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hauskt\My Documents\CC Modeling\"/>
    </mc:Choice>
  </mc:AlternateContent>
  <bookViews>
    <workbookView xWindow="480" yWindow="45" windowWidth="24720" windowHeight="11805"/>
  </bookViews>
  <sheets>
    <sheet name="Start-Up with Soak Time" sheetId="1" r:id="rId1"/>
  </sheets>
  <calcPr calcId="162913"/>
</workbook>
</file>

<file path=xl/calcChain.xml><?xml version="1.0" encoding="utf-8"?>
<calcChain xmlns="http://schemas.openxmlformats.org/spreadsheetml/2006/main">
  <c r="D53" i="1" l="1"/>
  <c r="D52" i="1"/>
  <c r="D41" i="1"/>
  <c r="D42" i="1"/>
  <c r="D29" i="1"/>
  <c r="D30" i="1"/>
  <c r="D50" i="1"/>
  <c r="D49" i="1"/>
  <c r="I39" i="1"/>
  <c r="H39" i="1"/>
  <c r="G39" i="1"/>
  <c r="F39" i="1"/>
  <c r="E39" i="1"/>
  <c r="D39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1" i="1"/>
  <c r="J21" i="1"/>
  <c r="I21" i="1"/>
  <c r="H21" i="1"/>
  <c r="G21" i="1"/>
  <c r="F21" i="1"/>
  <c r="E21" i="1"/>
  <c r="D21" i="1"/>
  <c r="J38" i="1"/>
  <c r="D54" i="1" l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F38" i="1"/>
  <c r="K38" i="1"/>
  <c r="I38" i="1"/>
  <c r="H38" i="1"/>
  <c r="G38" i="1"/>
  <c r="E38" i="1"/>
  <c r="D38" i="1"/>
  <c r="K34" i="1"/>
  <c r="K39" i="1" s="1"/>
  <c r="J34" i="1"/>
  <c r="J39" i="1" s="1"/>
  <c r="E20" i="1"/>
  <c r="F20" i="1"/>
  <c r="G20" i="1"/>
  <c r="H20" i="1"/>
  <c r="I20" i="1"/>
  <c r="D20" i="1"/>
  <c r="D19" i="1"/>
  <c r="E19" i="1"/>
  <c r="F19" i="1"/>
  <c r="G19" i="1"/>
  <c r="H19" i="1"/>
  <c r="I19" i="1"/>
  <c r="G9" i="1"/>
  <c r="G10" i="1" s="1"/>
  <c r="G11" i="1" s="1"/>
  <c r="D9" i="1"/>
  <c r="D10" i="1" l="1"/>
  <c r="D11" i="1" s="1"/>
  <c r="D23" i="1"/>
  <c r="D43" i="1"/>
  <c r="I34" i="1"/>
  <c r="E34" i="1"/>
  <c r="H34" i="1"/>
  <c r="D34" i="1"/>
  <c r="G34" i="1"/>
  <c r="F34" i="1"/>
  <c r="E9" i="1"/>
  <c r="E10" i="1" l="1"/>
  <c r="E23" i="1"/>
  <c r="E11" i="1" l="1"/>
  <c r="K23" i="1"/>
  <c r="J23" i="1"/>
  <c r="H9" i="1"/>
  <c r="H10" i="1" s="1"/>
  <c r="H11" i="1" s="1"/>
  <c r="I9" i="1"/>
  <c r="I10" i="1" s="1"/>
  <c r="I11" i="1" s="1"/>
  <c r="F9" i="1"/>
  <c r="F10" i="1" l="1"/>
  <c r="F23" i="1"/>
  <c r="H15" i="1"/>
  <c r="I15" i="1"/>
  <c r="G15" i="1"/>
  <c r="F11" i="1" l="1"/>
  <c r="I16" i="1"/>
  <c r="H16" i="1"/>
  <c r="G16" i="1"/>
  <c r="H23" i="1"/>
  <c r="G23" i="1"/>
  <c r="D31" i="1" s="1"/>
  <c r="I23" i="1"/>
  <c r="H17" i="1" l="1"/>
  <c r="G17" i="1"/>
  <c r="I17" i="1"/>
</calcChain>
</file>

<file path=xl/sharedStrings.xml><?xml version="1.0" encoding="utf-8"?>
<sst xmlns="http://schemas.openxmlformats.org/spreadsheetml/2006/main" count="67" uniqueCount="58">
  <si>
    <t>CT1 and ST</t>
  </si>
  <si>
    <t>CT2</t>
  </si>
  <si>
    <t>CT1, CT2, and ST</t>
  </si>
  <si>
    <t>Gas Price</t>
  </si>
  <si>
    <t>$/MMBTU</t>
  </si>
  <si>
    <t>Heat Rate (BTU/kWH)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</si>
  <si>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</si>
  <si>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</si>
  <si>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</si>
  <si>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</si>
  <si>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</si>
  <si>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</si>
  <si>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</si>
  <si>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</si>
  <si>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</si>
  <si>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</si>
  <si>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MWH CT2</t>
  </si>
  <si>
    <t>HE 4</t>
  </si>
  <si>
    <t>HE 5</t>
  </si>
  <si>
    <t>&lt;-------------CT1 and ST---------------&gt;</t>
  </si>
  <si>
    <t>&lt;-------------CT2 HRSG Soak---------------&gt;</t>
  </si>
  <si>
    <t>&lt;-------------ST Soak---------------&gt;</t>
  </si>
  <si>
    <t>&lt;----CC Dispatchable------&gt;</t>
  </si>
  <si>
    <t>&lt;-----------------------------------------CC Soak Time---------------------------------------------&gt;</t>
  </si>
  <si>
    <t>Start-Up of 2x1 Combined Cycle</t>
  </si>
  <si>
    <t>Actual Cost ($/MWH)</t>
  </si>
  <si>
    <t>Total Cost ($/HR)</t>
  </si>
  <si>
    <t>Settlement</t>
  </si>
  <si>
    <t>Day Ahead</t>
  </si>
  <si>
    <t>DA Offer MWH</t>
  </si>
  <si>
    <t>DA Energy Offer ($/MWH)</t>
  </si>
  <si>
    <t>DA Award MWH</t>
  </si>
  <si>
    <t>DA LMP ($/MWH)</t>
  </si>
  <si>
    <t>Start-Up and Soak Costs</t>
  </si>
  <si>
    <t>Actual Cost to Dispatchable ($)</t>
  </si>
  <si>
    <t>Real Time</t>
  </si>
  <si>
    <t>RT Offer MWH</t>
  </si>
  <si>
    <t>RT Energy Offer ($/MWH)</t>
  </si>
  <si>
    <t>RT LMP ($/MWH)</t>
  </si>
  <si>
    <t>RT Balancing Credits ($)</t>
  </si>
  <si>
    <t>RT Actual MWH</t>
  </si>
  <si>
    <t>DA Energy Credits ($)</t>
  </si>
  <si>
    <t>DA Operating Reserves ($)</t>
  </si>
  <si>
    <t>For simplicity, in this example:</t>
  </si>
  <si>
    <t>Balancing Credits ($)</t>
  </si>
  <si>
    <t>BOR Credits ($)</t>
  </si>
  <si>
    <t>RT BOR' ($)</t>
  </si>
  <si>
    <t>DA Operating Reserves' ($)</t>
  </si>
  <si>
    <t>Average Heat rates are used, so No Load = 0,</t>
  </si>
  <si>
    <t>&lt;---------------------------------------------------------Segment------------------------------------------------------------------------&gt;</t>
  </si>
  <si>
    <t>Soak Cost ($/MWH)</t>
  </si>
  <si>
    <t>Actual Cost when Dispatchable ($)</t>
  </si>
  <si>
    <t>Total Cost for Segment ($)</t>
  </si>
  <si>
    <t>CT1 Start Cost ($)</t>
  </si>
  <si>
    <t>CT2 Start Cost (4)</t>
  </si>
  <si>
    <t>Total MWh</t>
  </si>
  <si>
    <t>Total DA Revenue($)</t>
  </si>
  <si>
    <t>Total RT Revenues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</si>
</sst>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9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22" xfId="0" applyFill="1" applyBorder="1"/>
    <xf numFmtId="0" fontId="0" fillId="4" borderId="23" xfId="0" applyFill="1" applyBorder="1"/>
    <xf numFmtId="164" fontId="0" fillId="4" borderId="14" xfId="1" applyNumberFormat="1" applyFont="1" applyFill="1" applyBorder="1"/>
    <xf numFmtId="164" fontId="0" fillId="4" borderId="8" xfId="1" applyNumberFormat="1" applyFont="1" applyFill="1" applyBorder="1"/>
    <xf numFmtId="164" fontId="0" fillId="4" borderId="31" xfId="1" applyNumberFormat="1" applyFont="1" applyFill="1" applyBorder="1"/>
    <xf numFmtId="0" fontId="0" fillId="5" borderId="2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23" xfId="0" applyFill="1" applyBorder="1"/>
    <xf numFmtId="164" fontId="0" fillId="5" borderId="26" xfId="1" applyNumberFormat="1" applyFont="1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27" xfId="1" applyNumberFormat="1" applyFont="1" applyFill="1" applyBorder="1"/>
    <xf numFmtId="164" fontId="0" fillId="5" borderId="12" xfId="1" applyNumberFormat="1" applyFont="1" applyFill="1" applyBorder="1"/>
    <xf numFmtId="0" fontId="0" fillId="5" borderId="26" xfId="0" applyFill="1" applyBorder="1"/>
    <xf numFmtId="0" fontId="0" fillId="5" borderId="5" xfId="0" applyFill="1" applyBorder="1"/>
    <xf numFmtId="0" fontId="0" fillId="5" borderId="8" xfId="0" applyFill="1" applyBorder="1"/>
    <xf numFmtId="164" fontId="0" fillId="5" borderId="26" xfId="0" applyNumberFormat="1" applyFill="1" applyBorder="1"/>
    <xf numFmtId="164" fontId="0" fillId="5" borderId="5" xfId="0" applyNumberFormat="1" applyFill="1" applyBorder="1"/>
    <xf numFmtId="164" fontId="0" fillId="5" borderId="8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/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5" borderId="36" xfId="1" applyNumberFormat="1" applyFont="1" applyFill="1" applyBorder="1"/>
    <xf numFmtId="164" fontId="0" fillId="5" borderId="37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39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36" xfId="0" applyFill="1" applyBorder="1"/>
    <xf numFmtId="164" fontId="0" fillId="5" borderId="14" xfId="0" applyNumberFormat="1" applyFill="1" applyBorder="1"/>
    <xf numFmtId="0" fontId="0" fillId="5" borderId="13" xfId="0" applyFill="1" applyBorder="1"/>
    <xf numFmtId="0" fontId="0" fillId="5" borderId="22" xfId="0" applyFill="1" applyBorder="1"/>
    <xf numFmtId="0" fontId="0" fillId="5" borderId="14" xfId="0" applyFill="1" applyBorder="1"/>
    <xf numFmtId="43" fontId="0" fillId="5" borderId="26" xfId="1" applyNumberFormat="1" applyFont="1" applyFill="1" applyBorder="1"/>
    <xf numFmtId="43" fontId="0" fillId="5" borderId="5" xfId="1" applyNumberFormat="1" applyFont="1" applyFill="1" applyBorder="1"/>
    <xf numFmtId="43" fontId="0" fillId="5" borderId="14" xfId="1" applyNumberFormat="1" applyFont="1" applyFill="1" applyBorder="1"/>
    <xf numFmtId="43" fontId="0" fillId="4" borderId="14" xfId="1" applyNumberFormat="1" applyFont="1" applyFill="1" applyBorder="1"/>
    <xf numFmtId="43" fontId="0" fillId="4" borderId="30" xfId="1" applyNumberFormat="1" applyFont="1" applyFill="1" applyBorder="1"/>
    <xf numFmtId="43" fontId="0" fillId="2" borderId="19" xfId="0" applyNumberFormat="1" applyFill="1" applyBorder="1" applyAlignment="1">
      <alignment horizontal="right"/>
    </xf>
    <xf numFmtId="43" fontId="0" fillId="5" borderId="17" xfId="0" applyNumberFormat="1" applyFill="1" applyBorder="1"/>
    <xf numFmtId="43" fontId="0" fillId="5" borderId="18" xfId="0" applyNumberFormat="1" applyFill="1" applyBorder="1"/>
    <xf numFmtId="43" fontId="0" fillId="5" borderId="28" xfId="0" applyNumberFormat="1" applyFill="1" applyBorder="1"/>
    <xf numFmtId="43" fontId="0" fillId="5" borderId="9" xfId="1" applyNumberFormat="1" applyFont="1" applyFill="1" applyBorder="1"/>
    <xf numFmtId="43" fontId="0" fillId="5" borderId="10" xfId="1" applyNumberFormat="1" applyFont="1" applyFill="1" applyBorder="1"/>
    <xf numFmtId="164" fontId="0" fillId="5" borderId="25" xfId="0" applyNumberFormat="1" applyFill="1" applyBorder="1"/>
    <xf numFmtId="164" fontId="0" fillId="5" borderId="20" xfId="0" applyNumberFormat="1" applyFill="1" applyBorder="1"/>
    <xf numFmtId="164" fontId="0" fillId="5" borderId="22" xfId="0" applyNumberFormat="1" applyFill="1" applyBorder="1"/>
    <xf numFmtId="164" fontId="0" fillId="5" borderId="23" xfId="0" applyNumberFormat="1" applyFill="1" applyBorder="1"/>
    <xf numFmtId="43" fontId="0" fillId="5" borderId="8" xfId="1" applyNumberFormat="1" applyFont="1" applyFill="1" applyBorder="1"/>
    <xf numFmtId="1" fontId="0" fillId="5" borderId="29" xfId="0" applyNumberFormat="1" applyFill="1" applyBorder="1"/>
    <xf numFmtId="1" fontId="0" fillId="5" borderId="38" xfId="0" applyNumberFormat="1" applyFill="1" applyBorder="1"/>
    <xf numFmtId="1" fontId="0" fillId="5" borderId="9" xfId="0" applyNumberFormat="1" applyFill="1" applyBorder="1"/>
    <xf numFmtId="1" fontId="0" fillId="5" borderId="10" xfId="0" applyNumberFormat="1" applyFill="1" applyBorder="1"/>
    <xf numFmtId="1" fontId="0" fillId="4" borderId="38" xfId="0" applyNumberFormat="1" applyFill="1" applyBorder="1"/>
    <xf numFmtId="1" fontId="0" fillId="4" borderId="10" xfId="0" applyNumberFormat="1" applyFill="1" applyBorder="1"/>
    <xf numFmtId="164" fontId="0" fillId="0" borderId="0" xfId="0" applyNumberFormat="1"/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3" borderId="35" xfId="1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" borderId="40" xfId="0" applyFill="1" applyBorder="1"/>
    <xf numFmtId="43" fontId="3" fillId="6" borderId="29" xfId="1" applyNumberFormat="1" applyFont="1" applyFill="1" applyBorder="1"/>
    <xf numFmtId="43" fontId="3" fillId="6" borderId="9" xfId="1" applyNumberFormat="1" applyFont="1" applyFill="1" applyBorder="1"/>
    <xf numFmtId="43" fontId="3" fillId="6" borderId="38" xfId="1" applyNumberFormat="1" applyFont="1" applyFill="1" applyBorder="1"/>
    <xf numFmtId="43" fontId="3" fillId="6" borderId="10" xfId="1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43" fontId="0" fillId="5" borderId="41" xfId="1" applyNumberFormat="1" applyFont="1" applyFill="1" applyBorder="1"/>
    <xf numFmtId="43" fontId="0" fillId="5" borderId="36" xfId="1" applyNumberFormat="1" applyFont="1" applyFill="1" applyBorder="1"/>
    <xf numFmtId="43" fontId="0" fillId="5" borderId="42" xfId="1" applyNumberFormat="1" applyFont="1" applyFill="1" applyBorder="1"/>
    <xf numFmtId="43" fontId="0" fillId="5" borderId="37" xfId="1" applyNumberFormat="1" applyFont="1" applyFill="1" applyBorder="1"/>
    <xf numFmtId="0" fontId="3" fillId="6" borderId="9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showGridLines="0" tabSelected="1" zoomScale="150" zoomScaleNormal="150" workbookViewId="0">
      <selection activeCell="D54" sqref="D54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95" t="s">
        <v>24</v>
      </c>
      <c r="C2" s="96"/>
      <c r="D2" s="47"/>
      <c r="E2" s="47"/>
      <c r="I2" s="84" t="s">
        <v>3</v>
      </c>
      <c r="J2" s="85"/>
    </row>
    <row r="3" spans="2:14" ht="15.75" thickBot="1" x14ac:dyDescent="0.3">
      <c r="B3" s="95" t="s">
        <v>33</v>
      </c>
      <c r="C3" s="96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97" t="s">
        <v>21</v>
      </c>
      <c r="E5" s="98"/>
      <c r="F5" s="99"/>
      <c r="G5" s="92" t="s">
        <v>19</v>
      </c>
      <c r="H5" s="93"/>
      <c r="I5" s="94"/>
      <c r="J5" s="1"/>
      <c r="K5" s="1"/>
    </row>
    <row r="6" spans="2:14" x14ac:dyDescent="0.25">
      <c r="B6" s="86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87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87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87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87"/>
      <c r="C10" s="12" t="s">
        <v>26</v>
      </c>
      <c r="D10" s="44">
        <f>SUM(D9:D9)</f>
        <v>300</v>
      </c>
      <c r="E10" s="44">
        <f>SUM(E9:E9)</f>
        <v>300</v>
      </c>
      <c r="F10" s="44">
        <f>SUM(F9:F9)</f>
        <v>1500</v>
      </c>
      <c r="G10" s="28">
        <f>SUM(G9:G9)</f>
        <v>3000</v>
      </c>
      <c r="H10" s="29">
        <f>SUM(H9:H9)</f>
        <v>3000</v>
      </c>
      <c r="I10" s="30">
        <f>SUM(I9:I9)</f>
        <v>3000</v>
      </c>
      <c r="J10" s="40"/>
      <c r="K10" s="41"/>
    </row>
    <row r="11" spans="2:14" ht="15.75" thickBot="1" x14ac:dyDescent="0.3">
      <c r="B11" s="88"/>
      <c r="C11" s="13" t="s">
        <v>25</v>
      </c>
      <c r="D11" s="62">
        <f>D10/(D6+D7)</f>
        <v>30</v>
      </c>
      <c r="E11" s="62">
        <f>E10/(E6+E7)</f>
        <v>30</v>
      </c>
      <c r="F11" s="62">
        <f>F10/(F6+F7)</f>
        <v>30</v>
      </c>
      <c r="G11" s="63">
        <f>G10/(G6+G7)</f>
        <v>20</v>
      </c>
      <c r="H11" s="64">
        <f>H10/(H6+H7)</f>
        <v>20</v>
      </c>
      <c r="I11" s="65">
        <f>I10/(I6+I7)</f>
        <v>20</v>
      </c>
      <c r="J11" s="40"/>
      <c r="K11" s="40"/>
      <c r="L11" s="4"/>
      <c r="M11" s="3"/>
      <c r="N11" s="3"/>
    </row>
    <row r="12" spans="2:14" ht="15.75" thickBot="1" x14ac:dyDescent="0.3">
      <c r="G12" s="92" t="s">
        <v>20</v>
      </c>
      <c r="H12" s="93"/>
      <c r="I12" s="94"/>
      <c r="J12" s="41"/>
      <c r="K12" s="41"/>
    </row>
    <row r="13" spans="2:14" x14ac:dyDescent="0.25">
      <c r="B13" s="89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90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90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90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91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02" t="s">
        <v>23</v>
      </c>
      <c r="E18" s="102"/>
      <c r="F18" s="102"/>
      <c r="G18" s="102"/>
      <c r="H18" s="102"/>
      <c r="I18" s="103"/>
      <c r="J18" s="100" t="s">
        <v>22</v>
      </c>
      <c r="K18" s="101"/>
      <c r="L18" s="4"/>
    </row>
    <row r="19" spans="2:15" ht="15" customHeight="1" x14ac:dyDescent="0.25">
      <c r="B19" s="80" t="s">
        <v>2</v>
      </c>
      <c r="C19" s="10" t="s">
        <v>14</v>
      </c>
      <c r="D19" s="22">
        <f>D6+D13</f>
        <v>10</v>
      </c>
      <c r="E19" s="54">
        <f>E6+E13</f>
        <v>10</v>
      </c>
      <c r="F19" s="54">
        <f>F6+F13</f>
        <v>50</v>
      </c>
      <c r="G19" s="22">
        <f>G6+G13</f>
        <v>110</v>
      </c>
      <c r="H19" s="23">
        <f>H6+H13</f>
        <v>110</v>
      </c>
      <c r="I19" s="24">
        <f>I6+I13</f>
        <v>150</v>
      </c>
      <c r="J19" s="15">
        <v>200</v>
      </c>
      <c r="K19" s="16">
        <v>200</v>
      </c>
      <c r="L19" s="3"/>
    </row>
    <row r="20" spans="2:15" ht="15" customHeight="1" x14ac:dyDescent="0.25">
      <c r="B20" s="81"/>
      <c r="C20" s="11" t="s">
        <v>13</v>
      </c>
      <c r="D20" s="25">
        <f>D7</f>
        <v>0</v>
      </c>
      <c r="E20" s="55">
        <f>E7</f>
        <v>0</v>
      </c>
      <c r="F20" s="55">
        <f>F7</f>
        <v>0</v>
      </c>
      <c r="G20" s="25">
        <f>G7</f>
        <v>50</v>
      </c>
      <c r="H20" s="26">
        <f>H7</f>
        <v>50</v>
      </c>
      <c r="I20" s="27">
        <f>I7</f>
        <v>50</v>
      </c>
      <c r="J20" s="17">
        <v>100</v>
      </c>
      <c r="K20" s="18">
        <v>100</v>
      </c>
      <c r="L20" s="3"/>
    </row>
    <row r="21" spans="2:15" ht="15" customHeight="1" x14ac:dyDescent="0.25">
      <c r="B21" s="81"/>
      <c r="C21" s="11" t="s">
        <v>55</v>
      </c>
      <c r="D21" s="25">
        <f>D19+D20</f>
        <v>10</v>
      </c>
      <c r="E21" s="55">
        <f>E19+E20</f>
        <v>10</v>
      </c>
      <c r="F21" s="55">
        <f>F19+F20</f>
        <v>50</v>
      </c>
      <c r="G21" s="25">
        <f>G19+G20</f>
        <v>160</v>
      </c>
      <c r="H21" s="26">
        <f>H19+H20</f>
        <v>160</v>
      </c>
      <c r="I21" s="27">
        <f>I19+I20</f>
        <v>200</v>
      </c>
      <c r="J21" s="17">
        <f>J19+J20</f>
        <v>300</v>
      </c>
      <c r="K21" s="18">
        <f>K19+K20</f>
        <v>300</v>
      </c>
      <c r="L21" s="3"/>
    </row>
    <row r="22" spans="2:15" x14ac:dyDescent="0.25">
      <c r="B22" s="81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81"/>
      <c r="C23" s="12" t="s">
        <v>26</v>
      </c>
      <c r="D23" s="36">
        <f>D9+D15</f>
        <v>300</v>
      </c>
      <c r="E23" s="37">
        <f>E9+E15</f>
        <v>300</v>
      </c>
      <c r="F23" s="53">
        <f>F9+F15</f>
        <v>1500</v>
      </c>
      <c r="G23" s="36">
        <f>G9+G15</f>
        <v>3300</v>
      </c>
      <c r="H23" s="37">
        <f>H9+H15</f>
        <v>3300</v>
      </c>
      <c r="I23" s="38">
        <f>I9+I15</f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81"/>
      <c r="C24" s="104" t="s">
        <v>25</v>
      </c>
      <c r="D24" s="111">
        <f>D23/D21</f>
        <v>30</v>
      </c>
      <c r="E24" s="112">
        <f>E23/E21</f>
        <v>30</v>
      </c>
      <c r="F24" s="113">
        <f>F23/F21</f>
        <v>30</v>
      </c>
      <c r="G24" s="111">
        <f>G23/G21</f>
        <v>20.625</v>
      </c>
      <c r="H24" s="112">
        <f>H23/H21</f>
        <v>20.625</v>
      </c>
      <c r="I24" s="114">
        <f>I23/I21</f>
        <v>22.5</v>
      </c>
      <c r="J24" s="60">
        <f>J23/J21</f>
        <v>17.5</v>
      </c>
      <c r="K24" s="61">
        <f>K23/K21</f>
        <v>17.5</v>
      </c>
      <c r="L24" s="3"/>
    </row>
    <row r="25" spans="2:15" ht="15.75" thickBot="1" x14ac:dyDescent="0.3">
      <c r="B25" s="82"/>
      <c r="C25" s="115" t="s">
        <v>50</v>
      </c>
      <c r="D25" s="105">
        <f>D24</f>
        <v>30</v>
      </c>
      <c r="E25" s="106">
        <f>E24</f>
        <v>30</v>
      </c>
      <c r="F25" s="107">
        <f>F24</f>
        <v>30</v>
      </c>
      <c r="G25" s="105">
        <f>G24</f>
        <v>20.625</v>
      </c>
      <c r="H25" s="106">
        <f>H24</f>
        <v>20.625</v>
      </c>
      <c r="I25" s="108">
        <f>I24</f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54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D32" s="48"/>
      <c r="E32" s="48"/>
      <c r="F32" s="48"/>
      <c r="G32" s="48"/>
      <c r="H32" s="48"/>
      <c r="I32" s="48"/>
      <c r="J32" s="50"/>
      <c r="K32" s="50"/>
      <c r="L32" s="3"/>
      <c r="O32" s="2"/>
    </row>
    <row r="33" spans="2:15" ht="21.75" thickBot="1" x14ac:dyDescent="0.3">
      <c r="B33" s="109" t="s">
        <v>27</v>
      </c>
      <c r="C33" s="109"/>
      <c r="D33" s="83" t="s">
        <v>49</v>
      </c>
      <c r="E33" s="83"/>
      <c r="F33" s="83"/>
      <c r="G33" s="83"/>
      <c r="H33" s="83"/>
      <c r="I33" s="83"/>
      <c r="J33" s="83"/>
      <c r="K33" s="83"/>
      <c r="L33" s="3"/>
      <c r="O33" s="2"/>
    </row>
    <row r="34" spans="2:15" ht="15" customHeight="1" x14ac:dyDescent="0.25">
      <c r="B34" s="80" t="s">
        <v>28</v>
      </c>
      <c r="C34" s="10" t="s">
        <v>29</v>
      </c>
      <c r="D34" s="22">
        <f>D19+D20</f>
        <v>10</v>
      </c>
      <c r="E34" s="54">
        <f>E19+E20</f>
        <v>10</v>
      </c>
      <c r="F34" s="54">
        <f>F19+F20</f>
        <v>50</v>
      </c>
      <c r="G34" s="22">
        <f>G19+G20</f>
        <v>160</v>
      </c>
      <c r="H34" s="23">
        <f>H19+H20</f>
        <v>160</v>
      </c>
      <c r="I34" s="24">
        <f>I19+I20</f>
        <v>200</v>
      </c>
      <c r="J34" s="15">
        <f>J19+J20</f>
        <v>300</v>
      </c>
      <c r="K34" s="16">
        <f>K19+K20</f>
        <v>300</v>
      </c>
      <c r="L34" s="3"/>
    </row>
    <row r="35" spans="2:15" ht="15" customHeight="1" x14ac:dyDescent="0.25">
      <c r="B35" s="81"/>
      <c r="C35" s="12" t="s">
        <v>30</v>
      </c>
      <c r="D35" s="57">
        <v>17.5</v>
      </c>
      <c r="E35" s="58">
        <v>17.5</v>
      </c>
      <c r="F35" s="59">
        <v>17.5</v>
      </c>
      <c r="G35" s="57">
        <v>17.5</v>
      </c>
      <c r="H35" s="58">
        <v>17.5</v>
      </c>
      <c r="I35" s="72">
        <v>17.5</v>
      </c>
      <c r="J35" s="60">
        <v>17.5</v>
      </c>
      <c r="K35" s="61">
        <v>17.5</v>
      </c>
      <c r="L35" s="3"/>
    </row>
    <row r="36" spans="2:15" x14ac:dyDescent="0.25">
      <c r="B36" s="81"/>
      <c r="C36" s="11" t="s">
        <v>31</v>
      </c>
      <c r="D36" s="25">
        <v>10</v>
      </c>
      <c r="E36" s="55">
        <v>10</v>
      </c>
      <c r="F36" s="55">
        <v>50</v>
      </c>
      <c r="G36" s="25">
        <v>160</v>
      </c>
      <c r="H36" s="26">
        <v>160</v>
      </c>
      <c r="I36" s="27">
        <v>200</v>
      </c>
      <c r="J36" s="17">
        <v>300</v>
      </c>
      <c r="K36" s="18">
        <v>300</v>
      </c>
      <c r="L36" s="4"/>
    </row>
    <row r="37" spans="2:15" x14ac:dyDescent="0.25">
      <c r="B37" s="81"/>
      <c r="C37" s="11" t="s">
        <v>32</v>
      </c>
      <c r="D37" s="57">
        <v>17.5</v>
      </c>
      <c r="E37" s="58">
        <v>17.5</v>
      </c>
      <c r="F37" s="59">
        <v>17.5</v>
      </c>
      <c r="G37" s="57">
        <v>17.5</v>
      </c>
      <c r="H37" s="58">
        <v>17.5</v>
      </c>
      <c r="I37" s="72">
        <v>17.5</v>
      </c>
      <c r="J37" s="60">
        <v>17.5</v>
      </c>
      <c r="K37" s="61">
        <v>17.5</v>
      </c>
      <c r="L37" s="5"/>
    </row>
    <row r="38" spans="2:15" x14ac:dyDescent="0.25">
      <c r="B38" s="81"/>
      <c r="C38" s="12" t="s">
        <v>41</v>
      </c>
      <c r="D38" s="68">
        <f t="shared" ref="D38:K38" si="1">D36*D37</f>
        <v>175</v>
      </c>
      <c r="E38" s="69">
        <f t="shared" si="1"/>
        <v>175</v>
      </c>
      <c r="F38" s="70">
        <f t="shared" si="1"/>
        <v>875</v>
      </c>
      <c r="G38" s="68">
        <f t="shared" si="1"/>
        <v>2800</v>
      </c>
      <c r="H38" s="69">
        <f t="shared" si="1"/>
        <v>2800</v>
      </c>
      <c r="I38" s="71">
        <f t="shared" si="1"/>
        <v>3500</v>
      </c>
      <c r="J38" s="19">
        <f>J36*J37</f>
        <v>5250</v>
      </c>
      <c r="K38" s="21">
        <f t="shared" si="1"/>
        <v>5250</v>
      </c>
      <c r="L38" s="5"/>
    </row>
    <row r="39" spans="2:15" ht="15.75" thickBot="1" x14ac:dyDescent="0.3">
      <c r="B39" s="82"/>
      <c r="C39" s="14" t="s">
        <v>47</v>
      </c>
      <c r="D39" s="73">
        <f>(D25*D34)-(D36*D37)</f>
        <v>125</v>
      </c>
      <c r="E39" s="74">
        <f>(E25*E34)-(E36*E37)</f>
        <v>125</v>
      </c>
      <c r="F39" s="74">
        <f>(F25*F34)-(F36*F37)</f>
        <v>625</v>
      </c>
      <c r="G39" s="73">
        <f>(G25*G34)-(G36*G37)</f>
        <v>500</v>
      </c>
      <c r="H39" s="75">
        <f>(H25*H34)-(H36*H37)</f>
        <v>500</v>
      </c>
      <c r="I39" s="76">
        <f>(I25*I34)-(I36*I37)</f>
        <v>1000</v>
      </c>
      <c r="J39" s="77">
        <f>(J34*J35)-(J36*J37)</f>
        <v>0</v>
      </c>
      <c r="K39" s="78">
        <f t="shared" ref="K39" si="2">(K34*K35)-(K36*K37)</f>
        <v>0</v>
      </c>
      <c r="L39" s="3"/>
    </row>
    <row r="40" spans="2:15" x14ac:dyDescent="0.25">
      <c r="B40" s="51"/>
      <c r="C40" s="39"/>
      <c r="D40" s="48"/>
      <c r="E40" s="48"/>
      <c r="F40" s="48"/>
      <c r="G40" s="48"/>
      <c r="H40" s="48"/>
      <c r="I40" s="48"/>
      <c r="J40" s="50"/>
      <c r="K40" s="50"/>
      <c r="L40" s="3"/>
      <c r="O40" s="2"/>
    </row>
    <row r="41" spans="2:15" x14ac:dyDescent="0.25">
      <c r="C41" s="110" t="s">
        <v>41</v>
      </c>
      <c r="D41" s="79">
        <f>SUM(D38:K38)</f>
        <v>20825</v>
      </c>
    </row>
    <row r="42" spans="2:15" x14ac:dyDescent="0.25">
      <c r="C42" s="110" t="s">
        <v>42</v>
      </c>
      <c r="D42" s="79">
        <f>MAX(0,D27+D28+SUM(D39:K39))</f>
        <v>3875</v>
      </c>
    </row>
    <row r="43" spans="2:15" x14ac:dyDescent="0.25">
      <c r="C43" s="110" t="s">
        <v>56</v>
      </c>
      <c r="D43" s="79">
        <f>SUM(D41:D42)</f>
        <v>24700</v>
      </c>
    </row>
    <row r="44" spans="2:15" ht="15.75" thickBot="1" x14ac:dyDescent="0.3">
      <c r="G44" s="3"/>
    </row>
    <row r="45" spans="2:15" ht="15" customHeight="1" x14ac:dyDescent="0.25">
      <c r="B45" s="80" t="s">
        <v>35</v>
      </c>
      <c r="C45" s="10" t="s">
        <v>36</v>
      </c>
      <c r="D45" s="22">
        <v>10</v>
      </c>
      <c r="E45" s="54">
        <v>10</v>
      </c>
      <c r="F45" s="54">
        <v>50</v>
      </c>
      <c r="G45" s="22">
        <v>160</v>
      </c>
      <c r="H45" s="23">
        <v>160</v>
      </c>
      <c r="I45" s="24">
        <v>200</v>
      </c>
      <c r="J45" s="15">
        <v>300</v>
      </c>
      <c r="K45" s="16">
        <v>300</v>
      </c>
      <c r="L45" s="3"/>
    </row>
    <row r="46" spans="2:15" ht="15" customHeight="1" x14ac:dyDescent="0.25">
      <c r="B46" s="81"/>
      <c r="C46" s="12" t="s">
        <v>37</v>
      </c>
      <c r="D46" s="57">
        <v>17.5</v>
      </c>
      <c r="E46" s="58">
        <v>17.5</v>
      </c>
      <c r="F46" s="59">
        <v>17.5</v>
      </c>
      <c r="G46" s="57">
        <v>17.5</v>
      </c>
      <c r="H46" s="58">
        <v>17.5</v>
      </c>
      <c r="I46" s="72">
        <v>17.5</v>
      </c>
      <c r="J46" s="60">
        <v>17.5</v>
      </c>
      <c r="K46" s="61">
        <v>17.5</v>
      </c>
      <c r="L46" s="3"/>
    </row>
    <row r="47" spans="2:15" x14ac:dyDescent="0.25">
      <c r="B47" s="81"/>
      <c r="C47" s="11" t="s">
        <v>40</v>
      </c>
      <c r="D47" s="25">
        <v>10</v>
      </c>
      <c r="E47" s="55">
        <v>10</v>
      </c>
      <c r="F47" s="55">
        <v>50</v>
      </c>
      <c r="G47" s="25">
        <v>160</v>
      </c>
      <c r="H47" s="26">
        <v>160</v>
      </c>
      <c r="I47" s="27">
        <v>200</v>
      </c>
      <c r="J47" s="17">
        <v>300</v>
      </c>
      <c r="K47" s="18">
        <v>300</v>
      </c>
      <c r="L47" s="4"/>
    </row>
    <row r="48" spans="2:15" x14ac:dyDescent="0.25">
      <c r="B48" s="81"/>
      <c r="C48" s="11" t="s">
        <v>38</v>
      </c>
      <c r="D48" s="57">
        <v>17.5</v>
      </c>
      <c r="E48" s="58">
        <v>17.5</v>
      </c>
      <c r="F48" s="59">
        <v>17.5</v>
      </c>
      <c r="G48" s="57">
        <v>17.5</v>
      </c>
      <c r="H48" s="58">
        <v>17.5</v>
      </c>
      <c r="I48" s="72">
        <v>17.5</v>
      </c>
      <c r="J48" s="60">
        <v>17.5</v>
      </c>
      <c r="K48" s="61">
        <v>17.5</v>
      </c>
      <c r="L48" s="5"/>
    </row>
    <row r="49" spans="2:12" x14ac:dyDescent="0.25">
      <c r="B49" s="81"/>
      <c r="C49" s="12" t="s">
        <v>39</v>
      </c>
      <c r="D49" s="68">
        <f>D48*(D47-D36)</f>
        <v>0</v>
      </c>
      <c r="E49" s="69">
        <f>E48*(E47-E36)</f>
        <v>0</v>
      </c>
      <c r="F49" s="70">
        <f>F48*(F47-F36)</f>
        <v>0</v>
      </c>
      <c r="G49" s="68">
        <f>G48*(G47-G36)</f>
        <v>0</v>
      </c>
      <c r="H49" s="69">
        <f>H48*(H47-H36)</f>
        <v>0</v>
      </c>
      <c r="I49" s="71">
        <f>I48*(I47-I36)</f>
        <v>0</v>
      </c>
      <c r="J49" s="19">
        <f>J48*(J47-J36)</f>
        <v>0</v>
      </c>
      <c r="K49" s="21">
        <f>K48*(K47-K36)</f>
        <v>0</v>
      </c>
      <c r="L49" s="5"/>
    </row>
    <row r="50" spans="2:12" ht="15.75" thickBot="1" x14ac:dyDescent="0.3">
      <c r="B50" s="82"/>
      <c r="C50" s="14" t="s">
        <v>46</v>
      </c>
      <c r="D50" s="73">
        <f>(D46*D47)</f>
        <v>175</v>
      </c>
      <c r="E50" s="74">
        <f t="shared" ref="D50:K50" si="3">(E46*E47)</f>
        <v>175</v>
      </c>
      <c r="F50" s="74">
        <f t="shared" si="3"/>
        <v>875</v>
      </c>
      <c r="G50" s="73">
        <f t="shared" si="3"/>
        <v>2800</v>
      </c>
      <c r="H50" s="75">
        <f t="shared" si="3"/>
        <v>2800</v>
      </c>
      <c r="I50" s="76">
        <f t="shared" si="3"/>
        <v>3500</v>
      </c>
      <c r="J50" s="77">
        <f t="shared" si="3"/>
        <v>5250</v>
      </c>
      <c r="K50" s="78">
        <f t="shared" si="3"/>
        <v>5250</v>
      </c>
      <c r="L50" s="3"/>
    </row>
    <row r="52" spans="2:12" x14ac:dyDescent="0.25">
      <c r="C52" s="39" t="s">
        <v>44</v>
      </c>
      <c r="D52" s="79">
        <f>SUM(D49:K49)</f>
        <v>0</v>
      </c>
    </row>
    <row r="53" spans="2:12" x14ac:dyDescent="0.25">
      <c r="C53" s="39" t="s">
        <v>45</v>
      </c>
      <c r="D53" s="79">
        <f>MAX(0,D27+D28+SUM(D50:I50)-D52-D41-D42)</f>
        <v>0</v>
      </c>
    </row>
    <row r="54" spans="2:12" x14ac:dyDescent="0.25">
      <c r="C54" s="39" t="s">
        <v>57</v>
      </c>
      <c r="D54" s="79">
        <f>SUM(D52:D53)</f>
        <v>0</v>
      </c>
    </row>
    <row r="55" spans="2:12" x14ac:dyDescent="0.25">
      <c r="C55" s="39"/>
    </row>
    <row r="56" spans="2:12" x14ac:dyDescent="0.25">
      <c r="B56" t="s">
        <v>43</v>
      </c>
    </row>
    <row r="57" spans="2:12" x14ac:dyDescent="0.25">
      <c r="B57" t="s">
        <v>48</v>
      </c>
    </row>
  </sheetData>
  <mergeCells count="15">
    <mergeCell ref="B45:B50"/>
    <mergeCell ref="I2:J2"/>
    <mergeCell ref="B6:B11"/>
    <mergeCell ref="B13:B17"/>
    <mergeCell ref="B19:B25"/>
    <mergeCell ref="G12:I12"/>
    <mergeCell ref="B3:C3"/>
    <mergeCell ref="B2:C2"/>
    <mergeCell ref="D5:F5"/>
    <mergeCell ref="G5:I5"/>
    <mergeCell ref="J18:K18"/>
    <mergeCell ref="D18:I18"/>
    <mergeCell ref="B34:B39"/>
    <mergeCell ref="B33:C33"/>
    <mergeCell ref="D33:K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with Soak Time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2019-10-04T14:12:19Z</dcterms:modified>
</cp:coreProperties>
</file>