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8" yWindow="132" windowWidth="19296" windowHeight="10032" activeTab="0"/>
  </bookViews>
  <sheets>
    <sheet name="Calculat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<sst xmlns="http://schemas.openxmlformats.org/spreadsheetml/2006/main" count="104" uniqueCount="52">
  <si>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</si>
  <si>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</si>
  <si>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</si>
  <si>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</si>
  <si>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</si>
  <si>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</si>
  <si>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</si>
  <si>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</si>
  <si>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</si>
  <si>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</si>
  <si>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</si>
  <si>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</si>
  <si>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</si>
  <si>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</si>
  <si>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</si>
  <si>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</si>
  <si>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1)  Enter your summarized LDA Net Peak-Hour Period Availability numbers from eRPM in the corresponding blue cells below</t>
  </si>
  <si>
    <t>-Credits are calculated by the following process:</t>
  </si>
  <si>
    <t>In eRPM the Company Specific Peak Hour Availability Data for each LDA is as follows:</t>
  </si>
  <si>
    <t>Total Invoice Amount</t>
  </si>
  <si>
    <t xml:space="preserve">RPM Peak Hour Period Availability Calculator </t>
  </si>
  <si>
    <t>2)  If your LDA Net Pk-Hr Period Capacity Shortfall value is positive, a charge will be assessed.  If the value is negative, you will receive a credit</t>
  </si>
  <si>
    <t>Table 1:  Summary of Charges and Overpeformance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</si>
  <si>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</si>
  <si>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</si>
  <si>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</si>
  <si>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</si>
  <si>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</si>
  <si>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Total Daily FRR Allocation to Load</t>
  </si>
  <si>
    <t>Total Daily RPM Allocation to Load</t>
  </si>
  <si>
    <t>Resource Clearing Price (BRA)*</t>
  </si>
  <si>
    <t>Resource Clearing Price (3rd IA)*</t>
  </si>
  <si>
    <t>Daily Deficiency Rate**</t>
  </si>
  <si>
    <t>**You may need to calculate your DDR using your Weighted Average Resource Clearing price if you cleared in multiple auctions</t>
  </si>
  <si>
    <t>PJM Weighted Average Resource Clearing Price***</t>
  </si>
  <si>
    <t>*Total Daily Charges represent the total dollars collected for under performance.  
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*Total Allocation to Load represents the remaining balance of charges remaining after all over performance credits were allocated.</t>
  </si>
  <si>
    <t>***If a party's Weighted Average RCP in an LDA is $0/MW-day, the PJM Weighted Average RCP will be used.</t>
  </si>
  <si>
    <t>Resource Clearing Price (1st IA)*</t>
  </si>
  <si>
    <t xml:space="preserve">Net Pk-Hr Period Capacity Shortfall for RPM RTO:  32
</t>
  </si>
  <si>
    <t>MAAC</t>
  </si>
  <si>
    <t>EMAAC</t>
  </si>
  <si>
    <t>Resource Clearing Price (2nd IA)*</t>
  </si>
  <si>
    <t xml:space="preserve">**The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</si>
  <si>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 xml:space="preserve">Net Pk-Hr Period Capacity Overperformance for FRR RTO:  3
</t>
  </si>
  <si>
    <t>Table 1:  Summary of Charges and Overperformance</t>
  </si>
  <si>
    <t>PEPCO</t>
  </si>
  <si>
    <t>SWMAAC</t>
  </si>
  <si>
    <t>Make sure the 2013/2014 Planning Year is selected</t>
  </si>
  <si>
    <t>A charge will be assessed for the under performance in the RTO equal to the shortfall MW (32) * the charge rate (WARCP for RTO = $27.11)</t>
  </si>
  <si>
    <t>A credit will be received for the overperformance in the RTO for FRR equal to the overperformance MW (3) * the Pro-Rata Share of Over Performance * the charge rate (WARCP for RTO = $27.11)</t>
  </si>
  <si>
    <t>***This calculator is only valid for the 2013/2014 Delivery Year and is not a suitable tool for other Delivery Years</t>
  </si>
  <si>
    <t>***Updated on 05/15/2015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</si>
</sst>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  <numFmt numFmtId="171" formatCode="&quot;$&quot;#,##0.00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&quot;$&quot;#,##0.00000_);[Red]\(&quot;$&quot;#,##0.00000\)"/>
    <numFmt numFmtId="176" formatCode="&quot;$&quot;#,##0.000000_);[Red]\(&quot;$&quot;#,##0.000000\)"/>
    <numFmt numFmtId="177" formatCode="&quot;$&quot;#,##0.0000000_);[Red]\(&quot;$&quot;#,##0.0000000\)"/>
    <numFmt numFmtId="178" formatCode="&quot;$&quot;#,##0.00000000_);[Red]\(&quot;$&quot;#,##0.00000000\)"/>
    <numFmt numFmtId="179" formatCode="&quot;$&quot;#,##0.000000000_);[Red]\(&quot;$&quot;#,##0.000000000\)"/>
    <numFmt numFmtId="180" formatCode="&quot;$&quot;#,##0.0000000000_);[Red]\(&quot;$&quot;#,##0.0000000000\)"/>
    <numFmt numFmtId="181" formatCode="&quot;$&quot;#,##0.00000000000_);[Red]\(&quot;$&quot;#,##0.00000000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8" fontId="0" fillId="0" borderId="10" xfId="44" applyNumberFormat="1" applyFont="1" applyBorder="1" applyAlignment="1">
      <alignment horizontal="right"/>
    </xf>
    <xf numFmtId="8" fontId="0" fillId="0" borderId="10" xfId="44" applyNumberFormat="1" applyFont="1" applyBorder="1" applyAlignment="1">
      <alignment/>
    </xf>
    <xf numFmtId="44" fontId="0" fillId="0" borderId="10" xfId="44" applyFont="1" applyFill="1" applyBorder="1" applyAlignment="1">
      <alignment wrapText="1"/>
    </xf>
    <xf numFmtId="8" fontId="0" fillId="0" borderId="0" xfId="44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8" fontId="0" fillId="0" borderId="0" xfId="44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8" fontId="1" fillId="0" borderId="0" xfId="44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 indent="4"/>
    </xf>
    <xf numFmtId="0" fontId="0" fillId="0" borderId="0" xfId="0" applyFont="1" applyAlignment="1">
      <alignment horizontal="left" indent="4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8" fontId="0" fillId="0" borderId="10" xfId="44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170" fontId="0" fillId="0" borderId="10" xfId="0" applyNumberFormat="1" applyFont="1" applyFill="1" applyBorder="1" applyAlignment="1">
      <alignment/>
    </xf>
    <xf numFmtId="0" fontId="25" fillId="0" borderId="10" xfId="56" applyBorder="1">
      <alignment/>
      <protection/>
    </xf>
    <xf numFmtId="170" fontId="0" fillId="0" borderId="10" xfId="0" applyNumberFormat="1" applyFont="1" applyBorder="1" applyAlignment="1">
      <alignment/>
    </xf>
    <xf numFmtId="171" fontId="25" fillId="0" borderId="10" xfId="44" applyNumberFormat="1" applyFont="1" applyFill="1" applyBorder="1" applyAlignment="1">
      <alignment/>
    </xf>
    <xf numFmtId="171" fontId="0" fillId="0" borderId="10" xfId="44" applyNumberFormat="1" applyFont="1" applyBorder="1" applyAlignment="1">
      <alignment/>
    </xf>
    <xf numFmtId="8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8" fontId="0" fillId="0" borderId="10" xfId="0" applyNumberFormat="1" applyFont="1" applyBorder="1" applyAlignment="1">
      <alignment horizontal="right"/>
    </xf>
    <xf numFmtId="171" fontId="0" fillId="0" borderId="10" xfId="0" applyNumberFormat="1" applyFont="1" applyFill="1" applyBorder="1" applyAlignment="1">
      <alignment horizontal="right"/>
    </xf>
    <xf numFmtId="171" fontId="0" fillId="0" borderId="10" xfId="0" applyNumberFormat="1" applyFont="1" applyBorder="1" applyAlignment="1">
      <alignment horizontal="right"/>
    </xf>
    <xf numFmtId="8" fontId="0" fillId="0" borderId="10" xfId="44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33.57421875" style="2" customWidth="1"/>
    <col min="3" max="3" width="19.00390625" style="2" bestFit="1" customWidth="1"/>
    <col min="4" max="4" width="16.00390625" style="2" customWidth="1"/>
    <col min="5" max="6" width="18.00390625" style="2" bestFit="1" customWidth="1"/>
    <col min="7" max="7" width="15.57421875" style="2" bestFit="1" customWidth="1"/>
    <col min="8" max="9" width="9.140625" style="2" customWidth="1"/>
    <col min="10" max="10" width="21.421875" style="2" bestFit="1" customWidth="1"/>
    <col min="11" max="16384" width="9.140625" style="2" customWidth="1"/>
  </cols>
  <sheetData>
    <row r="1" ht="21">
      <c r="A1" s="20" t="s">
        <v>20</v>
      </c>
    </row>
    <row r="2" spans="1:7" ht="15">
      <c r="A2" s="41" t="s">
        <v>50</v>
      </c>
      <c r="B2" s="41"/>
      <c r="C2" s="41"/>
      <c r="D2" s="41"/>
      <c r="E2" s="41"/>
      <c r="F2" s="41"/>
      <c r="G2" s="41"/>
    </row>
    <row r="3" spans="1:8" ht="13.5" customHeight="1">
      <c r="A3" s="41" t="s">
        <v>51</v>
      </c>
      <c r="B3" s="41"/>
      <c r="C3" s="41"/>
      <c r="D3" s="41"/>
      <c r="E3" s="41"/>
      <c r="F3" s="41"/>
      <c r="G3" s="41"/>
      <c r="H3" s="41"/>
    </row>
    <row r="4" spans="1:8" ht="13.5" customHeight="1">
      <c r="A4" s="29"/>
      <c r="B4" s="29"/>
      <c r="C4" s="29"/>
      <c r="D4" s="29"/>
      <c r="E4" s="29"/>
      <c r="F4" s="29"/>
      <c r="G4" s="29"/>
      <c r="H4" s="29"/>
    </row>
    <row r="5" spans="1:11" s="26" customFormat="1" ht="15">
      <c r="A5" s="25" t="s">
        <v>44</v>
      </c>
      <c r="I5" s="27"/>
      <c r="J5" s="27"/>
      <c r="K5" s="27"/>
    </row>
    <row r="6" spans="1:11" ht="12.75">
      <c r="A6" s="2" t="s">
        <v>14</v>
      </c>
      <c r="I6" s="4"/>
      <c r="J6" s="4"/>
      <c r="K6" s="4"/>
    </row>
    <row r="7" spans="1:11" ht="12.75">
      <c r="A7" s="1"/>
      <c r="I7" s="4"/>
      <c r="J7" s="4"/>
      <c r="K7" s="4"/>
    </row>
    <row r="8" spans="1:11" ht="39">
      <c r="A8" s="8"/>
      <c r="B8" s="7" t="s">
        <v>9</v>
      </c>
      <c r="C8" s="7" t="s">
        <v>6</v>
      </c>
      <c r="D8" s="7" t="s">
        <v>8</v>
      </c>
      <c r="E8" s="7" t="s">
        <v>7</v>
      </c>
      <c r="F8" s="13" t="s">
        <v>29</v>
      </c>
      <c r="G8" s="13" t="s">
        <v>28</v>
      </c>
      <c r="I8" s="4"/>
      <c r="J8" s="4"/>
      <c r="K8" s="4"/>
    </row>
    <row r="9" spans="1:11" ht="12.75">
      <c r="A9" s="31" t="s">
        <v>3</v>
      </c>
      <c r="B9" s="28">
        <v>28566.23</v>
      </c>
      <c r="C9" s="30">
        <v>676</v>
      </c>
      <c r="D9" s="28">
        <v>729.25</v>
      </c>
      <c r="E9" s="30">
        <v>281.1</v>
      </c>
      <c r="F9" s="33">
        <v>10122.489999999998</v>
      </c>
      <c r="G9" s="33">
        <v>0</v>
      </c>
      <c r="I9" s="4"/>
      <c r="J9" s="4"/>
      <c r="K9" s="4"/>
    </row>
    <row r="10" spans="1:11" ht="12.75">
      <c r="A10" s="31" t="s">
        <v>39</v>
      </c>
      <c r="B10" s="28">
        <v>34521.78</v>
      </c>
      <c r="C10" s="30">
        <v>392.2</v>
      </c>
      <c r="D10" s="28">
        <v>0</v>
      </c>
      <c r="E10" s="30">
        <v>0</v>
      </c>
      <c r="F10" s="33">
        <v>0</v>
      </c>
      <c r="G10" s="33">
        <v>0</v>
      </c>
      <c r="I10" s="4"/>
      <c r="J10" s="4"/>
      <c r="K10" s="4"/>
    </row>
    <row r="11" spans="1:11" ht="12.75">
      <c r="A11" s="31" t="s">
        <v>40</v>
      </c>
      <c r="B11" s="28">
        <v>34972.87</v>
      </c>
      <c r="C11" s="30">
        <v>235.1</v>
      </c>
      <c r="D11" s="28">
        <v>0</v>
      </c>
      <c r="E11" s="30">
        <v>0</v>
      </c>
      <c r="F11" s="33">
        <v>0</v>
      </c>
      <c r="G11" s="33">
        <v>0</v>
      </c>
      <c r="I11" s="4"/>
      <c r="J11" s="4"/>
      <c r="K11" s="4"/>
    </row>
    <row r="12" spans="1:11" ht="12.75">
      <c r="A12" s="31" t="s">
        <v>46</v>
      </c>
      <c r="B12" s="28">
        <v>6897.58</v>
      </c>
      <c r="C12" s="30">
        <v>103</v>
      </c>
      <c r="D12" s="28">
        <v>0</v>
      </c>
      <c r="E12" s="30">
        <v>0</v>
      </c>
      <c r="F12" s="33">
        <v>0</v>
      </c>
      <c r="G12" s="33">
        <v>0</v>
      </c>
      <c r="I12" s="4"/>
      <c r="J12" s="4"/>
      <c r="K12" s="4"/>
    </row>
    <row r="13" spans="1:11" ht="12.75">
      <c r="A13" s="31" t="s">
        <v>45</v>
      </c>
      <c r="B13" s="12">
        <v>1084.01</v>
      </c>
      <c r="C13" s="32">
        <v>0.4</v>
      </c>
      <c r="D13" s="12">
        <v>0</v>
      </c>
      <c r="E13" s="30">
        <v>0</v>
      </c>
      <c r="F13" s="34">
        <v>985.27</v>
      </c>
      <c r="G13" s="34">
        <v>0</v>
      </c>
      <c r="I13" s="4"/>
      <c r="J13" s="4"/>
      <c r="K13" s="4"/>
    </row>
    <row r="14" spans="1:11" ht="12.75">
      <c r="A14" s="4"/>
      <c r="B14" s="14"/>
      <c r="C14" s="4"/>
      <c r="D14" s="14"/>
      <c r="E14" s="6"/>
      <c r="F14" s="10"/>
      <c r="G14" s="10"/>
      <c r="I14" s="4"/>
      <c r="J14" s="4"/>
      <c r="K14" s="4"/>
    </row>
    <row r="15" spans="1:11" ht="12.75" customHeight="1">
      <c r="A15" s="43" t="s">
        <v>35</v>
      </c>
      <c r="B15" s="42"/>
      <c r="C15" s="42"/>
      <c r="D15" s="42"/>
      <c r="E15" s="42"/>
      <c r="F15" s="42"/>
      <c r="G15" s="42"/>
      <c r="I15" s="4"/>
      <c r="J15" s="4"/>
      <c r="K15" s="4"/>
    </row>
    <row r="16" spans="1:11" ht="12.75">
      <c r="A16" s="42"/>
      <c r="B16" s="42"/>
      <c r="C16" s="42"/>
      <c r="D16" s="42"/>
      <c r="E16" s="42"/>
      <c r="F16" s="42"/>
      <c r="G16" s="42"/>
      <c r="I16" s="4"/>
      <c r="J16" s="4"/>
      <c r="K16" s="4"/>
    </row>
    <row r="17" spans="1:11" ht="12.75">
      <c r="A17" s="42"/>
      <c r="B17" s="42"/>
      <c r="C17" s="42"/>
      <c r="D17" s="42"/>
      <c r="E17" s="42"/>
      <c r="F17" s="42"/>
      <c r="G17" s="42"/>
      <c r="I17" s="4"/>
      <c r="J17" s="4"/>
      <c r="K17" s="4"/>
    </row>
    <row r="18" spans="1:11" ht="12.75">
      <c r="A18" s="42"/>
      <c r="B18" s="42"/>
      <c r="C18" s="42"/>
      <c r="D18" s="42"/>
      <c r="E18" s="42"/>
      <c r="F18" s="42"/>
      <c r="G18" s="42"/>
      <c r="I18" s="4"/>
      <c r="J18" s="4"/>
      <c r="K18" s="4"/>
    </row>
    <row r="19" spans="1:11" ht="12.75">
      <c r="A19" s="4"/>
      <c r="B19" s="9"/>
      <c r="C19" s="4"/>
      <c r="D19" s="10"/>
      <c r="E19" s="6"/>
      <c r="I19" s="4"/>
      <c r="J19" s="4"/>
      <c r="K19" s="4"/>
    </row>
    <row r="20" spans="1:11" s="26" customFormat="1" ht="15">
      <c r="A20" s="25" t="s">
        <v>24</v>
      </c>
      <c r="I20" s="27"/>
      <c r="J20" s="27"/>
      <c r="K20" s="27"/>
    </row>
    <row r="21" spans="1:12" ht="39">
      <c r="A21" s="3"/>
      <c r="B21" s="7" t="s">
        <v>30</v>
      </c>
      <c r="C21" s="7" t="s">
        <v>37</v>
      </c>
      <c r="D21" s="7" t="s">
        <v>41</v>
      </c>
      <c r="E21" s="7" t="s">
        <v>31</v>
      </c>
      <c r="F21" s="7" t="s">
        <v>34</v>
      </c>
      <c r="J21" s="4"/>
      <c r="K21" s="4"/>
      <c r="L21" s="4"/>
    </row>
    <row r="22" spans="1:11" ht="12.75">
      <c r="A22" s="31" t="s">
        <v>3</v>
      </c>
      <c r="B22" s="37">
        <v>27.73</v>
      </c>
      <c r="C22" s="39">
        <v>20</v>
      </c>
      <c r="D22" s="38">
        <v>7.01</v>
      </c>
      <c r="E22" s="38">
        <v>4.05</v>
      </c>
      <c r="F22" s="12">
        <v>27.11</v>
      </c>
      <c r="J22" s="4"/>
      <c r="K22" s="4"/>
    </row>
    <row r="23" spans="1:11" ht="12.75">
      <c r="A23" s="31" t="s">
        <v>39</v>
      </c>
      <c r="B23" s="37">
        <v>226.15</v>
      </c>
      <c r="C23" s="39">
        <v>20</v>
      </c>
      <c r="D23" s="38">
        <v>10</v>
      </c>
      <c r="E23" s="38">
        <v>30</v>
      </c>
      <c r="F23" s="12">
        <v>223.27</v>
      </c>
      <c r="J23" s="4"/>
      <c r="K23" s="4"/>
    </row>
    <row r="24" spans="1:11" ht="12.75">
      <c r="A24" s="31" t="s">
        <v>40</v>
      </c>
      <c r="B24" s="37">
        <v>245</v>
      </c>
      <c r="C24" s="39">
        <v>178.85</v>
      </c>
      <c r="D24" s="38">
        <v>40</v>
      </c>
      <c r="E24" s="38">
        <v>188.44</v>
      </c>
      <c r="F24" s="12">
        <v>243.07</v>
      </c>
      <c r="J24" s="4"/>
      <c r="K24" s="4"/>
    </row>
    <row r="25" spans="1:11" ht="12.75">
      <c r="A25" s="31" t="s">
        <v>46</v>
      </c>
      <c r="B25" s="37">
        <v>226.15</v>
      </c>
      <c r="C25" s="39">
        <v>54.82</v>
      </c>
      <c r="D25" s="38">
        <v>10</v>
      </c>
      <c r="E25" s="38">
        <v>30</v>
      </c>
      <c r="F25" s="12">
        <v>226.08</v>
      </c>
      <c r="J25" s="4"/>
      <c r="K25" s="4"/>
    </row>
    <row r="26" spans="1:11" ht="12.75">
      <c r="A26" s="31" t="s">
        <v>45</v>
      </c>
      <c r="B26" s="37">
        <v>247.14</v>
      </c>
      <c r="C26" s="39">
        <v>54.82</v>
      </c>
      <c r="D26" s="38">
        <v>10</v>
      </c>
      <c r="E26" s="38">
        <v>30</v>
      </c>
      <c r="F26" s="12">
        <v>208.76</v>
      </c>
      <c r="J26" s="4"/>
      <c r="K26" s="4"/>
    </row>
    <row r="27" spans="1:10" ht="12.75">
      <c r="A27" s="1"/>
      <c r="I27" s="4"/>
      <c r="J27" s="4"/>
    </row>
    <row r="28" spans="1:10" ht="30" customHeight="1">
      <c r="A28" s="44" t="s">
        <v>42</v>
      </c>
      <c r="B28" s="44"/>
      <c r="C28" s="44"/>
      <c r="D28" s="44"/>
      <c r="E28" s="44"/>
      <c r="F28" s="44"/>
      <c r="G28" s="44"/>
      <c r="I28" s="4"/>
      <c r="J28" s="4"/>
    </row>
    <row r="29" spans="1:10" ht="40.5" customHeight="1">
      <c r="A29" s="44"/>
      <c r="B29" s="44"/>
      <c r="C29" s="44"/>
      <c r="D29" s="44"/>
      <c r="E29" s="44"/>
      <c r="F29" s="44"/>
      <c r="G29" s="44"/>
      <c r="I29" s="4"/>
      <c r="J29" s="4"/>
    </row>
    <row r="30" spans="1:10" ht="12.75" customHeight="1">
      <c r="A30" s="45" t="s">
        <v>36</v>
      </c>
      <c r="B30" s="45"/>
      <c r="C30" s="45"/>
      <c r="D30" s="45"/>
      <c r="E30" s="45"/>
      <c r="F30" s="45"/>
      <c r="G30" s="45"/>
      <c r="I30" s="4"/>
      <c r="J30" s="4"/>
    </row>
    <row r="31" spans="1:10" ht="2.25" customHeight="1">
      <c r="A31" s="45"/>
      <c r="B31" s="45"/>
      <c r="C31" s="45"/>
      <c r="D31" s="45"/>
      <c r="E31" s="45"/>
      <c r="F31" s="45"/>
      <c r="G31" s="45"/>
      <c r="I31" s="4"/>
      <c r="J31" s="4"/>
    </row>
    <row r="32" spans="1:10" ht="12.75">
      <c r="A32" s="1"/>
      <c r="I32" s="4"/>
      <c r="J32" s="4"/>
    </row>
    <row r="33" spans="1:10" s="26" customFormat="1" ht="15">
      <c r="A33" s="25" t="s">
        <v>15</v>
      </c>
      <c r="I33" s="27"/>
      <c r="J33" s="27"/>
    </row>
    <row r="34" spans="1:10" ht="12.75">
      <c r="A34" s="2" t="s">
        <v>16</v>
      </c>
      <c r="I34" s="4"/>
      <c r="J34" s="4"/>
    </row>
    <row r="35" spans="1:10" ht="12.75">
      <c r="A35" s="22" t="s">
        <v>0</v>
      </c>
      <c r="I35" s="4"/>
      <c r="J35" s="4"/>
    </row>
    <row r="36" spans="1:10" ht="12.75">
      <c r="A36" s="22" t="s">
        <v>47</v>
      </c>
      <c r="I36" s="4"/>
      <c r="J36" s="4"/>
    </row>
    <row r="37" spans="1:10" ht="12.75">
      <c r="A37" s="6" t="s">
        <v>21</v>
      </c>
      <c r="I37" s="4"/>
      <c r="J37" s="4"/>
    </row>
    <row r="38" spans="1:10" ht="12.75">
      <c r="A38" s="21" t="s">
        <v>25</v>
      </c>
      <c r="I38" s="4"/>
      <c r="J38" s="4"/>
    </row>
    <row r="39" spans="1:10" ht="12.75">
      <c r="A39" s="21" t="s">
        <v>17</v>
      </c>
      <c r="I39" s="4"/>
      <c r="J39" s="4"/>
    </row>
    <row r="40" spans="2:10" ht="27.75" customHeight="1">
      <c r="B40" s="42" t="s">
        <v>26</v>
      </c>
      <c r="C40" s="42"/>
      <c r="D40" s="42"/>
      <c r="E40" s="42"/>
      <c r="F40" s="42"/>
      <c r="G40" s="42"/>
      <c r="I40" s="4"/>
      <c r="J40" s="4"/>
    </row>
    <row r="41" spans="2:10" ht="12.75">
      <c r="B41" s="23" t="s">
        <v>23</v>
      </c>
      <c r="I41" s="4"/>
      <c r="J41" s="4"/>
    </row>
    <row r="42" spans="2:10" ht="12.75">
      <c r="B42" s="24" t="s">
        <v>27</v>
      </c>
      <c r="I42" s="4"/>
      <c r="J42" s="4"/>
    </row>
    <row r="44" spans="1:7" ht="39">
      <c r="A44" s="5" t="s">
        <v>10</v>
      </c>
      <c r="B44" s="3" t="s">
        <v>13</v>
      </c>
      <c r="C44" s="7" t="s">
        <v>1</v>
      </c>
      <c r="D44" s="7" t="s">
        <v>32</v>
      </c>
      <c r="E44" s="7" t="s">
        <v>5</v>
      </c>
      <c r="F44" s="7" t="s">
        <v>2</v>
      </c>
      <c r="G44" s="7" t="s">
        <v>4</v>
      </c>
    </row>
    <row r="45" spans="1:7" ht="12.75">
      <c r="A45" s="5" t="s">
        <v>3</v>
      </c>
      <c r="B45" s="3" t="s">
        <v>11</v>
      </c>
      <c r="C45" s="15">
        <v>0</v>
      </c>
      <c r="D45" s="40">
        <f>F22</f>
        <v>27.11</v>
      </c>
      <c r="E45" s="3">
        <f>IF(C45&lt;0,(C45/(VLOOKUP(A45,$A$9:$E$9,3,FALSE))),0)</f>
        <v>0</v>
      </c>
      <c r="F45" s="11">
        <f>IF(C45&lt;0,IF(E45*VLOOKUP(A45,$A$9:$E$9,2,FALSE)&lt;C45*D45,C45*D45,E45*VLOOKUP(A45,$A$9:$E$9,2,FALSE)),C45*D45)</f>
        <v>0</v>
      </c>
      <c r="G45" s="12">
        <f>IF(F45="Credit",0,F45*365)</f>
        <v>0</v>
      </c>
    </row>
    <row r="46" spans="1:12" ht="12.75">
      <c r="A46" s="5" t="s">
        <v>3</v>
      </c>
      <c r="B46" s="3" t="s">
        <v>12</v>
      </c>
      <c r="C46" s="15">
        <v>0</v>
      </c>
      <c r="D46" s="40">
        <f>F22</f>
        <v>27.11</v>
      </c>
      <c r="E46" s="3">
        <f>IF(C46&lt;0,(C46/(VLOOKUP(A46,$A$9:$E$9,5,FALSE))),0)</f>
        <v>0</v>
      </c>
      <c r="F46" s="11">
        <f>IF(C46&lt;0,IF(E46*VLOOKUP(A46,$A$9:$E$9,4,FALSE)&lt;C46*D46,C46*D46,E46*VLOOKUP(A46,$A$9:$E$9,4,FALSE)),C46*D46)</f>
        <v>0</v>
      </c>
      <c r="G46" s="12">
        <f>IF(F46="Credit",0,F46*365)</f>
        <v>0</v>
      </c>
      <c r="K46" s="36"/>
      <c r="L46" s="35"/>
    </row>
    <row r="47" spans="1:7" ht="12.75">
      <c r="A47" s="5" t="s">
        <v>39</v>
      </c>
      <c r="B47" s="3" t="s">
        <v>11</v>
      </c>
      <c r="C47" s="15">
        <v>0</v>
      </c>
      <c r="D47" s="40">
        <f>F23</f>
        <v>223.27</v>
      </c>
      <c r="E47" s="3">
        <f>IF(C47&lt;0,(C47/(VLOOKUP(A47,$A$10:$E$10,3,FALSE))),0)</f>
        <v>0</v>
      </c>
      <c r="F47" s="11">
        <f>IF(C47&lt;0,IF(E47*VLOOKUP(A47,$A$10:$B$10,2,FALSE)&lt;C47*D47,C47*D47,E47*VLOOKUP(A47,$A$10:$B$10,2,FALSE)),C47*D47)</f>
        <v>0</v>
      </c>
      <c r="G47" s="12">
        <f aca="true" t="shared" si="0" ref="G47:G54">IF(F47="Credit",0,F47*365)</f>
        <v>0</v>
      </c>
    </row>
    <row r="48" spans="1:7" ht="12.75">
      <c r="A48" s="5" t="s">
        <v>39</v>
      </c>
      <c r="B48" s="3" t="s">
        <v>12</v>
      </c>
      <c r="C48" s="15">
        <v>0</v>
      </c>
      <c r="D48" s="40">
        <f>F23</f>
        <v>223.27</v>
      </c>
      <c r="E48" s="3">
        <f>IF(C48&lt;0,(C48/(VLOOKUP(A48,$A$10:$E$10,5,FALSE))),0)</f>
        <v>0</v>
      </c>
      <c r="F48" s="11">
        <f>IF(C48&lt;0,IF(E48*VLOOKUP(A48,$A$10:$E$10,4,FALSE)&lt;C48*D48,C48*D48,E48*VLOOKUP(A48,$A$10:$E$10,4,FALSE)),C48*D48)</f>
        <v>0</v>
      </c>
      <c r="G48" s="12">
        <f t="shared" si="0"/>
        <v>0</v>
      </c>
    </row>
    <row r="49" spans="1:7" ht="12.75">
      <c r="A49" s="5" t="s">
        <v>40</v>
      </c>
      <c r="B49" s="3" t="s">
        <v>11</v>
      </c>
      <c r="C49" s="15">
        <v>0</v>
      </c>
      <c r="D49" s="40">
        <f>F24</f>
        <v>243.07</v>
      </c>
      <c r="E49" s="3">
        <f>IF(C49&lt;0,(C49/(VLOOKUP(A49,$A$11:$E$11,3,FALSE))),0)</f>
        <v>0</v>
      </c>
      <c r="F49" s="11">
        <f>IF(C49&lt;0,IF(E49*VLOOKUP(A49,$A$11:$B$11,2,FALSE)&lt;C49*D49,C49*D49,E49*VLOOKUP(A49,$A$11:$B$11,2,FALSE)),C49*D49)</f>
        <v>0</v>
      </c>
      <c r="G49" s="12">
        <f t="shared" si="0"/>
        <v>0</v>
      </c>
    </row>
    <row r="50" spans="1:7" ht="12.75">
      <c r="A50" s="5" t="s">
        <v>40</v>
      </c>
      <c r="B50" s="3" t="s">
        <v>12</v>
      </c>
      <c r="C50" s="15">
        <v>0</v>
      </c>
      <c r="D50" s="40">
        <f>F24</f>
        <v>243.07</v>
      </c>
      <c r="E50" s="3">
        <f>IF(C50&lt;0,(C50/(VLOOKUP(A50,$A$11:$E$11,5,FALSE))),0)</f>
        <v>0</v>
      </c>
      <c r="F50" s="11">
        <f>IF(C50&lt;0,IF(E50*VLOOKUP(A50,$A$11:$E$11,4,FALSE)&lt;C50*D50,C50*D50,E50*VLOOKUP(A50,$A$11:$E$11,4,FALSE)),C50*D50)</f>
        <v>0</v>
      </c>
      <c r="G50" s="12">
        <f t="shared" si="0"/>
        <v>0</v>
      </c>
    </row>
    <row r="51" spans="1:7" ht="12.75">
      <c r="A51" s="5" t="s">
        <v>46</v>
      </c>
      <c r="B51" s="3" t="s">
        <v>11</v>
      </c>
      <c r="C51" s="15">
        <v>0</v>
      </c>
      <c r="D51" s="40">
        <f>F25</f>
        <v>226.08</v>
      </c>
      <c r="E51" s="3">
        <f>IF(C51&lt;0,(C51/(VLOOKUP(A51,$A$12:$E$12,3,FALSE))),0)</f>
        <v>0</v>
      </c>
      <c r="F51" s="11">
        <f>IF(C51&lt;0,IF(E51*VLOOKUP(A51,$A$12:$B$12,2,FALSE)&lt;C51*D51,C51*D51,E51*VLOOKUP(A51,$A$12:$B$12,2,FALSE)),C51*D51)</f>
        <v>0</v>
      </c>
      <c r="G51" s="12">
        <f t="shared" si="0"/>
        <v>0</v>
      </c>
    </row>
    <row r="52" spans="1:7" ht="12.75">
      <c r="A52" s="5" t="s">
        <v>46</v>
      </c>
      <c r="B52" s="3" t="s">
        <v>12</v>
      </c>
      <c r="C52" s="15">
        <v>0</v>
      </c>
      <c r="D52" s="40">
        <f>F25</f>
        <v>226.08</v>
      </c>
      <c r="E52" s="3">
        <f>IF(C52&lt;0,(C52/(VLOOKUP(A52,$A$12:$E$12,5,FALSE))),0)</f>
        <v>0</v>
      </c>
      <c r="F52" s="11">
        <f>IF(C52&lt;0,IF(E52*VLOOKUP(A52,$A$12:$E$12,4,FALSE)&lt;C52*D52,C52*D52,E52*VLOOKUP(A52,$A$12:$E$12,4,FALSE)),C52*D52)</f>
        <v>0</v>
      </c>
      <c r="G52" s="12">
        <f t="shared" si="0"/>
        <v>0</v>
      </c>
    </row>
    <row r="53" spans="1:7" ht="12.75">
      <c r="A53" s="5" t="s">
        <v>45</v>
      </c>
      <c r="B53" s="3" t="s">
        <v>11</v>
      </c>
      <c r="C53" s="15">
        <v>0</v>
      </c>
      <c r="D53" s="40">
        <f>F26</f>
        <v>208.76</v>
      </c>
      <c r="E53" s="3">
        <f>IF(C53&lt;0,(C53/(VLOOKUP(A53,$A$13:$E$13,3,FALSE))),0)</f>
        <v>0</v>
      </c>
      <c r="F53" s="11">
        <f>IF(C53&lt;0,IF(E53*VLOOKUP(A53,$A$13:$B$13,2,FALSE)&lt;C53*D53,C53*D53,E53*VLOOKUP(A53,$A$13:$B$13,2,FALSE)),C53*D53)</f>
        <v>0</v>
      </c>
      <c r="G53" s="12">
        <f t="shared" si="0"/>
        <v>0</v>
      </c>
    </row>
    <row r="54" spans="1:7" ht="12.75">
      <c r="A54" s="5" t="s">
        <v>45</v>
      </c>
      <c r="B54" s="3" t="s">
        <v>12</v>
      </c>
      <c r="C54" s="15">
        <v>0</v>
      </c>
      <c r="D54" s="40">
        <f>F26</f>
        <v>208.76</v>
      </c>
      <c r="E54" s="3">
        <f>IF(C54&lt;0,(C54/(VLOOKUP(A54,$A$13:$E$13,5,FALSE))),0)</f>
        <v>0</v>
      </c>
      <c r="F54" s="11">
        <f>IF(C54&lt;0,IF(E54*VLOOKUP(A54,$A$13:$E$13,4,FALSE)&lt;C54*D54,C54*D54,E54*VLOOKUP(A54,$A$13:$E$13,4,FALSE)),C54*D54)</f>
        <v>0</v>
      </c>
      <c r="G54" s="12">
        <f t="shared" si="0"/>
        <v>0</v>
      </c>
    </row>
    <row r="55" spans="1:7" ht="12.75">
      <c r="A55" s="6"/>
      <c r="B55" s="4"/>
      <c r="C55" s="17"/>
      <c r="D55" s="16"/>
      <c r="E55" s="4"/>
      <c r="F55" s="18" t="s">
        <v>19</v>
      </c>
      <c r="G55" s="14">
        <f>SUM(G45:G46)</f>
        <v>0</v>
      </c>
    </row>
    <row r="57" ht="12.75">
      <c r="A57" s="6" t="s">
        <v>33</v>
      </c>
    </row>
    <row r="58" ht="12.75">
      <c r="A58" s="6"/>
    </row>
    <row r="59" s="26" customFormat="1" ht="15">
      <c r="A59" s="25"/>
    </row>
  </sheetData>
  <sheetProtection/>
  <mergeCells count="6">
    <mergeCell ref="A2:G2"/>
    <mergeCell ref="B40:G40"/>
    <mergeCell ref="A15:G18"/>
    <mergeCell ref="A28:G29"/>
    <mergeCell ref="A30:G31"/>
    <mergeCell ref="A3:H3"/>
  </mergeCell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33.57421875" style="2" customWidth="1"/>
    <col min="3" max="3" width="19.57421875" style="2" customWidth="1"/>
    <col min="4" max="4" width="16.00390625" style="2" customWidth="1"/>
    <col min="5" max="6" width="18.00390625" style="2" bestFit="1" customWidth="1"/>
    <col min="7" max="7" width="15.57421875" style="2" bestFit="1" customWidth="1"/>
    <col min="8" max="9" width="9.140625" style="2" customWidth="1"/>
    <col min="10" max="10" width="21.421875" style="2" bestFit="1" customWidth="1"/>
    <col min="11" max="16384" width="9.140625" style="2" customWidth="1"/>
  </cols>
  <sheetData>
    <row r="1" ht="21">
      <c r="A1" s="20" t="s">
        <v>20</v>
      </c>
    </row>
    <row r="2" spans="1:7" ht="15">
      <c r="A2" s="41" t="s">
        <v>50</v>
      </c>
      <c r="B2" s="41"/>
      <c r="C2" s="41"/>
      <c r="D2" s="41"/>
      <c r="E2" s="41"/>
      <c r="F2" s="41"/>
      <c r="G2" s="41"/>
    </row>
    <row r="3" spans="1:8" ht="15">
      <c r="A3" s="41"/>
      <c r="B3" s="41"/>
      <c r="C3" s="41"/>
      <c r="D3" s="41"/>
      <c r="E3" s="41"/>
      <c r="F3" s="41"/>
      <c r="G3" s="41"/>
      <c r="H3" s="41"/>
    </row>
    <row r="4" spans="1:7" ht="13.5" customHeight="1">
      <c r="A4" s="19"/>
      <c r="B4" s="19"/>
      <c r="C4" s="19"/>
      <c r="D4" s="19"/>
      <c r="E4" s="19"/>
      <c r="F4" s="19"/>
      <c r="G4" s="19"/>
    </row>
    <row r="5" spans="1:11" s="26" customFormat="1" ht="15">
      <c r="A5" s="25" t="s">
        <v>22</v>
      </c>
      <c r="I5" s="27"/>
      <c r="J5" s="27"/>
      <c r="K5" s="27"/>
    </row>
    <row r="6" spans="1:11" ht="12.75">
      <c r="A6" s="1"/>
      <c r="I6" s="4"/>
      <c r="J6" s="4"/>
      <c r="K6" s="4"/>
    </row>
    <row r="7" spans="1:11" ht="39">
      <c r="A7" s="8"/>
      <c r="B7" s="7" t="s">
        <v>9</v>
      </c>
      <c r="C7" s="7" t="s">
        <v>6</v>
      </c>
      <c r="D7" s="7" t="s">
        <v>8</v>
      </c>
      <c r="E7" s="7" t="s">
        <v>7</v>
      </c>
      <c r="F7" s="13" t="s">
        <v>29</v>
      </c>
      <c r="G7" s="13" t="s">
        <v>28</v>
      </c>
      <c r="I7" s="4"/>
      <c r="J7" s="4"/>
      <c r="K7" s="4"/>
    </row>
    <row r="8" spans="1:11" ht="12.75">
      <c r="A8" s="3" t="s">
        <v>3</v>
      </c>
      <c r="B8" s="28">
        <v>28566.23</v>
      </c>
      <c r="C8" s="30">
        <v>676</v>
      </c>
      <c r="D8" s="28">
        <v>729.25</v>
      </c>
      <c r="E8" s="30">
        <v>281.1</v>
      </c>
      <c r="F8" s="33">
        <v>10122.489999999998</v>
      </c>
      <c r="G8" s="33">
        <v>0</v>
      </c>
      <c r="I8" s="4"/>
      <c r="J8" s="4"/>
      <c r="K8" s="4"/>
    </row>
    <row r="9" spans="1:11" ht="12.75">
      <c r="A9" s="4"/>
      <c r="B9" s="14"/>
      <c r="C9" s="4"/>
      <c r="D9" s="14"/>
      <c r="E9" s="6"/>
      <c r="F9" s="10"/>
      <c r="G9" s="10"/>
      <c r="I9" s="4"/>
      <c r="J9" s="4"/>
      <c r="K9" s="4"/>
    </row>
    <row r="10" spans="1:11" ht="12.75">
      <c r="A10" s="4"/>
      <c r="B10" s="9"/>
      <c r="C10" s="4"/>
      <c r="D10" s="10"/>
      <c r="E10" s="6"/>
      <c r="I10" s="4"/>
      <c r="J10" s="4"/>
      <c r="K10" s="4"/>
    </row>
    <row r="11" spans="1:11" s="26" customFormat="1" ht="15">
      <c r="A11" s="25" t="s">
        <v>24</v>
      </c>
      <c r="I11" s="27"/>
      <c r="J11" s="27"/>
      <c r="K11" s="27"/>
    </row>
    <row r="12" spans="1:12" ht="39">
      <c r="A12" s="3"/>
      <c r="B12" s="7" t="s">
        <v>30</v>
      </c>
      <c r="C12" s="7" t="s">
        <v>37</v>
      </c>
      <c r="D12" s="7" t="s">
        <v>41</v>
      </c>
      <c r="E12" s="7" t="s">
        <v>31</v>
      </c>
      <c r="F12" s="7" t="s">
        <v>34</v>
      </c>
      <c r="J12" s="4"/>
      <c r="K12" s="4"/>
      <c r="L12" s="4"/>
    </row>
    <row r="13" spans="1:11" ht="12.75">
      <c r="A13" s="31" t="s">
        <v>3</v>
      </c>
      <c r="B13" s="37">
        <v>27.73</v>
      </c>
      <c r="C13" s="37">
        <v>20</v>
      </c>
      <c r="D13" s="38">
        <v>7.01</v>
      </c>
      <c r="E13" s="38">
        <v>4.05</v>
      </c>
      <c r="F13" s="12">
        <v>27.11</v>
      </c>
      <c r="J13" s="4"/>
      <c r="K13" s="4"/>
    </row>
    <row r="14" spans="1:10" ht="12.75">
      <c r="A14" s="1"/>
      <c r="I14" s="4"/>
      <c r="J14" s="4"/>
    </row>
    <row r="15" spans="1:10" ht="2.25" customHeight="1">
      <c r="A15" s="45"/>
      <c r="B15" s="45"/>
      <c r="C15" s="45"/>
      <c r="D15" s="45"/>
      <c r="E15" s="45"/>
      <c r="F15" s="45"/>
      <c r="G15" s="45"/>
      <c r="I15" s="4"/>
      <c r="J15" s="4"/>
    </row>
    <row r="16" spans="1:10" ht="12.75">
      <c r="A16" s="1"/>
      <c r="I16" s="4"/>
      <c r="J16" s="4"/>
    </row>
    <row r="17" spans="1:10" s="26" customFormat="1" ht="15">
      <c r="A17" s="25" t="s">
        <v>15</v>
      </c>
      <c r="I17" s="27"/>
      <c r="J17" s="27"/>
    </row>
    <row r="18" spans="1:10" ht="12.75">
      <c r="A18" s="2" t="s">
        <v>18</v>
      </c>
      <c r="I18" s="4"/>
      <c r="J18" s="4"/>
    </row>
    <row r="19" spans="2:10" ht="36" customHeight="1">
      <c r="B19" s="45" t="s">
        <v>38</v>
      </c>
      <c r="C19" s="45"/>
      <c r="D19" s="45" t="s">
        <v>43</v>
      </c>
      <c r="E19" s="45"/>
      <c r="F19" s="45"/>
      <c r="I19" s="4"/>
      <c r="J19" s="4"/>
    </row>
    <row r="21" spans="1:7" ht="39">
      <c r="A21" s="5" t="s">
        <v>10</v>
      </c>
      <c r="B21" s="3" t="s">
        <v>13</v>
      </c>
      <c r="C21" s="7" t="s">
        <v>1</v>
      </c>
      <c r="D21" s="7" t="s">
        <v>32</v>
      </c>
      <c r="E21" s="7" t="s">
        <v>5</v>
      </c>
      <c r="F21" s="7" t="s">
        <v>2</v>
      </c>
      <c r="G21" s="7" t="s">
        <v>4</v>
      </c>
    </row>
    <row r="22" spans="1:7" ht="12.75">
      <c r="A22" s="5" t="s">
        <v>3</v>
      </c>
      <c r="B22" s="3" t="s">
        <v>11</v>
      </c>
      <c r="C22" s="15">
        <v>32</v>
      </c>
      <c r="D22" s="11">
        <f>F13</f>
        <v>27.11</v>
      </c>
      <c r="E22" s="3">
        <f>IF(C22&lt;0,(C22/(VLOOKUP(A22,$A$8:$E$8,3,FALSE))),0)</f>
        <v>0</v>
      </c>
      <c r="F22" s="11">
        <f>IF(C22&lt;0,IF(E22*VLOOKUP(A22,$A$8:$B$8,2,FALSE)&lt;C22*D22,C22*D22,E22*VLOOKUP(A22,$A$8:$B$8,2,FALSE)),C22*D22)</f>
        <v>867.52</v>
      </c>
      <c r="G22" s="12">
        <f>IF(F22="Credit",0,F22*365)</f>
        <v>316644.8</v>
      </c>
    </row>
    <row r="23" spans="1:7" ht="12.75">
      <c r="A23" s="5" t="s">
        <v>3</v>
      </c>
      <c r="B23" s="3" t="s">
        <v>12</v>
      </c>
      <c r="C23" s="15">
        <v>-3</v>
      </c>
      <c r="D23" s="11">
        <f>F13</f>
        <v>27.11</v>
      </c>
      <c r="E23" s="3">
        <f>IF(C23&lt;0,(C23/(VLOOKUP(A23,$A$8:$E$8,5,FALSE))),0)</f>
        <v>-0.010672358591248664</v>
      </c>
      <c r="F23" s="11">
        <f>IF(C23&lt;0,IF(E23*VLOOKUP(A23,$A$8:$E$8,4,FALSE)&lt;C23*D23,C23*D23,E23*VLOOKUP(A23,$A$8:$E$8,4,FALSE)),C23*D23)</f>
        <v>-7.782817502668088</v>
      </c>
      <c r="G23" s="12">
        <f>IF(F23="Credit",0,F23*365)</f>
        <v>-2840.728388473852</v>
      </c>
    </row>
    <row r="24" spans="1:7" ht="12.75">
      <c r="A24" s="6"/>
      <c r="B24" s="4"/>
      <c r="C24" s="17"/>
      <c r="D24" s="16"/>
      <c r="E24" s="4"/>
      <c r="F24" s="18" t="s">
        <v>19</v>
      </c>
      <c r="G24" s="14">
        <f>SUM(G22:G23)</f>
        <v>313804.07161152613</v>
      </c>
    </row>
    <row r="25" spans="1:7" ht="12.75">
      <c r="A25" s="43" t="s">
        <v>48</v>
      </c>
      <c r="B25" s="43"/>
      <c r="C25" s="43"/>
      <c r="D25" s="43"/>
      <c r="E25" s="43"/>
      <c r="F25" s="43"/>
      <c r="G25" s="43"/>
    </row>
    <row r="26" spans="1:7" s="26" customFormat="1" ht="15">
      <c r="A26" s="6" t="s">
        <v>49</v>
      </c>
      <c r="B26" s="2"/>
      <c r="C26" s="2"/>
      <c r="D26" s="2"/>
      <c r="E26" s="2"/>
      <c r="F26" s="2"/>
      <c r="G26" s="2"/>
    </row>
    <row r="27" spans="9:10" ht="12.75">
      <c r="I27" s="4"/>
      <c r="J27" s="4"/>
    </row>
  </sheetData>
  <sheetProtection/>
  <mergeCells count="6">
    <mergeCell ref="A2:G2"/>
    <mergeCell ref="A3:H3"/>
    <mergeCell ref="B19:C19"/>
    <mergeCell ref="D19:F19"/>
    <mergeCell ref="A25:G25"/>
    <mergeCell ref="A15:G15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Bernstein, Jared</cp:lastModifiedBy>
  <cp:lastPrinted>2010-11-30T18:38:09Z</cp:lastPrinted>
  <dcterms:created xsi:type="dcterms:W3CDTF">2008-09-10T00:03:00Z</dcterms:created>
  <dcterms:modified xsi:type="dcterms:W3CDTF">2015-06-24T18:32:27Z</dcterms:modified>
  <cp:category/>
  <cp:version/>
  <cp:contentType/>
  <cp:contentStatus/>
</cp:coreProperties>
</file>