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00" yWindow="480" windowWidth="12570" windowHeight="10920" tabRatio="858"/>
  </bookViews>
  <sheets>
    <sheet name="ATT H-9A" sheetId="1" r:id="rId1"/>
    <sheet name="1 - ADIT" sheetId="30" r:id="rId2"/>
    <sheet name="2 - Other Tax" sheetId="3" r:id="rId3"/>
    <sheet name="Prop taxes to function" sheetId="22" r:id="rId4"/>
    <sheet name="3 - Revenue Credits" sheetId="5" r:id="rId5"/>
    <sheet name="4 - 100 Basis Pt ROE" sheetId="6" r:id="rId6"/>
    <sheet name="5 - Cost Support 1" sheetId="7" r:id="rId7"/>
    <sheet name="5a Affiliate Allocations" sheetId="20" r:id="rId8"/>
    <sheet name="6- Est &amp; Reconcile WS" sheetId="12" r:id="rId9"/>
    <sheet name="7 - Cap Add WS" sheetId="13" r:id="rId10"/>
    <sheet name="8 - Securitization" sheetId="1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0" localSheetId="7">#REF!</definedName>
    <definedName name="\0" localSheetId="3">#REF!</definedName>
    <definedName name="\0">#REF!</definedName>
    <definedName name="\A">#REF!</definedName>
    <definedName name="\C">#REF!</definedName>
    <definedName name="\D">#REF!</definedName>
    <definedName name="\H">#REF!</definedName>
    <definedName name="\J" localSheetId="3">#REF!</definedName>
    <definedName name="\J">#REF!</definedName>
    <definedName name="\L" localSheetId="3">#REF!</definedName>
    <definedName name="\L">#REF!</definedName>
    <definedName name="\P">#REF!</definedName>
    <definedName name="\P2">#REF!</definedName>
    <definedName name="__________________________DAT1">'[1]Cost Center List'!#REF!</definedName>
    <definedName name="__________________________DAT2">#REF!</definedName>
    <definedName name="__________________________DAT3">#REF!</definedName>
    <definedName name="_________________________DAT1">'[1]Cost Center List'!#REF!</definedName>
    <definedName name="_________________________DAT2">#REF!</definedName>
    <definedName name="_________________________DAT3">#REF!</definedName>
    <definedName name="________________________DAT1">'[1]Cost Center List'!#REF!</definedName>
    <definedName name="________________________DAT2">#REF!</definedName>
    <definedName name="________________________DAT3">#REF!</definedName>
    <definedName name="_______________________DAT1">'[1]Cost Center List'!#REF!</definedName>
    <definedName name="_______________________DAT2">#REF!</definedName>
    <definedName name="_______________________DAT3">#REF!</definedName>
    <definedName name="______________________DAT1">'[1]Cost Center List'!#REF!</definedName>
    <definedName name="______________________DAT2">#REF!</definedName>
    <definedName name="______________________DAT3">#REF!</definedName>
    <definedName name="_____________________DAT1">'[1]Cost Center List'!#REF!</definedName>
    <definedName name="_____________________DAT2">#REF!</definedName>
    <definedName name="_____________________DAT3">#REF!</definedName>
    <definedName name="____________________DAT1">'[1]Cost Center List'!#REF!</definedName>
    <definedName name="____________________DAT2">#REF!</definedName>
    <definedName name="____________________DAT3">#REF!</definedName>
    <definedName name="___________________DAT1">'[1]Cost Center List'!#REF!</definedName>
    <definedName name="___________________DAT2">#REF!</definedName>
    <definedName name="___________________DAT3">#REF!</definedName>
    <definedName name="__________________DAT1">'[1]Cost Center List'!#REF!</definedName>
    <definedName name="__________________DAT2">#REF!</definedName>
    <definedName name="__________________DAT3">#REF!</definedName>
    <definedName name="_________________DAT1">'[1]Cost Center List'!#REF!</definedName>
    <definedName name="_________________DAT2">#REF!</definedName>
    <definedName name="_________________DAT3">#REF!</definedName>
    <definedName name="_________________PG1">#REF!</definedName>
    <definedName name="_________________PG2">#REF!</definedName>
    <definedName name="_________________PG3">#REF!</definedName>
    <definedName name="_________________PG4">#REF!</definedName>
    <definedName name="________________DAT1">'[1]Cost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'[2]Rent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'[1]Cost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'[1]Cost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'[3]YTD Summary'!#REF!</definedName>
    <definedName name="__________DAT1">#REF!</definedName>
    <definedName name="__________DAT10">#REF!</definedName>
    <definedName name="__________DAT11">#REF!</definedName>
    <definedName name="__________dat1111">[4]Sheet1!$G$2:$G$29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'[3]YTD Summary'!#REF!</definedName>
    <definedName name="_________DAT1">#REF!</definedName>
    <definedName name="_________DAT10">#REF!</definedName>
    <definedName name="_________DAT11">#REF!</definedName>
    <definedName name="_________dat1111">[4]Sheet1!$G$2:$G$29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'[3]YTD Summary'!#REF!</definedName>
    <definedName name="________DAT1">#REF!</definedName>
    <definedName name="________DAT10">#REF!</definedName>
    <definedName name="________DAT11">#REF!</definedName>
    <definedName name="________dat1111">[4]Sheet1!$G$2:$G$29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'[5]YTD Summary'!#REF!</definedName>
    <definedName name="________SUM3">'[6]Summ 165_236'!#REF!</definedName>
    <definedName name="________SUM4">'[6]Summ 165_236'!#REF!</definedName>
    <definedName name="_______DAT1">#REF!</definedName>
    <definedName name="_______DAT10">#REF!</definedName>
    <definedName name="_______DAT11">#REF!</definedName>
    <definedName name="_______dat1111">[4]Sheet1!$G$2:$G$29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SUM282">'[3]YTD Summary'!#REF!</definedName>
    <definedName name="_______SUM3">'[6]Summ 165_236'!#REF!</definedName>
    <definedName name="_______SUM4">'[6]Summ 165_236'!#REF!</definedName>
    <definedName name="______DAT1">#REF!</definedName>
    <definedName name="______DAT10">#REF!</definedName>
    <definedName name="______DAT11">#REF!</definedName>
    <definedName name="______dat1111">[4]Sheet1!$G$2:$G$29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SUM282">'[3]YTD Summary'!#REF!</definedName>
    <definedName name="______SUM3">'[6]Summ 165_236'!#REF!</definedName>
    <definedName name="______SUM4">'[6]Summ 165_236'!#REF!</definedName>
    <definedName name="_____DAT1">'[7]Cost Center List'!#REF!</definedName>
    <definedName name="_____DAT10">#REF!</definedName>
    <definedName name="_____DAT11">#REF!</definedName>
    <definedName name="_____dat1111">[4]Sheet1!$G$2:$G$29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SUM282">'[3]YTD Summary'!#REF!</definedName>
    <definedName name="_____SUM3">'[8]Summ 165_236'!#REF!</definedName>
    <definedName name="_____SUM4">'[8]Summ 165_236'!#REF!</definedName>
    <definedName name="____DAT1">#REF!</definedName>
    <definedName name="____DAT10">#REF!</definedName>
    <definedName name="____DAT11">#REF!</definedName>
    <definedName name="____dat1111">[4]Sheet1!$G$2:$G$29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SUM282">'[3]YTD Summary'!#REF!</definedName>
    <definedName name="____SUM3">'[6]Summ 165_236'!#REF!</definedName>
    <definedName name="____SUM4">'[6]Summ 165_236'!#REF!</definedName>
    <definedName name="___DAT1">#REF!</definedName>
    <definedName name="___DAT10">#REF!</definedName>
    <definedName name="___DAT11">#REF!</definedName>
    <definedName name="___dat1111">[4]Sheet1!$G$2:$G$29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'[2]Rent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SUM282">'[3]YTD Summary'!#REF!</definedName>
    <definedName name="___SUM3">'[6]Summ 165_236'!#REF!</definedName>
    <definedName name="___SUM4">'[6]Summ 165_236'!#REF!</definedName>
    <definedName name="__123Graph_B" hidden="1">[9]Inputs!#REF!</definedName>
    <definedName name="__123Graph_D" hidden="1">[10]Assump!#REF!</definedName>
    <definedName name="__DAT1">'[1]Cost Center List'!#REF!</definedName>
    <definedName name="__DAT10">#REF!</definedName>
    <definedName name="__DAT11">#REF!</definedName>
    <definedName name="__dat1111">[4]Sheet1!$G$2:$G$29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sam1">#REF!</definedName>
    <definedName name="__ss1">#REF!</definedName>
    <definedName name="__SUM282">'[3]YTD Summary'!#REF!</definedName>
    <definedName name="__SUM3">'[6]Summ 165_236'!#REF!</definedName>
    <definedName name="__SUM4">'[6]Summ 165_236'!#REF!</definedName>
    <definedName name="_6501">#REF!</definedName>
    <definedName name="_6532">#REF!</definedName>
    <definedName name="_6533">#REF!</definedName>
    <definedName name="_6540">#REF!</definedName>
    <definedName name="_6543">#REF!</definedName>
    <definedName name="_6546">#REF!</definedName>
    <definedName name="_88TOTALS">#REF!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DAT1">'[1]Cost Center List'!#REF!</definedName>
    <definedName name="_DAT10">#REF!</definedName>
    <definedName name="_DAT11">#REF!</definedName>
    <definedName name="_dat1111">[4]Sheet1!$G$2:$G$29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hidden="1">#REF!</definedName>
    <definedName name="_New2">#REF!</definedName>
    <definedName name="_New3">#REF!</definedName>
    <definedName name="_New4">#REF!</definedName>
    <definedName name="_p.choice" localSheetId="7">#REF!</definedName>
    <definedName name="_p.choice">#REF!</definedName>
    <definedName name="_PG1">#REF!</definedName>
    <definedName name="_PG2">#REF!</definedName>
    <definedName name="_PG3">#REF!</definedName>
    <definedName name="_PG4">#REF!</definedName>
    <definedName name="_PG5">#REF!</definedName>
    <definedName name="_PG6">#REF!</definedName>
    <definedName name="_sam1">#REF!</definedName>
    <definedName name="_ss1">#REF!</definedName>
    <definedName name="_SUM282">'[3]YTD Summary'!#REF!</definedName>
    <definedName name="_SUM3">'[6]Summ 165_236'!#REF!</definedName>
    <definedName name="_SUM4">'[6]Summ 165_236'!#REF!</definedName>
    <definedName name="_Tax1999">#REF!</definedName>
    <definedName name="AA.print" localSheetId="7">#REF!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print" localSheetId="7">#REF!</definedName>
    <definedName name="AB.print">#REF!</definedName>
    <definedName name="AC_255">'[11]AC 255'!$A$1:$M$32</definedName>
    <definedName name="AC_282">[12]December!#REF!</definedName>
    <definedName name="acct281">[3]December!#REF!</definedName>
    <definedName name="Active1">#REF!</definedName>
    <definedName name="Active2">#REF!</definedName>
    <definedName name="ActivityType">'[13]Activity Type'!$1:$1048576</definedName>
    <definedName name="Actual">[14]Assumptions!$E$52</definedName>
    <definedName name="AG1_01">#REF!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hidden="1">{#N/A,#N/A,FALSE,"Aging Summary";#N/A,#N/A,FALSE,"Ratio Analysis";#N/A,#N/A,FALSE,"Test 120 Day Accts";#N/A,#N/A,FALSE,"Tickmarks"}</definedName>
    <definedName name="AllASS">[15]ALL!$B$25</definedName>
    <definedName name="ALLCGI">[15]ALL!$D$25</definedName>
    <definedName name="ALLOC">#REF!</definedName>
    <definedName name="ALLRD">[15]ALL!$C$25</definedName>
    <definedName name="ALLSKP">[15]ALL!$E$25</definedName>
    <definedName name="ALTMIN">[16]Pepco!#REF!</definedName>
    <definedName name="AMERICA">#REF!</definedName>
    <definedName name="AMORT">#REF!</definedName>
    <definedName name="ANNSUM">#REF!</definedName>
    <definedName name="Annualization_Rate">#REF!</definedName>
    <definedName name="anscount" hidden="1">1</definedName>
    <definedName name="AO.print" localSheetId="7">#REF!</definedName>
    <definedName name="AO.print">#REF!</definedName>
    <definedName name="APR_13_WRKSHT_SUM">#REF!</definedName>
    <definedName name="apr2pre">#REF!</definedName>
    <definedName name="AS2DocOpenMode" hidden="1">"AS2DocumentEdit"</definedName>
    <definedName name="AsOfMonthText">[17]Input!$B$6</definedName>
    <definedName name="ASSET">#REF!</definedName>
    <definedName name="ASSUMPT">#REF!</definedName>
    <definedName name="AUG">#REF!</definedName>
    <definedName name="AV.FM.1..adjusted..print" localSheetId="7">#REF!</definedName>
    <definedName name="AV.FM.1..adjusted..print">#REF!</definedName>
    <definedName name="AV.FM.1.print" localSheetId="7">#REF!</definedName>
    <definedName name="AV.FM.1.print">#REF!</definedName>
    <definedName name="AVG">#REF!</definedName>
    <definedName name="B">#REF!</definedName>
    <definedName name="BA.print" localSheetId="7">#REF!</definedName>
    <definedName name="BA.print">#REF!</definedName>
    <definedName name="BAL">#REF!</definedName>
    <definedName name="BALANCE">'[18]MTHLY BAL.'!$A$6:$O$89</definedName>
    <definedName name="BALBCK">#REF!</definedName>
    <definedName name="BALP">#REF!</definedName>
    <definedName name="BALPBOD">#REF!</definedName>
    <definedName name="Base">#REF!</definedName>
    <definedName name="BASIC">#REF!</definedName>
    <definedName name="Basic_Data">#REF!</definedName>
    <definedName name="Basis_Points">[14]Assumptions!$H$15</definedName>
    <definedName name="BB.print" localSheetId="7">#REF!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g_coal">'[19]Input Page'!#REF!</definedName>
    <definedName name="beg_CWIP">'[19]Input Page'!$E$14</definedName>
    <definedName name="BEGINT">#REF!</definedName>
    <definedName name="benefit">#REF!</definedName>
    <definedName name="BG.print" localSheetId="7">#REF!</definedName>
    <definedName name="BG.print">#REF!</definedName>
    <definedName name="BGS_Cost_Scenario">[14]Assumptions!$E$33</definedName>
    <definedName name="BGS_Forecast">[20]Assumptions!#REF!</definedName>
    <definedName name="BGS_Rate">#REF!</definedName>
    <definedName name="BGS_RFP">[14]Assumptions!$E$36</definedName>
    <definedName name="Bill">#REF!</definedName>
    <definedName name="bill1">#REF!</definedName>
    <definedName name="bill2">#REF!</definedName>
    <definedName name="bill3">#REF!</definedName>
    <definedName name="bill4">#REF!</definedName>
    <definedName name="bill5">#REF!</definedName>
    <definedName name="bill6">#REF!</definedName>
    <definedName name="BK..FM1.Adjusted..print" localSheetId="7">#REF!</definedName>
    <definedName name="BK..FM1.Adjusted..print">#REF!</definedName>
    <definedName name="BK..FM1.ROR..print" localSheetId="7">#REF!</definedName>
    <definedName name="BK..FM1.ROR..print">#REF!</definedName>
    <definedName name="BLE_Close_Date">[21]Assumptions!$E$28</definedName>
    <definedName name="Brenda">#REF!</definedName>
    <definedName name="budget">#REF!</definedName>
    <definedName name="Budget_Info">#REF!</definedName>
    <definedName name="can" hidden="1">{#N/A,#N/A,FALSE,"O&amp;M by processes";#N/A,#N/A,FALSE,"Elec Act vs Bud";#N/A,#N/A,FALSE,"G&amp;A";#N/A,#N/A,FALSE,"BGS";#N/A,#N/A,FALSE,"Res Cost"}</definedName>
    <definedName name="cap_interest">'[19]Input Page'!$E$12</definedName>
    <definedName name="capstr">#REF!</definedName>
    <definedName name="CAPT">#REF!</definedName>
    <definedName name="CARRYOVER">#REF!</definedName>
    <definedName name="CBT">#REF!</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nts">#REF!</definedName>
    <definedName name="CEP_Amortization">'[21]JFJ-4 CEP Rate'!$A$28:$F$78</definedName>
    <definedName name="CHECK">#REF!</definedName>
    <definedName name="CLIENT">#REF!</definedName>
    <definedName name="coal_handling">'[19]Input Page'!#REF!</definedName>
    <definedName name="coal_purchase">'[19]Input Page'!#REF!</definedName>
    <definedName name="coal_sampling">'[19]Input Page'!#REF!</definedName>
    <definedName name="COGEN">'[22]October Tariff kwh'!$A$1:$H$83</definedName>
    <definedName name="COMP">#REF!</definedName>
    <definedName name="compInc">[23]Inputs!$B$4</definedName>
    <definedName name="CONSOLDEFTAXBAL">#REF!</definedName>
    <definedName name="CONSOLDEFTAXSUM">#REF!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'[24]2004 TAX PROV'!$U$11:$AR$764</definedName>
    <definedName name="cost_of_good_sold">'[19]Input Page'!$E$7</definedName>
    <definedName name="cost2001">[25]Input!$M$23</definedName>
    <definedName name="cover">#REF!</definedName>
    <definedName name="cropdeftaxbalance">#REF!</definedName>
    <definedName name="CROPTAXPROV">#REF!</definedName>
    <definedName name="CSH">#REF!</definedName>
    <definedName name="CSHBCK">#REF!</definedName>
    <definedName name="CSHP">#REF!</definedName>
    <definedName name="CSHPBOD">#REF!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PROVISION">#REF!</definedName>
    <definedName name="currprov">#REF!</definedName>
    <definedName name="Curve_Date">[20]Assumptions!#REF!</definedName>
    <definedName name="custRetain">[25]Input!#REF!</definedName>
    <definedName name="CUT">[26]AFUDC_CCRF!$A$1:$N$303</definedName>
    <definedName name="CUTINS">[26]AFUDC_CCRF!$A$73:$N$160</definedName>
    <definedName name="CUTINT1">#REF!</definedName>
    <definedName name="CUTINT2">#REF!</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ae">[4]Sheet1!$B$2:$B$29</definedName>
    <definedName name="Data">#REF!</definedName>
    <definedName name="DATA05">#REF!</definedName>
    <definedName name="Data06">#REF!</definedName>
    <definedName name="DATA1">'[27]New Accts 2009'!#REF!</definedName>
    <definedName name="DATA10">#REF!</definedName>
    <definedName name="DATA11">#REF!</definedName>
    <definedName name="DATA12">#REF!</definedName>
    <definedName name="DATA13">#REF!</definedName>
    <definedName name="DATA14">#REF!</definedName>
    <definedName name="DATA15">#REF!</definedName>
    <definedName name="DATA2">'[28]190100'!#REF!</definedName>
    <definedName name="DATA3">'[28]190100'!#REF!</definedName>
    <definedName name="DATA4">'[28]190100'!#REF!</definedName>
    <definedName name="DATA5">#REF!</definedName>
    <definedName name="DATA6">#REF!</definedName>
    <definedName name="DATA7">'[28]190100'!#REF!</definedName>
    <definedName name="DATA8">'[28]190100'!#REF!</definedName>
    <definedName name="DATA9">#REF!</definedName>
    <definedName name="Date">[29]Settings!$F$23</definedName>
    <definedName name="DATE1">#REF!</definedName>
    <definedName name="DATE2">#REF!</definedName>
    <definedName name="DATE3">#REF!</definedName>
    <definedName name="DATE4">#REF!</definedName>
    <definedName name="DCIT">#REF!</definedName>
    <definedName name="debt">#REF!</definedName>
    <definedName name="DEC">#REF!</definedName>
    <definedName name="Decommissioning_Rate">#REF!</definedName>
    <definedName name="Deferral_Interest_Rate">[14]Assumptions!$H$14</definedName>
    <definedName name="Deferral_Recovery">'[21]JFJ-1 Deferral Recovery Rate'!$A$14:$F$64</definedName>
    <definedName name="DefTax">[30]Lists!$A$2:$A$4</definedName>
    <definedName name="delete" hidden="1">{#N/A,#N/A,FALSE,"CURRENT"}</definedName>
    <definedName name="detail">#REF!</definedName>
    <definedName name="Distribution_Rate_Adjustment">#REF!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e_sam1">#REF!</definedName>
    <definedName name="eeee" hidden="1">{#N/A,#N/A,FALSE,"O&amp;M by processes";#N/A,#N/A,FALSE,"Elec Act vs Bud";#N/A,#N/A,FALSE,"G&amp;A";#N/A,#N/A,FALSE,"BGS";#N/A,#N/A,FALSE,"Res Cost"}</definedName>
    <definedName name="Elim">#REF!</definedName>
    <definedName name="end_coal">'[19]Input Page'!#REF!</definedName>
    <definedName name="end_CWIP">'[19]Input Page'!#REF!</definedName>
    <definedName name="Entities">[13]Entities!$1:$1048576</definedName>
    <definedName name="ENTITY">[29]Settings!$F$17</definedName>
    <definedName name="EROA">[23]Inputs!$B$3</definedName>
    <definedName name="ESPYMT">#REF!</definedName>
    <definedName name="ETR">#REF!</definedName>
    <definedName name="EV__LASTREFTIME__" hidden="1">39826.8319444444</definedName>
    <definedName name="exclude_cap">'[19]Input Page'!#REF!</definedName>
    <definedName name="f1_respondent_id">#REF!</definedName>
    <definedName name="FAS109YTD">[12]December!#REF!</definedName>
    <definedName name="FB_CUSTOMERS">#REF!</definedName>
    <definedName name="FB_LINES">#REF!</definedName>
    <definedName name="FEB">#REF!</definedName>
    <definedName name="FED">#REF!</definedName>
    <definedName name="fed_inc_tax">'[19]Input Page'!$E$9</definedName>
    <definedName name="FEDDEFERREDTAX">#REF!</definedName>
    <definedName name="fieldNo">[25]Input!#REF!</definedName>
    <definedName name="fieldProd">[25]Input!#REF!</definedName>
    <definedName name="fieldSalary">[25]Input!#REF!</definedName>
    <definedName name="FIN">#REF!</definedName>
    <definedName name="Final_Consolidation">#REF!</definedName>
    <definedName name="FINAWOFF">#REF!</definedName>
    <definedName name="FIT">#REF!</definedName>
    <definedName name="fleet_cap">'[19]Input Page'!#REF!</definedName>
    <definedName name="fleet_total">'[19]Input Page'!#REF!</definedName>
    <definedName name="FORM">#REF!</definedName>
    <definedName name="Format">#REF!</definedName>
    <definedName name="Forms">#REF!</definedName>
    <definedName name="Fossil_BGS">[21]Assumptions!$E$58</definedName>
    <definedName name="Fossil_Secur_Date">[14]Assumptions!$E$22</definedName>
    <definedName name="FYE">[31]Input1!$B$6</definedName>
    <definedName name="GBBCDEFTAXBAL">#REF!</definedName>
    <definedName name="GenLedger">[32]PEPCO!$A$9:$H$774</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URS">#REF!</definedName>
    <definedName name="GRT">#REF!</definedName>
    <definedName name="GTDAMERICAS">#REF!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eader">#REF!</definedName>
    <definedName name="historiccents">#REF!</definedName>
    <definedName name="homeNo">[25]Input!#REF!</definedName>
    <definedName name="homeProd">[25]Input!#REF!</definedName>
    <definedName name="homeSalary">[25]Input!#REF!</definedName>
    <definedName name="HOURS">#REF!</definedName>
    <definedName name="IBMDirDoc">#REF!</definedName>
    <definedName name="IBMDirDollars">#REF!</definedName>
    <definedName name="Inactive">#REF!</definedName>
    <definedName name="INC">#REF!</definedName>
    <definedName name="Include_OTRA_Kwhrs">[33]Inputs!#REF!</definedName>
    <definedName name="INCP">#REF!</definedName>
    <definedName name="INCPBOD">#REF!</definedName>
    <definedName name="INDEX">#REF!</definedName>
    <definedName name="INPUT">#REF!</definedName>
    <definedName name="int_rate">#REF!</definedName>
    <definedName name="intang_afudc910">[34]criteria!$A$5:$B$6</definedName>
    <definedName name="INTCUT">#REF!</definedName>
    <definedName name="INTQ">'[35]IR COMP'!$B$39</definedName>
    <definedName name="INTY">'[35]IR COMP'!$C$39</definedName>
    <definedName name="Investment">#REF!</definedName>
    <definedName name="JAN">#REF!</definedName>
    <definedName name="JE">#REF!</definedName>
    <definedName name="JOB">#REF!</definedName>
    <definedName name="JULY">#REF!</definedName>
    <definedName name="JUNE">#REF!</definedName>
    <definedName name="KeyCon_Close_Date">[21]Assumptions!$E$29</definedName>
    <definedName name="l">[36]Lists!$A$2:$A$4</definedName>
    <definedName name="LabHour">#REF!</definedName>
    <definedName name="Labor" localSheetId="7">#REF!</definedName>
    <definedName name="Labor">'[37]Labor ratio'!$A$2:$K$14</definedName>
    <definedName name="Levelized..FM1.ROR..print" localSheetId="7">#REF!</definedName>
    <definedName name="Levelized..FM1.ROR..print">#REF!</definedName>
    <definedName name="limcount" hidden="1">1</definedName>
    <definedName name="lob">#REF!</definedName>
    <definedName name="lobcolumn">#REF!</definedName>
    <definedName name="map.v1">#REF!</definedName>
    <definedName name="MAR">#REF!</definedName>
    <definedName name="MAY">#REF!</definedName>
    <definedName name="MC">#REF!</definedName>
    <definedName name="MCDATA">'[38]MTHLY MEAS.'!#REF!</definedName>
    <definedName name="MI">'[38]MTHLY MEAS.'!#REF!</definedName>
    <definedName name="MILESTONES_1">#REF!</definedName>
    <definedName name="MILESTONES_2">#REF!</definedName>
    <definedName name="million">1000000</definedName>
    <definedName name="mix_cap">'[19]Input Page'!#REF!</definedName>
    <definedName name="mix_total">'[19]Input Page'!#REF!</definedName>
    <definedName name="month">[39]RPT80MAR!$A$1:$D$77</definedName>
    <definedName name="MonthDate">[40]Index!$A$4</definedName>
    <definedName name="MONTHLY">'[38]MTHLY MEAS.'!#REF!</definedName>
    <definedName name="MTC_Amortization">'[21]JFJ-3 MTC Rate'!$A$32:$F$82</definedName>
    <definedName name="MTC_Type">#REF!</definedName>
    <definedName name="NET_INCOME_BEFORE_TAXES_BY_BUSINESS_AREA">#REF!</definedName>
    <definedName name="new" hidden="1">{#N/A,#N/A,FALSE,"O&amp;M by processes";#N/A,#N/A,FALSE,"Elec Act vs Bud";#N/A,#N/A,FALSE,"G&amp;A";#N/A,#N/A,FALSE,"BGS";#N/A,#N/A,FALSE,"Res Cost"}</definedName>
    <definedName name="non_cap_int">'[19]Input Page'!$E$11</definedName>
    <definedName name="NON_PROCESS_DETAIL">#REF!</definedName>
    <definedName name="NON_PROCESS_PRESENTATION_PAGE">#REF!</definedName>
    <definedName name="NOV">#REF!</definedName>
    <definedName name="NPPBC">#REF!</definedName>
    <definedName name="Nuclear_Secur_Date">[14]Assumptions!$E$21</definedName>
    <definedName name="NUTIL">#REF!</definedName>
    <definedName name="OCT">#REF!</definedName>
    <definedName name="OLDTOT">#REF!</definedName>
    <definedName name="one">1</definedName>
    <definedName name="P1_STR1_S">#REF!</definedName>
    <definedName name="P2_STR1_S">#REF!</definedName>
    <definedName name="PAGE_1">#REF!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ctHW">[25]Input!$M$24</definedName>
    <definedName name="pctSWExp">[25]Input!$M$26</definedName>
    <definedName name="pctTraining">[25]Input!$M$25</definedName>
    <definedName name="PG3A">#REF!</definedName>
    <definedName name="pgprct">'[15]Percent Read YTD '!#REF!</definedName>
    <definedName name="PGPSA">#REF!</definedName>
    <definedName name="post_fossil">[21]Assumptions!$E$59</definedName>
    <definedName name="PPA">[14]Assumptions!$E$38</definedName>
    <definedName name="presentation">#REF!</definedName>
    <definedName name="PRESENTATION_PG_1">#REF!</definedName>
    <definedName name="PreTaxDebt">'[21]MTC Return'!$F$18</definedName>
    <definedName name="PRINT">#REF!</definedName>
    <definedName name="Print.selection.print" localSheetId="7">#REF!</definedName>
    <definedName name="Print.selection.print">#REF!</definedName>
    <definedName name="_xlnm.Print_Area" localSheetId="1">'1 - ADIT'!$A$1:$I$137</definedName>
    <definedName name="_xlnm.Print_Area" localSheetId="2">'2 - Other Tax'!$A$1:$H$83</definedName>
    <definedName name="_xlnm.Print_Area" localSheetId="4">'3 - Revenue Credits'!$A$1:$G$43</definedName>
    <definedName name="_xlnm.Print_Area" localSheetId="6">'5 - Cost Support 1'!$A$1:$R$239</definedName>
    <definedName name="_xlnm.Print_Area" localSheetId="8">'6- Est &amp; Reconcile WS'!$A$1:$R$174</definedName>
    <definedName name="_xlnm.Print_Area" localSheetId="9">'7 - Cap Add WS'!$A$1:$BS$80</definedName>
    <definedName name="_xlnm.Print_Area" localSheetId="0">'ATT H-9A'!$A$1:$H$328</definedName>
    <definedName name="_xlnm.Print_Area" localSheetId="3">'Prop taxes to function'!$A$1:$D$41</definedName>
    <definedName name="_xlnm.Print_Area">#REF!</definedName>
    <definedName name="Print_Area_MI">#REF!</definedName>
    <definedName name="_xlnm.Print_Titles" localSheetId="6">'5 - Cost Support 1'!$1:$3</definedName>
    <definedName name="Print_Titles_MI">'[41]DACTIVE$'!$A$1:$IV$4,'[41]DACTIVE$'!$A$1:$A$65536</definedName>
    <definedName name="printarea">#REF!</definedName>
    <definedName name="PrintareaDec">'[42]kWh-Mcf'!$E$97,'[42]kWh-Mcf'!$A$81:$E$118,'[42]kWh-Mcf'!$AM$86:$AO$118</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nt_Area">#REF!</definedName>
    <definedName name="process">#REF!</definedName>
    <definedName name="processcolumn">#REF!</definedName>
    <definedName name="prod_depr">'[19]Input Page'!#REF!</definedName>
    <definedName name="profitPerCust">[25]Input!#REF!</definedName>
    <definedName name="QCDATA">#REF!</definedName>
    <definedName name="QCUTIN">#REF!</definedName>
    <definedName name="query">'[43]Boston Edison'!$A$1:$M$3434</definedName>
    <definedName name="Rate_Reduction_Factor">#REF!</definedName>
    <definedName name="RawData">#REF!</definedName>
    <definedName name="RECONCILIATION">#REF!</definedName>
    <definedName name="_xlnm.Recorder">#REF!</definedName>
    <definedName name="REMOVAL1">#REF!</definedName>
    <definedName name="RESALE_CUSTOMERS">#REF!</definedName>
    <definedName name="RESALE_LINES">#REF!</definedName>
    <definedName name="Results">#REF!</definedName>
    <definedName name="rrrr" hidden="1">{#N/A,#N/A,FALSE,"O&amp;M by processes";#N/A,#N/A,FALSE,"Elec Act vs Bud";#N/A,#N/A,FALSE,"G&amp;A";#N/A,#N/A,FALSE,"BGS";#N/A,#N/A,FALSE,"Res Cost"}</definedName>
    <definedName name="RSHCust">'[44]Chart6-8 data'!#REF!</definedName>
    <definedName name="sample1">#REF!</definedName>
    <definedName name="Sample2">#REF!</definedName>
    <definedName name="SEPT">#REF!</definedName>
    <definedName name="SFC">#REF!</definedName>
    <definedName name="shiva" hidden="1">{#N/A,#N/A,FALSE,"O&amp;M by processes";#N/A,#N/A,FALSE,"Elec Act vs Bud";#N/A,#N/A,FALSE,"G&amp;A";#N/A,#N/A,FALSE,"BGS";#N/A,#N/A,FALSE,"Res Cost"}</definedName>
    <definedName name="solver_adj" localSheetId="0" hidden="1">'ATT H-9A'!#REF!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'ATT H-9A'!#REF!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OSMIGR">#REF!</definedName>
    <definedName name="SOSMIGRDETAIL">#REF!</definedName>
    <definedName name="ST">#REF!</definedName>
    <definedName name="start1">#REF!</definedName>
    <definedName name="State">'[45]State List'!$A$2:$A$53</definedName>
    <definedName name="StateDef">#REF!</definedName>
    <definedName name="stats">#REF!</definedName>
    <definedName name="statsrevised" hidden="1">{#N/A,#N/A,FALSE,"O&amp;M by processes";#N/A,#N/A,FALSE,"Elec Act vs Bud";#N/A,#N/A,FALSE,"G&amp;A";#N/A,#N/A,FALSE,"BGS";#N/A,#N/A,FALSE,"Res Cost"}</definedName>
    <definedName name="STILL1040">'[46]Addt''l 1040 Exclusions'!$A$5:$U$44</definedName>
    <definedName name="STnabri">#REF!</definedName>
    <definedName name="store_cap">'[19]Input Page'!#REF!</definedName>
    <definedName name="store_total">'[19]Input Page'!#REF!</definedName>
    <definedName name="strat1">#REF!</definedName>
    <definedName name="STsai">#REF!</definedName>
    <definedName name="STscorp">#REF!</definedName>
    <definedName name="STseeds">#REF!</definedName>
    <definedName name="STsfc">#REF!</definedName>
    <definedName name="STtmri">#REF!</definedName>
    <definedName name="STzap">#REF!</definedName>
    <definedName name="summary" localSheetId="3">'[47]2011 Rents'!#REF!</definedName>
    <definedName name="summary">#REF!</definedName>
    <definedName name="SUMMARYC">#REF!</definedName>
    <definedName name="SUMMARYOFBOOKINCOME">#REF!</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UT">#REF!</definedName>
    <definedName name="Swap_Amort">'[21]Keystone Swap Amort Sched'!$A$1:$F$241</definedName>
    <definedName name="SWITCH">[10]Assump!#REF!</definedName>
    <definedName name="sysOpImprov">[25]Input!#REF!</definedName>
    <definedName name="sysOpYears">[25]Input!#REF!</definedName>
    <definedName name="t_and_d_exp">'[19]Input Page'!#REF!</definedName>
    <definedName name="TABLE_A">#REF!</definedName>
    <definedName name="TABLE_A2">#REF!</definedName>
    <definedName name="TABLE_B">#REF!</definedName>
    <definedName name="Tacx_Factor">[21]Assumptions!$E$52</definedName>
    <definedName name="tax_base_on_inc">'[19]Input Page'!$E$10</definedName>
    <definedName name="tax_basis">'[19]Input Page'!$E$13</definedName>
    <definedName name="Tax_Rate">#REF!</definedName>
    <definedName name="Tax1997b">#REF!</definedName>
    <definedName name="TAXES">#REF!</definedName>
    <definedName name="Taxrate">'[48]Case study '!$C$28</definedName>
    <definedName name="TAXREMOV">#REF!</definedName>
    <definedName name="TBL1_3">#REF!</definedName>
    <definedName name="TBL13_5">#REF!</definedName>
    <definedName name="TBL5_7">#REF!</definedName>
    <definedName name="TBL9_11">#REF!</definedName>
    <definedName name="TEFA">#REF!</definedName>
    <definedName name="TEST0" localSheetId="3">#REF!</definedName>
    <definedName name="TEST0">#REF!</definedName>
    <definedName name="TEST1">#REF!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'[28]190100'!#REF!</definedName>
    <definedName name="TESTKEYS">#REF!</definedName>
    <definedName name="TESTVKEY">#REF!</definedName>
    <definedName name="thousand">1000</definedName>
    <definedName name="TITLE">#REF!</definedName>
    <definedName name="TITLES">#REF!</definedName>
    <definedName name="TMRI">#REF!</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'[19]Input Page'!$E$8</definedName>
    <definedName name="total">#REF!</definedName>
    <definedName name="TOTAL_CUSTOMERS">#REF!</definedName>
    <definedName name="TOTAL_LINES">#REF!</definedName>
    <definedName name="total_mixed">'[19]Input Page'!#REF!</definedName>
    <definedName name="TP_Footer_Path" hidden="1">"S:\04291\05ret\othsys\team\disclosure\"</definedName>
    <definedName name="TP_Footer_User" hidden="1">"Amy Conoscenti"</definedName>
    <definedName name="TP_Footer_Version" hidden="1">"v3.00"</definedName>
    <definedName name="trandis">#REF!</definedName>
    <definedName name="trandiscolumn">#REF!</definedName>
    <definedName name="Trueup">[12]December!#REF!</definedName>
    <definedName name="Uncollectible" localSheetId="3">#REF!</definedName>
    <definedName name="Uncollectible">#REF!</definedName>
    <definedName name="UTIL">#REF!</definedName>
    <definedName name="v">[49]Cover!$A$9</definedName>
    <definedName name="valDate">[23]Inputs!$B$1</definedName>
    <definedName name="version">[50]Cover!$A$9</definedName>
    <definedName name="WCCGCR2">[44]Rates!$B$96:$C$190</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O_Description">'[51]WO Info'!$A$1:$F$17972</definedName>
    <definedName name="Work_Performed_report">#REF!</definedName>
    <definedName name="WORKSHEET">#REF!</definedName>
    <definedName name="WORKSHEET2">#REF!</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upporting._.Calculations." hidden="1">{#N/A,#N/A,FALSE,"Work performed";#N/A,#N/A,FALSE,"Resources"}</definedName>
    <definedName name="wrn.Tax._.Accrual." hidden="1">{#N/A,#N/A,TRUE,"TAXPROV";#N/A,#N/A,TRUE,"FLOWTHRU";#N/A,#N/A,TRUE,"SCHEDULE M'S";#N/A,#N/A,TRUE,"PLANT M'S";#N/A,#N/A,TRUE,"TAXJE"}</definedName>
    <definedName name="xTc">'[52]PMG Annual'!#REF!</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Year">#REF!</definedName>
    <definedName name="YEAR1">[53]INPUTS!$C$17</definedName>
    <definedName name="yeartodate">[39]RPT80MAR!$A$84:$D$158</definedName>
    <definedName name="ytd">#REF!</definedName>
    <definedName name="Z_28948E05_8F34_4F1E_96FB_A80A6A844600_.wvu.Cols" localSheetId="9" hidden="1">'7 - Cap Add WS'!#REF!</definedName>
    <definedName name="Z_28948E05_8F34_4F1E_96FB_A80A6A844600_.wvu.PrintArea" localSheetId="4" hidden="1">'3 - Revenue Credits'!$A$1:$D$44</definedName>
    <definedName name="Z_28948E05_8F34_4F1E_96FB_A80A6A844600_.wvu.PrintArea" localSheetId="0" hidden="1">'ATT H-9A'!$A$1:$H$334</definedName>
    <definedName name="Z_28948E05_8F34_4F1E_96FB_A80A6A844600_.wvu.PrintTitles" localSheetId="6" hidden="1">'5 - Cost Support 1'!$1:$3</definedName>
    <definedName name="Z_28948E05_8F34_4F1E_96FB_A80A6A844600_.wvu.PrintTitles" localSheetId="9" hidden="1">'7 - Cap Add WS'!$C:$D</definedName>
    <definedName name="Z_28948E05_8F34_4F1E_96FB_A80A6A844600_.wvu.Rows" localSheetId="6" hidden="1">'5 - Cost Support 1'!$28:$29</definedName>
    <definedName name="Z_63011E91_4609_4523_98FE_FD252E915668_.wvu.Cols" localSheetId="9" hidden="1">'7 - Cap Add WS'!#REF!</definedName>
    <definedName name="Z_63011E91_4609_4523_98FE_FD252E915668_.wvu.PrintArea" localSheetId="2" hidden="1">'2 - Other Tax'!$A$1:$H$83</definedName>
    <definedName name="Z_63011E91_4609_4523_98FE_FD252E915668_.wvu.PrintArea" localSheetId="4" hidden="1">'3 - Revenue Credits'!$A$1:$D$44</definedName>
    <definedName name="Z_63011E91_4609_4523_98FE_FD252E915668_.wvu.PrintArea" localSheetId="8" hidden="1">'6- Est &amp; Reconcile WS'!$A$1:$Q$171</definedName>
    <definedName name="Z_63011E91_4609_4523_98FE_FD252E915668_.wvu.PrintArea" localSheetId="9" hidden="1">'7 - Cap Add WS'!$C$1:$BT$80</definedName>
    <definedName name="Z_63011E91_4609_4523_98FE_FD252E915668_.wvu.PrintArea" localSheetId="0" hidden="1">'ATT H-9A'!$A$1:$H$334</definedName>
    <definedName name="Z_63011E91_4609_4523_98FE_FD252E915668_.wvu.PrintTitles" localSheetId="6" hidden="1">'5 - Cost Support 1'!$1:$3</definedName>
    <definedName name="Z_63011E91_4609_4523_98FE_FD252E915668_.wvu.PrintTitles" localSheetId="9" hidden="1">'7 - Cap Add WS'!$C:$D</definedName>
    <definedName name="Z_63011E91_4609_4523_98FE_FD252E915668_.wvu.Rows" localSheetId="6" hidden="1">'5 - Cost Support 1'!$28:$29</definedName>
    <definedName name="Z_71B42B22_A376_44B5_B0C1_23FC1AA3DBA2_.wvu.Cols" localSheetId="9" hidden="1">'7 - Cap Add WS'!#REF!</definedName>
    <definedName name="Z_71B42B22_A376_44B5_B0C1_23FC1AA3DBA2_.wvu.PrintArea" localSheetId="4" hidden="1">'3 - Revenue Credits'!$A$1:$D$44</definedName>
    <definedName name="Z_71B42B22_A376_44B5_B0C1_23FC1AA3DBA2_.wvu.PrintArea" localSheetId="0" hidden="1">'ATT H-9A'!$A$1:$H$334</definedName>
    <definedName name="Z_71B42B22_A376_44B5_B0C1_23FC1AA3DBA2_.wvu.PrintTitles" localSheetId="6" hidden="1">'5 - Cost Support 1'!$1:$3</definedName>
    <definedName name="Z_71B42B22_A376_44B5_B0C1_23FC1AA3DBA2_.wvu.PrintTitles" localSheetId="9" hidden="1">'7 - Cap Add WS'!$C:$D</definedName>
    <definedName name="Z_71B42B22_A376_44B5_B0C1_23FC1AA3DBA2_.wvu.Rows" localSheetId="5" hidden="1">'4 - 100 Basis Pt ROE'!$21:$21,'4 - 100 Basis Pt ROE'!#REF!</definedName>
    <definedName name="Z_71B42B22_A376_44B5_B0C1_23FC1AA3DBA2_.wvu.Rows" localSheetId="6" hidden="1">'5 - Cost Support 1'!$28:$29</definedName>
    <definedName name="Z_71B42B22_A376_44B5_B0C1_23FC1AA3DBA2_.wvu.Rows" localSheetId="0" hidden="1">'ATT H-9A'!#REF!</definedName>
    <definedName name="Z_B647CB7F_C846_4278_B6B1_1EF7F3C004F5_.wvu.Cols" localSheetId="9" hidden="1">'7 - Cap Add WS'!#REF!</definedName>
    <definedName name="Z_B647CB7F_C846_4278_B6B1_1EF7F3C004F5_.wvu.PrintArea" localSheetId="4" hidden="1">'3 - Revenue Credits'!$A$1:$D$44</definedName>
    <definedName name="Z_B647CB7F_C846_4278_B6B1_1EF7F3C004F5_.wvu.PrintArea" localSheetId="0" hidden="1">'ATT H-9A'!$A$1:$H$334</definedName>
    <definedName name="Z_B647CB7F_C846_4278_B6B1_1EF7F3C004F5_.wvu.PrintTitles" localSheetId="6" hidden="1">'5 - Cost Support 1'!$1:$3</definedName>
    <definedName name="Z_B647CB7F_C846_4278_B6B1_1EF7F3C004F5_.wvu.PrintTitles" localSheetId="9" hidden="1">'7 - Cap Add WS'!$C:$D</definedName>
    <definedName name="Z_B647CB7F_C846_4278_B6B1_1EF7F3C004F5_.wvu.Rows" localSheetId="6" hidden="1">'5 - Cost Support 1'!$28:$29</definedName>
    <definedName name="Z_DC91DEF3_837B_4BB9_A81E_3B78C5914E6C_.wvu.Cols" localSheetId="9" hidden="1">'7 - Cap Add WS'!#REF!</definedName>
    <definedName name="Z_DC91DEF3_837B_4BB9_A81E_3B78C5914E6C_.wvu.PrintArea" localSheetId="4" hidden="1">'3 - Revenue Credits'!$A$1:$D$44</definedName>
    <definedName name="Z_DC91DEF3_837B_4BB9_A81E_3B78C5914E6C_.wvu.PrintArea" localSheetId="0" hidden="1">'ATT H-9A'!$A$1:$H$334</definedName>
    <definedName name="Z_DC91DEF3_837B_4BB9_A81E_3B78C5914E6C_.wvu.PrintTitles" localSheetId="6" hidden="1">'5 - Cost Support 1'!$1:$3</definedName>
    <definedName name="Z_DC91DEF3_837B_4BB9_A81E_3B78C5914E6C_.wvu.PrintTitles" localSheetId="9" hidden="1">'7 - Cap Add WS'!$C:$D</definedName>
    <definedName name="Z_DC91DEF3_837B_4BB9_A81E_3B78C5914E6C_.wvu.Rows" localSheetId="5" hidden="1">'4 - 100 Basis Pt ROE'!$21:$21</definedName>
    <definedName name="Z_DC91DEF3_837B_4BB9_A81E_3B78C5914E6C_.wvu.Rows" localSheetId="6" hidden="1">'5 - Cost Support 1'!$28:$29</definedName>
    <definedName name="Z_FAAD9AAC_1337_43AB_BF1F_CCF9DFCF5B78_.wvu.Cols" localSheetId="9" hidden="1">'7 - Cap Add WS'!#REF!</definedName>
    <definedName name="Z_FAAD9AAC_1337_43AB_BF1F_CCF9DFCF5B78_.wvu.PrintArea" localSheetId="4" hidden="1">'3 - Revenue Credits'!$A$1:$D$44</definedName>
    <definedName name="Z_FAAD9AAC_1337_43AB_BF1F_CCF9DFCF5B78_.wvu.PrintArea" localSheetId="0" hidden="1">'ATT H-9A'!$A$1:$H$334</definedName>
    <definedName name="Z_FAAD9AAC_1337_43AB_BF1F_CCF9DFCF5B78_.wvu.PrintTitles" localSheetId="6" hidden="1">'5 - Cost Support 1'!$1:$3</definedName>
    <definedName name="Z_FAAD9AAC_1337_43AB_BF1F_CCF9DFCF5B78_.wvu.PrintTitles" localSheetId="9" hidden="1">'7 - Cap Add WS'!$C:$D</definedName>
    <definedName name="zaph">#REF!</definedName>
    <definedName name="zero">0</definedName>
  </definedNames>
  <calcPr calcId="145621"/>
  <customWorkbookViews>
    <customWorkbookView name="Dana Olds - Personal View" guid="{63011E91-4609-4523-98FE-FD252E915668}" mergeInterval="0" personalView="1" maximized="1" windowWidth="1020" windowHeight="605" tabRatio="809" activeSheetId="11"/>
    <customWorkbookView name="wdbooth - Personal View" guid="{B647CB7F-C846-4278-B6B1-1EF7F3C004F5}" mergeInterval="0" personalView="1" maximized="1" windowWidth="756" windowHeight="354" tabRatio="809" activeSheetId="9"/>
    <customWorkbookView name="Helen Hight - Personal View" guid="{28948E05-8F34-4F1E-96FB-A80A6A844600}" mergeInterval="0" personalView="1" maximized="1" windowWidth="1020" windowHeight="570" tabRatio="809" activeSheetId="1"/>
    <customWorkbookView name="x086hmh - Personal View" guid="{71B42B22-A376-44B5-B0C1-23FC1AA3DBA2}" mergeInterval="0" personalView="1" maximized="1" windowWidth="1676" windowHeight="904" tabRatio="809" activeSheetId="1"/>
    <customWorkbookView name="Preferred Customer - Personal View" guid="{DC91DEF3-837B-4BB9-A81E-3B78C5914E6C}" mergeInterval="0" personalView="1" maximized="1" windowWidth="1020" windowHeight="579" tabRatio="809" activeSheetId="9"/>
    <customWorkbookView name="x317aks - Personal View" guid="{FAAD9AAC-1337-43AB-BF1F-CCF9DFCF5B78}" mergeInterval="0" personalView="1" maximized="1" windowWidth="1676" windowHeight="847" tabRatio="809" activeSheetId="1"/>
  </customWorkbookViews>
</workbook>
</file>

<file path=xl/calcChain.xml><?xml version="1.0" encoding="utf-8"?>
<calcChain xmlns="http://schemas.openxmlformats.org/spreadsheetml/2006/main">
  <c r="E116" i="7" l="1"/>
  <c r="E114" i="7"/>
  <c r="E115" i="7"/>
  <c r="D115" i="7"/>
  <c r="D113" i="7" s="1"/>
  <c r="F113" i="7" s="1"/>
  <c r="C22" i="22" l="1"/>
  <c r="F125" i="12"/>
  <c r="F115" i="7" l="1"/>
  <c r="E27" i="3" l="1"/>
  <c r="D31" i="5" l="1"/>
  <c r="H45" i="20" l="1"/>
  <c r="F45" i="20"/>
  <c r="D45" i="20"/>
  <c r="B45"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J45" i="20" l="1"/>
  <c r="H180" i="1"/>
  <c r="H193" i="1"/>
  <c r="F135" i="30" l="1"/>
  <c r="H51" i="30"/>
  <c r="H49" i="30"/>
  <c r="G49" i="30"/>
  <c r="F49" i="30"/>
  <c r="E49" i="30"/>
  <c r="D47" i="30"/>
  <c r="D46" i="30"/>
  <c r="H61" i="1" l="1"/>
  <c r="H214" i="7"/>
  <c r="G215" i="7" l="1"/>
  <c r="H213" i="7"/>
  <c r="E37" i="12"/>
  <c r="H292" i="1" l="1"/>
  <c r="E232" i="7" l="1"/>
  <c r="E50" i="30" l="1"/>
  <c r="F50" i="30"/>
  <c r="H50" i="30"/>
  <c r="G50" i="30"/>
  <c r="F133" i="30"/>
  <c r="F137" i="30" s="1"/>
  <c r="E133" i="30"/>
  <c r="E137" i="30" s="1"/>
  <c r="D108" i="30"/>
  <c r="E107" i="30"/>
  <c r="F107" i="30"/>
  <c r="H107" i="30"/>
  <c r="G107" i="30"/>
  <c r="F106" i="30"/>
  <c r="G106" i="30"/>
  <c r="H106" i="30"/>
  <c r="E106" i="30"/>
  <c r="D97" i="30"/>
  <c r="D98" i="30"/>
  <c r="D99" i="30"/>
  <c r="D100" i="30"/>
  <c r="D101" i="30"/>
  <c r="D102" i="30"/>
  <c r="D103" i="30"/>
  <c r="D104" i="30"/>
  <c r="D105" i="30"/>
  <c r="D96" i="30"/>
  <c r="E76" i="30"/>
  <c r="F76" i="30"/>
  <c r="H76" i="30"/>
  <c r="G76" i="30"/>
  <c r="D77" i="30"/>
  <c r="F75" i="30"/>
  <c r="F78" i="30" s="1"/>
  <c r="G75" i="30"/>
  <c r="H75" i="30"/>
  <c r="E75" i="30"/>
  <c r="D71" i="30"/>
  <c r="D72" i="30"/>
  <c r="D73" i="30"/>
  <c r="D74" i="30"/>
  <c r="D70" i="30"/>
  <c r="E109" i="30" l="1"/>
  <c r="G109" i="30"/>
  <c r="F12" i="30" s="1"/>
  <c r="H78" i="30"/>
  <c r="F109" i="30"/>
  <c r="E12" i="30" s="1"/>
  <c r="H109" i="30"/>
  <c r="G12" i="30" s="1"/>
  <c r="D106" i="30"/>
  <c r="G78" i="30"/>
  <c r="F11" i="30" s="1"/>
  <c r="D107" i="30"/>
  <c r="D75" i="30"/>
  <c r="E78" i="30"/>
  <c r="D76" i="30"/>
  <c r="D51" i="30"/>
  <c r="D50" i="30"/>
  <c r="H52" i="30"/>
  <c r="G13" i="30" s="1"/>
  <c r="G52" i="30"/>
  <c r="F13" i="30" s="1"/>
  <c r="F52" i="30"/>
  <c r="E13" i="30" s="1"/>
  <c r="E52" i="30"/>
  <c r="D34" i="30"/>
  <c r="D35" i="30"/>
  <c r="D36" i="30"/>
  <c r="D37" i="30"/>
  <c r="D38" i="30"/>
  <c r="D39" i="30"/>
  <c r="D40" i="30"/>
  <c r="D41" i="30"/>
  <c r="D42" i="30"/>
  <c r="D43" i="30"/>
  <c r="D44" i="30"/>
  <c r="D45" i="30"/>
  <c r="D33" i="30"/>
  <c r="E21" i="30"/>
  <c r="G11" i="30"/>
  <c r="E11" i="30"/>
  <c r="D78" i="30" l="1"/>
  <c r="D109" i="30"/>
  <c r="D52" i="30"/>
  <c r="D49" i="30"/>
  <c r="E14" i="30"/>
  <c r="E17" i="30" s="1"/>
  <c r="G14" i="30"/>
  <c r="F14" i="30"/>
  <c r="H126" i="1"/>
  <c r="H57" i="7" l="1"/>
  <c r="I216" i="7" l="1"/>
  <c r="H59" i="1" s="1"/>
  <c r="I215" i="7"/>
  <c r="H45" i="1" s="1"/>
  <c r="I214" i="7"/>
  <c r="H23" i="1" s="1"/>
  <c r="I213" i="7"/>
  <c r="H19" i="1" s="1"/>
  <c r="I207" i="7" l="1"/>
  <c r="H125" i="1" s="1"/>
  <c r="I206" i="7"/>
  <c r="H115" i="1" s="1"/>
  <c r="BO37" i="13" l="1"/>
  <c r="BO36" i="13"/>
  <c r="BM32" i="13"/>
  <c r="BN74" i="13" s="1"/>
  <c r="BN75" i="13" s="1"/>
  <c r="BN54" i="13" l="1"/>
  <c r="BN55" i="13" s="1"/>
  <c r="BN56" i="13"/>
  <c r="BN57" i="13" s="1"/>
  <c r="BN58" i="13"/>
  <c r="BN59" i="13" s="1"/>
  <c r="BN60" i="13"/>
  <c r="BN61" i="13" s="1"/>
  <c r="BN62" i="13"/>
  <c r="BN63" i="13" s="1"/>
  <c r="BN64" i="13"/>
  <c r="BN65" i="13" s="1"/>
  <c r="BN66" i="13"/>
  <c r="BN67" i="13" s="1"/>
  <c r="BN68" i="13"/>
  <c r="BN69" i="13" s="1"/>
  <c r="BN70" i="13"/>
  <c r="BN71" i="13" s="1"/>
  <c r="BN72" i="13"/>
  <c r="BN73" i="13" s="1"/>
  <c r="BM54" i="13" l="1"/>
  <c r="BO54" i="13" s="1"/>
  <c r="BM55" i="13"/>
  <c r="BO55" i="13" s="1"/>
  <c r="BM57" i="13" l="1"/>
  <c r="BO57" i="13" s="1"/>
  <c r="BM56" i="13"/>
  <c r="BO56" i="13" s="1"/>
  <c r="BM59" i="13" l="1"/>
  <c r="BO59" i="13" s="1"/>
  <c r="BM58" i="13"/>
  <c r="BO58" i="13" s="1"/>
  <c r="BM61" i="13" l="1"/>
  <c r="BO61" i="13" s="1"/>
  <c r="BM60" i="13"/>
  <c r="BO60" i="13" s="1"/>
  <c r="BM63" i="13" l="1"/>
  <c r="BO63" i="13" s="1"/>
  <c r="BM62" i="13"/>
  <c r="BO62" i="13" s="1"/>
  <c r="BM64" i="13" l="1"/>
  <c r="BO64" i="13" s="1"/>
  <c r="BM65" i="13"/>
  <c r="BO65" i="13" s="1"/>
  <c r="BM66" i="13" l="1"/>
  <c r="BO66" i="13" s="1"/>
  <c r="BM67" i="13"/>
  <c r="BO67" i="13" s="1"/>
  <c r="BM69" i="13" l="1"/>
  <c r="BO69" i="13" s="1"/>
  <c r="BM68" i="13"/>
  <c r="BO68" i="13" s="1"/>
  <c r="BM71" i="13" l="1"/>
  <c r="BO71" i="13" s="1"/>
  <c r="BM70" i="13"/>
  <c r="BO70" i="13" s="1"/>
  <c r="BM73" i="13" l="1"/>
  <c r="BO73" i="13" s="1"/>
  <c r="BM72" i="13"/>
  <c r="BO72" i="13" s="1"/>
  <c r="BM74" i="13" l="1"/>
  <c r="BO74" i="13" s="1"/>
  <c r="BM75" i="13"/>
  <c r="BO75" i="13" s="1"/>
  <c r="D117" i="7" l="1"/>
  <c r="H228" i="1" l="1"/>
  <c r="H196" i="1"/>
  <c r="H75" i="1"/>
  <c r="M105" i="30" l="1"/>
  <c r="M102" i="30"/>
  <c r="M101" i="30"/>
  <c r="M100" i="30"/>
  <c r="M96" i="30"/>
  <c r="K95" i="30"/>
  <c r="M77" i="30"/>
  <c r="M76" i="30"/>
  <c r="M75" i="30"/>
  <c r="M74" i="30"/>
  <c r="M73" i="30"/>
  <c r="M72" i="30"/>
  <c r="M71" i="30"/>
  <c r="K69" i="30"/>
  <c r="K52" i="30"/>
  <c r="M50" i="30"/>
  <c r="M49" i="30"/>
  <c r="M45" i="30"/>
  <c r="M44" i="30"/>
  <c r="M43" i="30"/>
  <c r="M42" i="30"/>
  <c r="M41" i="30"/>
  <c r="M40" i="30"/>
  <c r="M39" i="30"/>
  <c r="M38" i="30"/>
  <c r="M37" i="30"/>
  <c r="M36" i="30"/>
  <c r="M35" i="30"/>
  <c r="K106" i="30" l="1"/>
  <c r="M99" i="30"/>
  <c r="M103" i="30"/>
  <c r="M51" i="30"/>
  <c r="M78" i="30"/>
  <c r="M97" i="30"/>
  <c r="M34" i="30"/>
  <c r="M33" i="30" l="1"/>
  <c r="M70" i="30"/>
  <c r="M106" i="30" l="1"/>
  <c r="M52" i="30"/>
  <c r="BQ38" i="13" l="1"/>
  <c r="BQ39" i="13"/>
  <c r="BQ40" i="13"/>
  <c r="BQ41" i="13"/>
  <c r="BQ47" i="13"/>
  <c r="BQ46" i="13"/>
  <c r="I32" i="13"/>
  <c r="J74" i="13" s="1"/>
  <c r="J75" i="13" s="1"/>
  <c r="F72" i="13"/>
  <c r="F73" i="13" s="1"/>
  <c r="F70" i="13"/>
  <c r="F71" i="13" s="1"/>
  <c r="F64" i="13"/>
  <c r="F65" i="13" s="1"/>
  <c r="F62" i="13"/>
  <c r="F63" i="13" s="1"/>
  <c r="F56" i="13"/>
  <c r="F57" i="13" s="1"/>
  <c r="E32" i="13"/>
  <c r="F74" i="13" s="1"/>
  <c r="F75" i="13" s="1"/>
  <c r="F58" i="13" l="1"/>
  <c r="F59" i="13" s="1"/>
  <c r="F66" i="13"/>
  <c r="F67" i="13" s="1"/>
  <c r="F54" i="13"/>
  <c r="F55" i="13" s="1"/>
  <c r="F60" i="13"/>
  <c r="F61" i="13" s="1"/>
  <c r="F68" i="13"/>
  <c r="F69" i="13" s="1"/>
  <c r="J54" i="13"/>
  <c r="J55" i="13" s="1"/>
  <c r="J56" i="13"/>
  <c r="J57" i="13" s="1"/>
  <c r="J58" i="13"/>
  <c r="J59" i="13" s="1"/>
  <c r="J60" i="13"/>
  <c r="J61" i="13" s="1"/>
  <c r="J62" i="13"/>
  <c r="J63" i="13" s="1"/>
  <c r="J64" i="13"/>
  <c r="J65" i="13" s="1"/>
  <c r="J66" i="13"/>
  <c r="J67" i="13" s="1"/>
  <c r="J68" i="13"/>
  <c r="J69" i="13" s="1"/>
  <c r="J70" i="13"/>
  <c r="J71" i="13" s="1"/>
  <c r="J72" i="13"/>
  <c r="J73" i="13" s="1"/>
  <c r="BK37" i="13"/>
  <c r="BK36" i="13"/>
  <c r="BI32" i="13" l="1"/>
  <c r="BJ58" i="13" s="1"/>
  <c r="BJ59" i="13" s="1"/>
  <c r="E54" i="13"/>
  <c r="BJ66" i="13" l="1"/>
  <c r="BJ67" i="13" s="1"/>
  <c r="BJ74" i="13"/>
  <c r="BJ75" i="13" s="1"/>
  <c r="BJ72" i="13"/>
  <c r="BJ73" i="13" s="1"/>
  <c r="BJ64" i="13"/>
  <c r="BJ65" i="13" s="1"/>
  <c r="BJ56" i="13"/>
  <c r="BJ57" i="13" s="1"/>
  <c r="BJ70" i="13"/>
  <c r="BJ71" i="13" s="1"/>
  <c r="BJ62" i="13"/>
  <c r="BJ63" i="13" s="1"/>
  <c r="BJ54" i="13"/>
  <c r="BJ55" i="13" s="1"/>
  <c r="BJ68" i="13"/>
  <c r="BJ69" i="13" s="1"/>
  <c r="BJ60" i="13"/>
  <c r="BJ61" i="13" s="1"/>
  <c r="E55" i="13"/>
  <c r="G55" i="13" s="1"/>
  <c r="G54" i="13"/>
  <c r="I54" i="13" l="1"/>
  <c r="E56" i="13"/>
  <c r="I55" i="13" l="1"/>
  <c r="K55" i="13" s="1"/>
  <c r="K54" i="13"/>
  <c r="E57" i="13"/>
  <c r="G57" i="13" s="1"/>
  <c r="G56" i="13"/>
  <c r="I56" i="13" l="1"/>
  <c r="E58" i="13"/>
  <c r="BI55" i="13"/>
  <c r="BK55" i="13" s="1"/>
  <c r="BI54" i="13"/>
  <c r="BK54" i="13" s="1"/>
  <c r="I57" i="13" l="1"/>
  <c r="K57" i="13" s="1"/>
  <c r="K56" i="13"/>
  <c r="E59" i="13"/>
  <c r="G59" i="13" s="1"/>
  <c r="G58" i="13"/>
  <c r="BI57" i="13"/>
  <c r="BK57" i="13" s="1"/>
  <c r="BI56" i="13"/>
  <c r="BK56" i="13" s="1"/>
  <c r="I58" i="13" l="1"/>
  <c r="E60" i="13"/>
  <c r="BI59" i="13"/>
  <c r="BK59" i="13" s="1"/>
  <c r="BI58" i="13"/>
  <c r="BK58" i="13" s="1"/>
  <c r="I59" i="13" l="1"/>
  <c r="K59" i="13" s="1"/>
  <c r="K58" i="13"/>
  <c r="E61" i="13"/>
  <c r="G61" i="13" s="1"/>
  <c r="G60" i="13"/>
  <c r="BI61" i="13"/>
  <c r="BK61" i="13" s="1"/>
  <c r="BI60" i="13"/>
  <c r="BK60" i="13" s="1"/>
  <c r="I60" i="13" l="1"/>
  <c r="E62" i="13"/>
  <c r="BI63" i="13"/>
  <c r="BK63" i="13" s="1"/>
  <c r="BI62" i="13"/>
  <c r="BK62" i="13" s="1"/>
  <c r="I61" i="13" l="1"/>
  <c r="K61" i="13" s="1"/>
  <c r="K60" i="13"/>
  <c r="E63" i="13"/>
  <c r="G63" i="13" s="1"/>
  <c r="G62" i="13"/>
  <c r="BI65" i="13"/>
  <c r="BK65" i="13" s="1"/>
  <c r="BI64" i="13"/>
  <c r="BK64" i="13" s="1"/>
  <c r="I62" i="13" l="1"/>
  <c r="E64" i="13"/>
  <c r="BI67" i="13"/>
  <c r="BK67" i="13" s="1"/>
  <c r="BI66" i="13"/>
  <c r="BK66" i="13" s="1"/>
  <c r="I63" i="13" l="1"/>
  <c r="K63" i="13" s="1"/>
  <c r="K62" i="13"/>
  <c r="E65" i="13"/>
  <c r="G65" i="13" s="1"/>
  <c r="G64" i="13"/>
  <c r="BI69" i="13"/>
  <c r="BK69" i="13" s="1"/>
  <c r="BI68" i="13"/>
  <c r="BK68" i="13" s="1"/>
  <c r="I64" i="13" l="1"/>
  <c r="E66" i="13"/>
  <c r="BI71" i="13"/>
  <c r="BK71" i="13" s="1"/>
  <c r="BI70" i="13"/>
  <c r="BK70" i="13" s="1"/>
  <c r="I65" i="13" l="1"/>
  <c r="K65" i="13" s="1"/>
  <c r="K64" i="13"/>
  <c r="E67" i="13"/>
  <c r="G67" i="13" s="1"/>
  <c r="G66" i="13"/>
  <c r="BI73" i="13"/>
  <c r="BK73" i="13" s="1"/>
  <c r="BI72" i="13"/>
  <c r="BK72" i="13" s="1"/>
  <c r="I66" i="13" l="1"/>
  <c r="E68" i="13"/>
  <c r="BI75" i="13"/>
  <c r="BK75" i="13" s="1"/>
  <c r="BI74" i="13"/>
  <c r="BK74" i="13" s="1"/>
  <c r="I67" i="13" l="1"/>
  <c r="K67" i="13" s="1"/>
  <c r="K66" i="13"/>
  <c r="E69" i="13"/>
  <c r="G69" i="13" s="1"/>
  <c r="G68" i="13"/>
  <c r="H51" i="1"/>
  <c r="I27" i="7"/>
  <c r="I68" i="13" l="1"/>
  <c r="E70" i="13"/>
  <c r="D8" i="5"/>
  <c r="D21" i="5" s="1"/>
  <c r="D38" i="5" s="1"/>
  <c r="K68" i="13" l="1"/>
  <c r="I69" i="13"/>
  <c r="K69" i="13" s="1"/>
  <c r="E71" i="13"/>
  <c r="G71" i="13" s="1"/>
  <c r="G70" i="13"/>
  <c r="D42" i="5"/>
  <c r="I70" i="13" l="1"/>
  <c r="E72" i="13"/>
  <c r="K70" i="13" l="1"/>
  <c r="I71" i="13"/>
  <c r="K71" i="13" s="1"/>
  <c r="E73" i="13"/>
  <c r="G73" i="13" s="1"/>
  <c r="G72" i="13"/>
  <c r="I72" i="13" l="1"/>
  <c r="E74" i="13"/>
  <c r="K72" i="13" l="1"/>
  <c r="I73" i="13"/>
  <c r="K73" i="13" s="1"/>
  <c r="E75" i="13"/>
  <c r="G75" i="13" s="1"/>
  <c r="G74" i="13"/>
  <c r="I74" i="13" l="1"/>
  <c r="H154" i="1"/>
  <c r="H81" i="1"/>
  <c r="I75" i="13" l="1"/>
  <c r="K75" i="13" s="1"/>
  <c r="K74" i="13"/>
  <c r="C11" i="22"/>
  <c r="BG37" i="13" l="1"/>
  <c r="BG36" i="13"/>
  <c r="BE32" i="13"/>
  <c r="BF74" i="13" s="1"/>
  <c r="BF75" i="13" s="1"/>
  <c r="BF54" i="13" l="1"/>
  <c r="BF55" i="13" s="1"/>
  <c r="BF56" i="13"/>
  <c r="BF57" i="13" s="1"/>
  <c r="BF58" i="13"/>
  <c r="BF59" i="13" s="1"/>
  <c r="BF60" i="13"/>
  <c r="BF61" i="13" s="1"/>
  <c r="BF62" i="13"/>
  <c r="BF63" i="13" s="1"/>
  <c r="BF64" i="13"/>
  <c r="BF65" i="13" s="1"/>
  <c r="BF66" i="13"/>
  <c r="BF67" i="13" s="1"/>
  <c r="BF68" i="13"/>
  <c r="BF69" i="13" s="1"/>
  <c r="BF70" i="13"/>
  <c r="BF71" i="13" s="1"/>
  <c r="BF72" i="13"/>
  <c r="BF73" i="13" s="1"/>
  <c r="C16" i="22" l="1"/>
  <c r="C15" i="22"/>
  <c r="C14" i="22"/>
  <c r="BE55" i="13" l="1"/>
  <c r="BG55" i="13" s="1"/>
  <c r="BE54" i="13"/>
  <c r="BG54" i="13" s="1"/>
  <c r="BE57" i="13" l="1"/>
  <c r="BG57" i="13" s="1"/>
  <c r="BE56" i="13"/>
  <c r="BG56" i="13" s="1"/>
  <c r="BE59" i="13" l="1"/>
  <c r="BG59" i="13" s="1"/>
  <c r="BE58" i="13"/>
  <c r="BG58" i="13" s="1"/>
  <c r="BE61" i="13" l="1"/>
  <c r="BG61" i="13" s="1"/>
  <c r="BE60" i="13"/>
  <c r="BG60" i="13" s="1"/>
  <c r="BE63" i="13" l="1"/>
  <c r="BG63" i="13" s="1"/>
  <c r="BE62" i="13"/>
  <c r="BG62" i="13" s="1"/>
  <c r="BE65" i="13" l="1"/>
  <c r="BG65" i="13" s="1"/>
  <c r="BE64" i="13"/>
  <c r="BG64" i="13" s="1"/>
  <c r="BE67" i="13" l="1"/>
  <c r="BG67" i="13" s="1"/>
  <c r="BE66" i="13"/>
  <c r="BG66" i="13" s="1"/>
  <c r="BE69" i="13" l="1"/>
  <c r="BG69" i="13" s="1"/>
  <c r="BE68" i="13"/>
  <c r="BG68" i="13" s="1"/>
  <c r="BE71" i="13" l="1"/>
  <c r="BG71" i="13" s="1"/>
  <c r="BE70" i="13"/>
  <c r="BG70" i="13" s="1"/>
  <c r="BE73" i="13" l="1"/>
  <c r="BG73" i="13" s="1"/>
  <c r="BE72" i="13"/>
  <c r="BG72" i="13" s="1"/>
  <c r="BC37" i="13"/>
  <c r="BC36" i="13"/>
  <c r="BA32" i="13"/>
  <c r="BB74" i="13" s="1"/>
  <c r="BB75" i="13" s="1"/>
  <c r="AY37" i="13"/>
  <c r="AY36" i="13"/>
  <c r="AW32" i="13"/>
  <c r="AX74" i="13" s="1"/>
  <c r="AX75" i="13" s="1"/>
  <c r="AU37" i="13"/>
  <c r="AU36" i="13"/>
  <c r="AS32" i="13"/>
  <c r="AT74" i="13" s="1"/>
  <c r="AT75" i="13" s="1"/>
  <c r="BE75" i="13" l="1"/>
  <c r="BG75" i="13" s="1"/>
  <c r="BE74" i="13"/>
  <c r="BG74" i="13" s="1"/>
  <c r="BB54" i="13"/>
  <c r="BB55" i="13" s="1"/>
  <c r="BB56" i="13"/>
  <c r="BB57" i="13" s="1"/>
  <c r="BB58" i="13"/>
  <c r="BB59" i="13" s="1"/>
  <c r="BB60" i="13"/>
  <c r="BB61" i="13" s="1"/>
  <c r="BB62" i="13"/>
  <c r="BB63" i="13" s="1"/>
  <c r="BB64" i="13"/>
  <c r="BB65" i="13" s="1"/>
  <c r="BB66" i="13"/>
  <c r="BB67" i="13" s="1"/>
  <c r="BB68" i="13"/>
  <c r="BB69" i="13" s="1"/>
  <c r="BB70" i="13"/>
  <c r="BB71" i="13" s="1"/>
  <c r="BB72" i="13"/>
  <c r="BB73" i="13" s="1"/>
  <c r="AX66" i="13"/>
  <c r="AX67" i="13" s="1"/>
  <c r="AX54" i="13"/>
  <c r="AX55" i="13" s="1"/>
  <c r="AX62" i="13"/>
  <c r="AX63" i="13" s="1"/>
  <c r="AX70" i="13"/>
  <c r="AX71" i="13" s="1"/>
  <c r="AX58" i="13"/>
  <c r="AX59" i="13" s="1"/>
  <c r="AX56" i="13"/>
  <c r="AX57" i="13" s="1"/>
  <c r="AX64" i="13"/>
  <c r="AX65" i="13" s="1"/>
  <c r="AX72" i="13"/>
  <c r="AX73" i="13" s="1"/>
  <c r="AX60" i="13"/>
  <c r="AX61" i="13" s="1"/>
  <c r="AX68" i="13"/>
  <c r="AX69" i="13" s="1"/>
  <c r="AT54" i="13"/>
  <c r="AT55" i="13" s="1"/>
  <c r="AT56" i="13"/>
  <c r="AT57" i="13" s="1"/>
  <c r="AT58" i="13"/>
  <c r="AT59" i="13" s="1"/>
  <c r="AT60" i="13"/>
  <c r="AT61" i="13" s="1"/>
  <c r="AT62" i="13"/>
  <c r="AT63" i="13" s="1"/>
  <c r="AT64" i="13"/>
  <c r="AT65" i="13" s="1"/>
  <c r="AT66" i="13"/>
  <c r="AT67" i="13" s="1"/>
  <c r="AT68" i="13"/>
  <c r="AT69" i="13" s="1"/>
  <c r="AT70" i="13"/>
  <c r="AT71" i="13" s="1"/>
  <c r="AT72" i="13"/>
  <c r="AT73" i="13" s="1"/>
  <c r="AQ37" i="13" l="1"/>
  <c r="AQ36" i="13"/>
  <c r="AO32" i="13"/>
  <c r="AP74" i="13" l="1"/>
  <c r="AP75" i="13" s="1"/>
  <c r="AP72" i="13"/>
  <c r="AP73" i="13" s="1"/>
  <c r="AP70" i="13"/>
  <c r="AP71" i="13" s="1"/>
  <c r="AP68" i="13"/>
  <c r="AP69" i="13" s="1"/>
  <c r="AP66" i="13"/>
  <c r="AP67" i="13" s="1"/>
  <c r="AP64" i="13"/>
  <c r="AP65" i="13" s="1"/>
  <c r="AP62" i="13"/>
  <c r="AP63" i="13" s="1"/>
  <c r="AP60" i="13"/>
  <c r="AP61" i="13" s="1"/>
  <c r="AP58" i="13"/>
  <c r="AP59" i="13" s="1"/>
  <c r="AP56" i="13"/>
  <c r="AP57" i="13" s="1"/>
  <c r="AP54" i="13"/>
  <c r="AP55" i="13" s="1"/>
  <c r="C17" i="22" l="1"/>
  <c r="C24" i="22" l="1"/>
  <c r="C28" i="22" s="1"/>
  <c r="C23" i="22"/>
  <c r="C34" i="22"/>
  <c r="AS54" i="13" l="1"/>
  <c r="AU54" i="13" s="1"/>
  <c r="AS55" i="13"/>
  <c r="AU55" i="13" s="1"/>
  <c r="AS56" i="13" s="1"/>
  <c r="AU56" i="13" s="1"/>
  <c r="AW54" i="13"/>
  <c r="AY54" i="13" s="1"/>
  <c r="C25" i="22"/>
  <c r="AW55" i="13" l="1"/>
  <c r="AY55" i="13" s="1"/>
  <c r="AW56" i="13" s="1"/>
  <c r="AY56" i="13" s="1"/>
  <c r="AS57" i="13"/>
  <c r="AU57" i="13" s="1"/>
  <c r="AS59" i="13" s="1"/>
  <c r="BA55" i="13"/>
  <c r="BA54" i="13"/>
  <c r="BC54" i="13" s="1"/>
  <c r="E89" i="12"/>
  <c r="AW57" i="13" l="1"/>
  <c r="AY57" i="13" s="1"/>
  <c r="AW59" i="13" s="1"/>
  <c r="AS58" i="13"/>
  <c r="AU58" i="13" s="1"/>
  <c r="AU59" i="13" s="1"/>
  <c r="AS60" i="13" s="1"/>
  <c r="AU60" i="13" s="1"/>
  <c r="BC55" i="13"/>
  <c r="BA57" i="13" s="1"/>
  <c r="AW58" i="13" l="1"/>
  <c r="AY58" i="13" s="1"/>
  <c r="AS61" i="13"/>
  <c r="AU61" i="13" s="1"/>
  <c r="AO54" i="13"/>
  <c r="AQ54" i="13" s="1"/>
  <c r="BA56" i="13"/>
  <c r="BC56" i="13" s="1"/>
  <c r="BC57" i="13"/>
  <c r="BA58" i="13" s="1"/>
  <c r="BC58" i="13" s="1"/>
  <c r="AY59" i="13"/>
  <c r="AW60" i="13" s="1"/>
  <c r="AY60" i="13" s="1"/>
  <c r="AS63" i="13" l="1"/>
  <c r="AU63" i="13" s="1"/>
  <c r="AS64" i="13" s="1"/>
  <c r="AU64" i="13" s="1"/>
  <c r="AS62" i="13"/>
  <c r="AU62" i="13" s="1"/>
  <c r="AW61" i="13"/>
  <c r="AY61" i="13" s="1"/>
  <c r="AW63" i="13" s="1"/>
  <c r="AO55" i="13"/>
  <c r="AQ55" i="13" s="1"/>
  <c r="AO56" i="13" s="1"/>
  <c r="AQ56" i="13" s="1"/>
  <c r="BA59" i="13"/>
  <c r="BC59" i="13" s="1"/>
  <c r="AS65" i="13" l="1"/>
  <c r="AU65" i="13" s="1"/>
  <c r="AS66" i="13" s="1"/>
  <c r="AU66" i="13" s="1"/>
  <c r="AO57" i="13"/>
  <c r="AQ57" i="13" s="1"/>
  <c r="BA61" i="13"/>
  <c r="BC61" i="13" s="1"/>
  <c r="BA63" i="13" s="1"/>
  <c r="BA60" i="13"/>
  <c r="BC60" i="13" s="1"/>
  <c r="AW62" i="13"/>
  <c r="AY62" i="13" s="1"/>
  <c r="AY63" i="13" s="1"/>
  <c r="AW64" i="13" s="1"/>
  <c r="AY64" i="13" s="1"/>
  <c r="AO58" i="13" l="1"/>
  <c r="AQ58" i="13" s="1"/>
  <c r="AO59" i="13"/>
  <c r="AQ59" i="13" s="1"/>
  <c r="AS67" i="13"/>
  <c r="AU67" i="13" s="1"/>
  <c r="AS69" i="13" s="1"/>
  <c r="AW65" i="13"/>
  <c r="AY65" i="13" s="1"/>
  <c r="BA62" i="13"/>
  <c r="BC62" i="13" s="1"/>
  <c r="BC63" i="13" s="1"/>
  <c r="BA64" i="13" s="1"/>
  <c r="BC64" i="13" s="1"/>
  <c r="AO61" i="13" l="1"/>
  <c r="AQ61" i="13" s="1"/>
  <c r="AO62" i="13" s="1"/>
  <c r="AQ62" i="13" s="1"/>
  <c r="AO60" i="13"/>
  <c r="AQ60" i="13" s="1"/>
  <c r="AS68" i="13"/>
  <c r="AU68" i="13" s="1"/>
  <c r="AW66" i="13"/>
  <c r="AY66" i="13" s="1"/>
  <c r="AW67" i="13"/>
  <c r="AY67" i="13" s="1"/>
  <c r="AW69" i="13" s="1"/>
  <c r="AU69" i="13"/>
  <c r="AS71" i="13" s="1"/>
  <c r="BA65" i="13"/>
  <c r="BC65" i="13" s="1"/>
  <c r="AO63" i="13" l="1"/>
  <c r="AQ63" i="13" s="1"/>
  <c r="AS70" i="13"/>
  <c r="AU70" i="13" s="1"/>
  <c r="AW68" i="13"/>
  <c r="AY68" i="13" s="1"/>
  <c r="AY69" i="13" s="1"/>
  <c r="AW71" i="13" s="1"/>
  <c r="AU71" i="13"/>
  <c r="AS73" i="13" s="1"/>
  <c r="BA67" i="13"/>
  <c r="BA66" i="13"/>
  <c r="BC66" i="13" s="1"/>
  <c r="AS72" i="13" l="1"/>
  <c r="AU72" i="13" s="1"/>
  <c r="AW70" i="13"/>
  <c r="AY70" i="13" s="1"/>
  <c r="AY71" i="13" s="1"/>
  <c r="AW72" i="13" s="1"/>
  <c r="AY72" i="13" s="1"/>
  <c r="AU73" i="13"/>
  <c r="AS74" i="13" s="1"/>
  <c r="AU74" i="13" s="1"/>
  <c r="BC67" i="13"/>
  <c r="BA69" i="13" s="1"/>
  <c r="AO64" i="13"/>
  <c r="AQ64" i="13" s="1"/>
  <c r="AO65" i="13"/>
  <c r="AW73" i="13" l="1"/>
  <c r="AS75" i="13"/>
  <c r="AU75" i="13" s="1"/>
  <c r="AQ65" i="13"/>
  <c r="AO67" i="13" s="1"/>
  <c r="BA68" i="13"/>
  <c r="BC68" i="13" s="1"/>
  <c r="AY73" i="13"/>
  <c r="AW74" i="13" s="1"/>
  <c r="AY74" i="13" s="1"/>
  <c r="BC69" i="13"/>
  <c r="D125" i="12"/>
  <c r="I34" i="6"/>
  <c r="I35" i="6"/>
  <c r="H197" i="1"/>
  <c r="H181" i="1"/>
  <c r="I27" i="6"/>
  <c r="I39" i="6"/>
  <c r="I28" i="6" s="1"/>
  <c r="I29" i="6"/>
  <c r="I49" i="6"/>
  <c r="H116" i="1"/>
  <c r="H138" i="1"/>
  <c r="H142" i="1"/>
  <c r="H104" i="1"/>
  <c r="H105" i="1"/>
  <c r="I68" i="6"/>
  <c r="H163" i="1"/>
  <c r="H162" i="1"/>
  <c r="H256" i="1"/>
  <c r="H264" i="1"/>
  <c r="I36" i="6"/>
  <c r="H182" i="1"/>
  <c r="H188" i="1"/>
  <c r="H208" i="1"/>
  <c r="H14" i="1"/>
  <c r="H47" i="1"/>
  <c r="H60" i="1"/>
  <c r="H62" i="1"/>
  <c r="H20" i="1"/>
  <c r="H27" i="1"/>
  <c r="H141" i="1"/>
  <c r="H255" i="1"/>
  <c r="H270" i="1"/>
  <c r="AK31" i="13"/>
  <c r="AG31" i="13"/>
  <c r="AC31" i="13"/>
  <c r="AC32" i="13" s="1"/>
  <c r="Y31" i="13"/>
  <c r="Y32" i="13" s="1"/>
  <c r="U31" i="13"/>
  <c r="Q31" i="13"/>
  <c r="Q32" i="13" s="1"/>
  <c r="L115" i="12"/>
  <c r="S37" i="13"/>
  <c r="W37" i="13"/>
  <c r="AA37" i="13"/>
  <c r="AE37" i="13"/>
  <c r="AI37" i="13"/>
  <c r="AM37" i="13"/>
  <c r="BS38" i="13"/>
  <c r="BR39" i="13"/>
  <c r="BS40" i="13"/>
  <c r="BR41" i="13"/>
  <c r="M32" i="13"/>
  <c r="N74" i="13" s="1"/>
  <c r="N75" i="13" s="1"/>
  <c r="U32" i="13"/>
  <c r="AG32" i="13"/>
  <c r="AK32" i="13"/>
  <c r="N56" i="13"/>
  <c r="N57" i="13" s="1"/>
  <c r="N58" i="13"/>
  <c r="N59" i="13"/>
  <c r="N62" i="13"/>
  <c r="V62" i="13"/>
  <c r="V63" i="13" s="1"/>
  <c r="AH62" i="13"/>
  <c r="AH63" i="13" s="1"/>
  <c r="AL62" i="13"/>
  <c r="AL63" i="13" s="1"/>
  <c r="N63" i="13"/>
  <c r="AH64" i="13"/>
  <c r="AH65" i="13" s="1"/>
  <c r="N66" i="13"/>
  <c r="N67" i="13" s="1"/>
  <c r="V66" i="13"/>
  <c r="V67" i="13" s="1"/>
  <c r="AL66" i="13"/>
  <c r="AL67" i="13" s="1"/>
  <c r="N68" i="13"/>
  <c r="V68" i="13"/>
  <c r="V69" i="13" s="1"/>
  <c r="AH68" i="13"/>
  <c r="AH69" i="13" s="1"/>
  <c r="AL68" i="13"/>
  <c r="N69" i="13"/>
  <c r="AL69" i="13"/>
  <c r="N70" i="13"/>
  <c r="V70" i="13"/>
  <c r="V71" i="13" s="1"/>
  <c r="AH70" i="13"/>
  <c r="AH71" i="13" s="1"/>
  <c r="AL70" i="13"/>
  <c r="AL71" i="13" s="1"/>
  <c r="N71" i="13"/>
  <c r="AH72" i="13"/>
  <c r="AH73" i="13" s="1"/>
  <c r="AL72" i="13"/>
  <c r="AL73" i="13" s="1"/>
  <c r="AH74" i="13"/>
  <c r="AH75" i="13" s="1"/>
  <c r="AL74" i="13"/>
  <c r="AL75" i="13" s="1"/>
  <c r="S36" i="13"/>
  <c r="W36" i="13"/>
  <c r="AA36" i="13"/>
  <c r="AE36" i="13"/>
  <c r="AI36" i="13"/>
  <c r="AM36" i="13"/>
  <c r="G89" i="12"/>
  <c r="H69" i="12"/>
  <c r="E114" i="12"/>
  <c r="H222" i="1"/>
  <c r="E32" i="3"/>
  <c r="E67" i="3" s="1"/>
  <c r="D56" i="12"/>
  <c r="H287" i="1"/>
  <c r="J102" i="12"/>
  <c r="N102" i="12" s="1"/>
  <c r="M102" i="12"/>
  <c r="Q102" i="12" s="1"/>
  <c r="H15" i="7"/>
  <c r="H92" i="1" s="1"/>
  <c r="G131" i="12"/>
  <c r="G132" i="12" s="1"/>
  <c r="G133" i="12" s="1"/>
  <c r="G134" i="12" s="1"/>
  <c r="G135" i="12" s="1"/>
  <c r="G136" i="12" s="1"/>
  <c r="G137" i="12" s="1"/>
  <c r="G138" i="12" s="1"/>
  <c r="G139" i="12" s="1"/>
  <c r="G140" i="12" s="1"/>
  <c r="G141" i="12" s="1"/>
  <c r="G142" i="12" s="1"/>
  <c r="G146" i="12" s="1"/>
  <c r="G147" i="12" s="1"/>
  <c r="G148" i="12" s="1"/>
  <c r="G149" i="12" s="1"/>
  <c r="G150" i="12" s="1"/>
  <c r="G151" i="12" s="1"/>
  <c r="G152" i="12" s="1"/>
  <c r="G153" i="12" s="1"/>
  <c r="G154" i="12" s="1"/>
  <c r="G155" i="12" s="1"/>
  <c r="G156" i="12" s="1"/>
  <c r="G157" i="12" s="1"/>
  <c r="A33" i="13"/>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H162" i="12"/>
  <c r="E18" i="13"/>
  <c r="A19" i="1"/>
  <c r="A20" i="1" s="1"/>
  <c r="E13" i="13"/>
  <c r="E12" i="13"/>
  <c r="C1" i="13"/>
  <c r="A1" i="12"/>
  <c r="J77" i="12"/>
  <c r="N77" i="12" s="1"/>
  <c r="M77" i="12"/>
  <c r="Q77" i="12" s="1"/>
  <c r="C36" i="13"/>
  <c r="C38" i="13" s="1"/>
  <c r="C40" i="13" s="1"/>
  <c r="C42" i="13" s="1"/>
  <c r="C44" i="13" s="1"/>
  <c r="C46" i="13" s="1"/>
  <c r="C48" i="13" s="1"/>
  <c r="C50" i="13" s="1"/>
  <c r="C52" i="13" s="1"/>
  <c r="C54" i="13" s="1"/>
  <c r="C56" i="13" s="1"/>
  <c r="C58" i="13" s="1"/>
  <c r="C60" i="13" s="1"/>
  <c r="C62" i="13" s="1"/>
  <c r="C64" i="13" s="1"/>
  <c r="C66" i="13" s="1"/>
  <c r="C68" i="13" s="1"/>
  <c r="C70" i="13" s="1"/>
  <c r="C72" i="13" s="1"/>
  <c r="C74" i="13" s="1"/>
  <c r="D38" i="13"/>
  <c r="D40" i="13" s="1"/>
  <c r="D42" i="13" s="1"/>
  <c r="D44" i="13" s="1"/>
  <c r="D46" i="13" s="1"/>
  <c r="D48" i="13" s="1"/>
  <c r="D50" i="13" s="1"/>
  <c r="D52" i="13" s="1"/>
  <c r="D54" i="13" s="1"/>
  <c r="D56" i="13" s="1"/>
  <c r="D58" i="13" s="1"/>
  <c r="D60" i="13" s="1"/>
  <c r="D62" i="13" s="1"/>
  <c r="D64" i="13" s="1"/>
  <c r="D66" i="13" s="1"/>
  <c r="D68" i="13" s="1"/>
  <c r="D70" i="13" s="1"/>
  <c r="D72" i="13" s="1"/>
  <c r="D74" i="13" s="1"/>
  <c r="C39" i="13"/>
  <c r="C41" i="13" s="1"/>
  <c r="C43" i="13" s="1"/>
  <c r="C45" i="13" s="1"/>
  <c r="C47" i="13" s="1"/>
  <c r="C49" i="13" s="1"/>
  <c r="C51" i="13" s="1"/>
  <c r="C53" i="13" s="1"/>
  <c r="C55" i="13" s="1"/>
  <c r="C57" i="13" s="1"/>
  <c r="C59" i="13" s="1"/>
  <c r="C61" i="13" s="1"/>
  <c r="C63" i="13" s="1"/>
  <c r="C65" i="13" s="1"/>
  <c r="C67" i="13" s="1"/>
  <c r="C69" i="13" s="1"/>
  <c r="C71" i="13" s="1"/>
  <c r="C73" i="13" s="1"/>
  <c r="C75" i="13" s="1"/>
  <c r="D39" i="13"/>
  <c r="D41" i="13" s="1"/>
  <c r="D43" i="13" s="1"/>
  <c r="D45" i="13" s="1"/>
  <c r="D47" i="13" s="1"/>
  <c r="D49" i="13" s="1"/>
  <c r="D51" i="13" s="1"/>
  <c r="D53" i="13" s="1"/>
  <c r="D55" i="13" s="1"/>
  <c r="D57" i="13" s="1"/>
  <c r="D59" i="13" s="1"/>
  <c r="D61" i="13" s="1"/>
  <c r="D63" i="13" s="1"/>
  <c r="D65" i="13" s="1"/>
  <c r="D67" i="13" s="1"/>
  <c r="D69" i="13" s="1"/>
  <c r="D71" i="13" s="1"/>
  <c r="D73" i="13" s="1"/>
  <c r="D75" i="13" s="1"/>
  <c r="BS76" i="13"/>
  <c r="BR77" i="13"/>
  <c r="B10" i="12"/>
  <c r="C10" i="12"/>
  <c r="C11" i="12" s="1"/>
  <c r="C12" i="12" s="1"/>
  <c r="C13" i="12" s="1"/>
  <c r="C55" i="12" s="1"/>
  <c r="B15" i="12"/>
  <c r="B18" i="12" s="1"/>
  <c r="C18" i="12"/>
  <c r="C97" i="12" s="1"/>
  <c r="B20" i="12"/>
  <c r="B21" i="12"/>
  <c r="B170" i="12" s="1"/>
  <c r="A24" i="12"/>
  <c r="B24" i="12"/>
  <c r="B27" i="12" s="1"/>
  <c r="B49" i="12" s="1"/>
  <c r="C24" i="12"/>
  <c r="C27" i="12" s="1"/>
  <c r="C49" i="12" s="1"/>
  <c r="C52" i="12" s="1"/>
  <c r="D24" i="12"/>
  <c r="D27" i="12"/>
  <c r="J30" i="12"/>
  <c r="K30" i="12"/>
  <c r="L30" i="12"/>
  <c r="M30" i="12"/>
  <c r="N30" i="12"/>
  <c r="O30" i="12"/>
  <c r="P30" i="12"/>
  <c r="Q30" i="12"/>
  <c r="J32" i="12"/>
  <c r="N32" i="12" s="1"/>
  <c r="K32" i="12"/>
  <c r="O32" i="12" s="1"/>
  <c r="L32" i="12"/>
  <c r="P32" i="12" s="1"/>
  <c r="M32" i="12"/>
  <c r="Q32" i="12" s="1"/>
  <c r="I33" i="12"/>
  <c r="K33" i="12" s="1"/>
  <c r="O33" i="12" s="1"/>
  <c r="I34" i="12"/>
  <c r="J34" i="12" s="1"/>
  <c r="E44" i="12"/>
  <c r="F44" i="12"/>
  <c r="G44" i="12"/>
  <c r="L44" i="12" s="1"/>
  <c r="H44" i="12"/>
  <c r="M44" i="12" s="1"/>
  <c r="D49" i="12"/>
  <c r="B52" i="12"/>
  <c r="D52" i="12"/>
  <c r="E167" i="12" s="1"/>
  <c r="A55" i="12"/>
  <c r="B55" i="12"/>
  <c r="D55" i="12"/>
  <c r="A60" i="12"/>
  <c r="C60" i="12"/>
  <c r="D60" i="12"/>
  <c r="D65" i="12"/>
  <c r="D66" i="12"/>
  <c r="J75" i="12"/>
  <c r="K75" i="12"/>
  <c r="L75" i="12"/>
  <c r="M75" i="12"/>
  <c r="N75" i="12"/>
  <c r="O75" i="12"/>
  <c r="P75" i="12"/>
  <c r="Q75" i="12"/>
  <c r="K77" i="12"/>
  <c r="O77" i="12" s="1"/>
  <c r="L77" i="12"/>
  <c r="P77" i="12" s="1"/>
  <c r="I78" i="12"/>
  <c r="M78" i="12" s="1"/>
  <c r="Q78" i="12" s="1"/>
  <c r="K78" i="12"/>
  <c r="O78" i="12" s="1"/>
  <c r="F89" i="12"/>
  <c r="H89" i="12"/>
  <c r="M89" i="12" s="1"/>
  <c r="D97" i="12"/>
  <c r="J100" i="12"/>
  <c r="K100" i="12"/>
  <c r="L100" i="12"/>
  <c r="M100" i="12"/>
  <c r="N100" i="12"/>
  <c r="O100" i="12"/>
  <c r="P100" i="12"/>
  <c r="Q100" i="12"/>
  <c r="K102" i="12"/>
  <c r="O102" i="12" s="1"/>
  <c r="I103" i="12"/>
  <c r="K103" i="12" s="1"/>
  <c r="F114" i="12"/>
  <c r="H114" i="12"/>
  <c r="M114" i="12" s="1"/>
  <c r="A120" i="12"/>
  <c r="D120" i="12"/>
  <c r="G125" i="12"/>
  <c r="E132" i="12"/>
  <c r="E133" i="12" s="1"/>
  <c r="E134" i="12" s="1"/>
  <c r="E135" i="12" s="1"/>
  <c r="E136" i="12" s="1"/>
  <c r="E137" i="12" s="1"/>
  <c r="H132" i="12"/>
  <c r="H133" i="12" s="1"/>
  <c r="E139" i="12"/>
  <c r="E140" i="12"/>
  <c r="E141" i="12" s="1"/>
  <c r="E142" i="12" s="1"/>
  <c r="E146" i="12" s="1"/>
  <c r="E147" i="12" s="1"/>
  <c r="E148" i="12" s="1"/>
  <c r="E149" i="12" s="1"/>
  <c r="E150" i="12" s="1"/>
  <c r="E151" i="12" s="1"/>
  <c r="E152" i="12" s="1"/>
  <c r="D146" i="12"/>
  <c r="D147" i="12"/>
  <c r="D148" i="12"/>
  <c r="D149" i="12"/>
  <c r="D150" i="12"/>
  <c r="D151" i="12"/>
  <c r="D152" i="12"/>
  <c r="D153" i="12"/>
  <c r="D154" i="12"/>
  <c r="E154" i="12"/>
  <c r="E155" i="12" s="1"/>
  <c r="E156" i="12" s="1"/>
  <c r="E157" i="12" s="1"/>
  <c r="D155" i="12"/>
  <c r="D156" i="12"/>
  <c r="D157" i="12"/>
  <c r="A166" i="12"/>
  <c r="B166" i="12"/>
  <c r="D166" i="12"/>
  <c r="A170" i="12"/>
  <c r="D170" i="12"/>
  <c r="H49" i="7"/>
  <c r="H131" i="1" s="1"/>
  <c r="H132" i="1" s="1"/>
  <c r="H13" i="7"/>
  <c r="A1" i="11"/>
  <c r="B14" i="11"/>
  <c r="C14" i="11"/>
  <c r="C18" i="11"/>
  <c r="G1" i="7"/>
  <c r="C7" i="7"/>
  <c r="E24" i="1"/>
  <c r="E7" i="7" s="1"/>
  <c r="F7" i="7"/>
  <c r="H7" i="7"/>
  <c r="C8" i="7"/>
  <c r="E25" i="1"/>
  <c r="E8" i="7" s="1"/>
  <c r="F8" i="7"/>
  <c r="C9" i="7"/>
  <c r="E26" i="1"/>
  <c r="E9" i="7" s="1"/>
  <c r="F9" i="7"/>
  <c r="C11" i="7"/>
  <c r="E46" i="1"/>
  <c r="E11" i="7" s="1"/>
  <c r="F11" i="7"/>
  <c r="C13" i="7"/>
  <c r="E75" i="1"/>
  <c r="E13" i="7" s="1"/>
  <c r="F13" i="7"/>
  <c r="C15" i="7"/>
  <c r="E92" i="1"/>
  <c r="E15" i="7" s="1"/>
  <c r="F15" i="7"/>
  <c r="C17" i="7"/>
  <c r="E120" i="1"/>
  <c r="E17" i="7" s="1"/>
  <c r="F17" i="7"/>
  <c r="C18" i="7"/>
  <c r="E124" i="1"/>
  <c r="E18" i="7" s="1"/>
  <c r="F18" i="7"/>
  <c r="C20" i="7"/>
  <c r="E157" i="1"/>
  <c r="E20" i="7" s="1"/>
  <c r="F20" i="7"/>
  <c r="H20" i="7"/>
  <c r="H158" i="1" s="1"/>
  <c r="C21" i="7"/>
  <c r="E162" i="1"/>
  <c r="E21" i="7" s="1"/>
  <c r="F21" i="7"/>
  <c r="C22" i="7"/>
  <c r="E163" i="1"/>
  <c r="E22" i="7" s="1"/>
  <c r="F22" i="7"/>
  <c r="C27" i="7"/>
  <c r="E51" i="1"/>
  <c r="E27" i="7" s="1"/>
  <c r="F27" i="7"/>
  <c r="G36" i="7"/>
  <c r="G47" i="7" s="1"/>
  <c r="A38" i="7"/>
  <c r="C38" i="7"/>
  <c r="E19" i="1"/>
  <c r="E38" i="7" s="1"/>
  <c r="C40" i="7"/>
  <c r="E40" i="1"/>
  <c r="E40" i="7" s="1"/>
  <c r="F40" i="7"/>
  <c r="C41" i="7"/>
  <c r="E41" i="7"/>
  <c r="F41" i="7"/>
  <c r="C43" i="7"/>
  <c r="E57" i="1"/>
  <c r="E43" i="7" s="1"/>
  <c r="F43" i="7"/>
  <c r="C49" i="7"/>
  <c r="E131" i="1"/>
  <c r="E49" i="7" s="1"/>
  <c r="F49" i="7"/>
  <c r="C55" i="7"/>
  <c r="E128" i="1"/>
  <c r="E55" i="7" s="1"/>
  <c r="F55" i="7"/>
  <c r="I55" i="7"/>
  <c r="I57" i="7" s="1"/>
  <c r="C57" i="7"/>
  <c r="E137" i="1"/>
  <c r="E57" i="7" s="1"/>
  <c r="F57" i="7"/>
  <c r="G57" i="7"/>
  <c r="H137" i="1"/>
  <c r="C63" i="7"/>
  <c r="E142" i="1"/>
  <c r="E63" i="7" s="1"/>
  <c r="F63" i="7"/>
  <c r="I63" i="7"/>
  <c r="C70" i="7"/>
  <c r="E222" i="1"/>
  <c r="E70" i="7" s="1"/>
  <c r="C76" i="7"/>
  <c r="E138" i="1"/>
  <c r="E76" i="7" s="1"/>
  <c r="F76" i="7"/>
  <c r="G76" i="7"/>
  <c r="I76" i="7" s="1"/>
  <c r="J76" i="7"/>
  <c r="C82" i="7"/>
  <c r="G80" i="7" s="1"/>
  <c r="E256" i="1"/>
  <c r="E82" i="7" s="1"/>
  <c r="F82" i="7"/>
  <c r="G88" i="7"/>
  <c r="D92" i="7"/>
  <c r="I101" i="7"/>
  <c r="I104" i="7"/>
  <c r="G105" i="7"/>
  <c r="B111" i="7"/>
  <c r="C111" i="7"/>
  <c r="D112" i="7"/>
  <c r="C124" i="7"/>
  <c r="G122" i="7" s="1"/>
  <c r="E104" i="1"/>
  <c r="E124" i="7" s="1"/>
  <c r="F124" i="7"/>
  <c r="C129" i="7"/>
  <c r="F105" i="1"/>
  <c r="F129" i="7" s="1"/>
  <c r="C137" i="7"/>
  <c r="F137" i="7"/>
  <c r="C138" i="7"/>
  <c r="F138" i="7"/>
  <c r="I138" i="7"/>
  <c r="C144" i="7"/>
  <c r="G142" i="7" s="1"/>
  <c r="B143" i="7"/>
  <c r="E264" i="1"/>
  <c r="E144" i="7" s="1"/>
  <c r="F144" i="7"/>
  <c r="A150" i="7"/>
  <c r="B152" i="7"/>
  <c r="C153" i="7"/>
  <c r="C161" i="7"/>
  <c r="G159" i="7" s="1"/>
  <c r="E292" i="1"/>
  <c r="E161" i="7" s="1"/>
  <c r="F161" i="7"/>
  <c r="G166" i="7"/>
  <c r="G169" i="7" s="1"/>
  <c r="I166" i="7"/>
  <c r="A1" i="6"/>
  <c r="D11" i="6"/>
  <c r="C16" i="6"/>
  <c r="C19" i="6"/>
  <c r="D20" i="6"/>
  <c r="G20" i="6"/>
  <c r="D21" i="6"/>
  <c r="E181" i="1"/>
  <c r="E21" i="6" s="1"/>
  <c r="G21" i="6"/>
  <c r="D22" i="6"/>
  <c r="G22" i="6"/>
  <c r="C24" i="6"/>
  <c r="F24" i="6"/>
  <c r="G24" i="6"/>
  <c r="I24" i="6"/>
  <c r="C26" i="6"/>
  <c r="D27" i="6"/>
  <c r="G27" i="6"/>
  <c r="D28" i="6"/>
  <c r="F28" i="6"/>
  <c r="D29" i="6"/>
  <c r="F29" i="6"/>
  <c r="G29" i="6"/>
  <c r="D30" i="6"/>
  <c r="C32" i="6"/>
  <c r="D33" i="6"/>
  <c r="G33" i="6"/>
  <c r="D34" i="6"/>
  <c r="E194" i="1"/>
  <c r="E196" i="1" s="1"/>
  <c r="F36" i="6" s="1"/>
  <c r="G34" i="6"/>
  <c r="D35" i="6"/>
  <c r="F35" i="6"/>
  <c r="G35" i="6"/>
  <c r="D36" i="6"/>
  <c r="G36" i="6"/>
  <c r="D37" i="6"/>
  <c r="F37" i="6"/>
  <c r="F197" i="1"/>
  <c r="G37" i="6" s="1"/>
  <c r="D38" i="6"/>
  <c r="D39" i="6"/>
  <c r="G39" i="6"/>
  <c r="D40" i="6"/>
  <c r="D41" i="6"/>
  <c r="D43" i="6"/>
  <c r="F43" i="6"/>
  <c r="D44" i="6"/>
  <c r="F44" i="6"/>
  <c r="D45" i="6"/>
  <c r="F45" i="6"/>
  <c r="D47" i="6"/>
  <c r="F47" i="6"/>
  <c r="D48" i="6"/>
  <c r="F48" i="6"/>
  <c r="D49" i="6"/>
  <c r="F49" i="6"/>
  <c r="D51" i="6"/>
  <c r="F51" i="6"/>
  <c r="D52" i="6"/>
  <c r="F52" i="6"/>
  <c r="D53" i="6"/>
  <c r="F53" i="6"/>
  <c r="C54" i="6"/>
  <c r="C56" i="6"/>
  <c r="I61" i="6"/>
  <c r="G63" i="6"/>
  <c r="I63" i="6"/>
  <c r="G68" i="6"/>
  <c r="A1" i="5"/>
  <c r="A12" i="5"/>
  <c r="A13" i="5" s="1"/>
  <c r="A14" i="5" s="1"/>
  <c r="A15" i="5" s="1"/>
  <c r="A16" i="5" s="1"/>
  <c r="A17" i="5" s="1"/>
  <c r="A18" i="5" s="1"/>
  <c r="A19" i="5" s="1"/>
  <c r="A21" i="5" s="1"/>
  <c r="A1" i="3"/>
  <c r="E41" i="3"/>
  <c r="B49" i="3"/>
  <c r="B50" i="3" s="1"/>
  <c r="B51" i="3" s="1"/>
  <c r="B52" i="3" s="1"/>
  <c r="B53" i="3" s="1"/>
  <c r="B54" i="3" s="1"/>
  <c r="B55" i="3" s="1"/>
  <c r="B56" i="3" s="1"/>
  <c r="B57" i="3" s="1"/>
  <c r="B58" i="3" s="1"/>
  <c r="B59" i="3" s="1"/>
  <c r="B60" i="3" s="1"/>
  <c r="B61" i="3" s="1"/>
  <c r="B62" i="3" s="1"/>
  <c r="B63" i="3" s="1"/>
  <c r="B64" i="3" s="1"/>
  <c r="B65" i="3" s="1"/>
  <c r="A12" i="1"/>
  <c r="A13" i="1" s="1"/>
  <c r="F14" i="1" s="1"/>
  <c r="F48" i="1"/>
  <c r="C60" i="1"/>
  <c r="C61" i="1"/>
  <c r="C64" i="1"/>
  <c r="F64" i="1"/>
  <c r="E87" i="1"/>
  <c r="F93" i="1"/>
  <c r="E119" i="1"/>
  <c r="F133" i="1"/>
  <c r="F159" i="1"/>
  <c r="F165" i="1"/>
  <c r="D197" i="1"/>
  <c r="E209" i="1"/>
  <c r="E227" i="1"/>
  <c r="C255" i="1"/>
  <c r="C269" i="1"/>
  <c r="C280" i="1"/>
  <c r="C322" i="1"/>
  <c r="C16" i="12" l="1"/>
  <c r="B60" i="12"/>
  <c r="B69" i="3"/>
  <c r="B71" i="3" s="1"/>
  <c r="E231" i="7"/>
  <c r="E233" i="7" s="1"/>
  <c r="E234" i="7" s="1"/>
  <c r="E235" i="7"/>
  <c r="I79" i="12"/>
  <c r="M79" i="12" s="1"/>
  <c r="Q79" i="12" s="1"/>
  <c r="M33" i="12"/>
  <c r="Q33" i="12" s="1"/>
  <c r="L33" i="12"/>
  <c r="P33" i="12" s="1"/>
  <c r="J33" i="12"/>
  <c r="N33" i="12" s="1"/>
  <c r="Z54" i="13"/>
  <c r="Z55" i="13" s="1"/>
  <c r="Z62" i="13"/>
  <c r="Z63" i="13" s="1"/>
  <c r="Z68" i="13"/>
  <c r="Z69" i="13" s="1"/>
  <c r="Z70" i="13"/>
  <c r="Z71" i="13" s="1"/>
  <c r="Z58" i="13"/>
  <c r="Z59" i="13" s="1"/>
  <c r="R56" i="13"/>
  <c r="R57" i="13" s="1"/>
  <c r="R62" i="13"/>
  <c r="R63" i="13" s="1"/>
  <c r="R68" i="13"/>
  <c r="R69" i="13" s="1"/>
  <c r="R70" i="13"/>
  <c r="R71" i="13" s="1"/>
  <c r="R54" i="13"/>
  <c r="R55" i="13" s="1"/>
  <c r="R74" i="13"/>
  <c r="R75" i="13" s="1"/>
  <c r="R58" i="13"/>
  <c r="R59" i="13" s="1"/>
  <c r="R66" i="13"/>
  <c r="R67" i="13" s="1"/>
  <c r="R60" i="13"/>
  <c r="R61" i="13" s="1"/>
  <c r="R64" i="13"/>
  <c r="R65" i="13" s="1"/>
  <c r="R72" i="13"/>
  <c r="R73" i="13" s="1"/>
  <c r="V74" i="13"/>
  <c r="V75" i="13" s="1"/>
  <c r="N72" i="13"/>
  <c r="N73" i="13" s="1"/>
  <c r="N64" i="13"/>
  <c r="N65" i="13" s="1"/>
  <c r="N60" i="13"/>
  <c r="N61" i="13" s="1"/>
  <c r="V72" i="13"/>
  <c r="V73" i="13" s="1"/>
  <c r="AH66" i="13"/>
  <c r="AH67" i="13" s="1"/>
  <c r="V64" i="13"/>
  <c r="V65" i="13" s="1"/>
  <c r="AH60" i="13"/>
  <c r="AH61" i="13" s="1"/>
  <c r="AH58" i="13"/>
  <c r="AH59" i="13" s="1"/>
  <c r="AW75" i="13"/>
  <c r="AY75" i="13" s="1"/>
  <c r="AO66" i="13"/>
  <c r="AQ66" i="13" s="1"/>
  <c r="AQ67" i="13"/>
  <c r="AO69" i="13" s="1"/>
  <c r="A21" i="1"/>
  <c r="A23" i="1" s="1"/>
  <c r="A24" i="1" s="1"/>
  <c r="F60" i="1" s="1"/>
  <c r="F21" i="1"/>
  <c r="H190" i="1"/>
  <c r="H280" i="1"/>
  <c r="H21" i="1"/>
  <c r="I21" i="6"/>
  <c r="I37" i="6"/>
  <c r="H125" i="12"/>
  <c r="F131" i="12" s="1"/>
  <c r="H257" i="1"/>
  <c r="H164" i="1"/>
  <c r="F34" i="6"/>
  <c r="I48" i="6"/>
  <c r="H143" i="1"/>
  <c r="H106" i="1"/>
  <c r="BA71" i="13"/>
  <c r="BA70" i="13"/>
  <c r="BC70" i="13" s="1"/>
  <c r="AD66" i="13"/>
  <c r="AD67" i="13" s="1"/>
  <c r="AD56" i="13"/>
  <c r="AD57" i="13" s="1"/>
  <c r="AD60" i="13"/>
  <c r="AD61" i="13" s="1"/>
  <c r="AD64" i="13"/>
  <c r="AD65" i="13" s="1"/>
  <c r="AD74" i="13"/>
  <c r="AD75" i="13" s="1"/>
  <c r="AD54" i="13"/>
  <c r="AD55" i="13" s="1"/>
  <c r="AD58" i="13"/>
  <c r="AD59" i="13" s="1"/>
  <c r="AD62" i="13"/>
  <c r="AD63" i="13" s="1"/>
  <c r="AD68" i="13"/>
  <c r="AD69" i="13" s="1"/>
  <c r="AD70" i="13"/>
  <c r="AD71" i="13" s="1"/>
  <c r="AD72" i="13"/>
  <c r="AD73" i="13" s="1"/>
  <c r="Z66" i="13"/>
  <c r="Z67" i="13" s="1"/>
  <c r="AL64" i="13"/>
  <c r="AL65" i="13" s="1"/>
  <c r="AL60" i="13"/>
  <c r="AL61" i="13" s="1"/>
  <c r="V60" i="13"/>
  <c r="V61" i="13" s="1"/>
  <c r="Z74" i="13"/>
  <c r="Z75" i="13" s="1"/>
  <c r="Z72" i="13"/>
  <c r="Z73" i="13" s="1"/>
  <c r="Z64" i="13"/>
  <c r="Z65" i="13" s="1"/>
  <c r="Z60" i="13"/>
  <c r="Z61" i="13" s="1"/>
  <c r="Z56" i="13"/>
  <c r="Z57" i="13" s="1"/>
  <c r="AL58" i="13"/>
  <c r="AL59" i="13" s="1"/>
  <c r="V58" i="13"/>
  <c r="V59" i="13" s="1"/>
  <c r="AL54" i="13"/>
  <c r="AL55" i="13" s="1"/>
  <c r="AL56" i="13"/>
  <c r="AL57" i="13" s="1"/>
  <c r="V54" i="13"/>
  <c r="V55" i="13" s="1"/>
  <c r="L89" i="12"/>
  <c r="H224" i="1"/>
  <c r="I62" i="6"/>
  <c r="I30" i="6"/>
  <c r="I40" i="6" s="1"/>
  <c r="H16" i="1"/>
  <c r="G15" i="30" s="1"/>
  <c r="G17" i="30" s="1"/>
  <c r="A14" i="1"/>
  <c r="F16" i="1" s="1"/>
  <c r="I169" i="7"/>
  <c r="K166" i="7"/>
  <c r="K169" i="7" s="1"/>
  <c r="B97" i="12"/>
  <c r="B16" i="12"/>
  <c r="K34" i="12"/>
  <c r="O34" i="12" s="1"/>
  <c r="V56" i="13"/>
  <c r="V57" i="13" s="1"/>
  <c r="AH54" i="13"/>
  <c r="AH55" i="13" s="1"/>
  <c r="H63" i="1"/>
  <c r="AH56" i="13"/>
  <c r="AH57" i="13" s="1"/>
  <c r="N54" i="13"/>
  <c r="N55" i="13" s="1"/>
  <c r="M34" i="12"/>
  <c r="Q34" i="12" s="1"/>
  <c r="H198" i="1"/>
  <c r="N34" i="12"/>
  <c r="A25" i="1"/>
  <c r="E105" i="1"/>
  <c r="E129" i="7" s="1"/>
  <c r="O103" i="12"/>
  <c r="I104" i="12"/>
  <c r="L34" i="12"/>
  <c r="P34" i="12" s="1"/>
  <c r="K79" i="12"/>
  <c r="O79" i="12" s="1"/>
  <c r="L78" i="12"/>
  <c r="P78" i="12" s="1"/>
  <c r="I35" i="12"/>
  <c r="J78" i="12"/>
  <c r="H134" i="12"/>
  <c r="L103" i="12"/>
  <c r="P103" i="12" s="1"/>
  <c r="M103" i="12"/>
  <c r="Q103" i="12" s="1"/>
  <c r="J103" i="12"/>
  <c r="G114" i="12"/>
  <c r="L102" i="12"/>
  <c r="P102" i="12" s="1"/>
  <c r="H139" i="1"/>
  <c r="I20" i="6"/>
  <c r="I33" i="6"/>
  <c r="J79" i="12" l="1"/>
  <c r="N79" i="12" s="1"/>
  <c r="I80" i="12"/>
  <c r="L79" i="12"/>
  <c r="P79" i="12" s="1"/>
  <c r="C65" i="12"/>
  <c r="C19" i="12"/>
  <c r="E236" i="7"/>
  <c r="E237" i="7" s="1"/>
  <c r="E229" i="7" s="1"/>
  <c r="D32" i="5" s="1"/>
  <c r="D33" i="5" s="1"/>
  <c r="D34" i="5" s="1"/>
  <c r="D36" i="5" s="1"/>
  <c r="AO68" i="13"/>
  <c r="AQ68" i="13" s="1"/>
  <c r="A7" i="7"/>
  <c r="AQ69" i="13"/>
  <c r="AO71" i="13" s="1"/>
  <c r="H29" i="1"/>
  <c r="I22" i="6"/>
  <c r="I38" i="6"/>
  <c r="I41" i="6" s="1"/>
  <c r="H159" i="1"/>
  <c r="H258" i="1"/>
  <c r="H225" i="1"/>
  <c r="H200" i="1"/>
  <c r="I131" i="12"/>
  <c r="J131" i="12" s="1"/>
  <c r="F132" i="12"/>
  <c r="I132" i="12" s="1"/>
  <c r="J132" i="12" s="1"/>
  <c r="E111" i="7"/>
  <c r="F112" i="7" s="1"/>
  <c r="H64" i="1"/>
  <c r="H102" i="7"/>
  <c r="I102" i="7" s="1"/>
  <c r="F32" i="3"/>
  <c r="G32" i="3" s="1"/>
  <c r="H133" i="1"/>
  <c r="C29" i="22"/>
  <c r="C30" i="22" s="1"/>
  <c r="C35" i="22" s="1"/>
  <c r="C36" i="22" s="1"/>
  <c r="E14" i="3" s="1"/>
  <c r="E15" i="3" s="1"/>
  <c r="H48" i="1"/>
  <c r="BC71" i="13"/>
  <c r="I64" i="6"/>
  <c r="H165" i="1"/>
  <c r="H93" i="1"/>
  <c r="H207" i="1"/>
  <c r="B65" i="12"/>
  <c r="B19" i="12"/>
  <c r="B120" i="12" s="1"/>
  <c r="N103" i="12"/>
  <c r="H135" i="12"/>
  <c r="L114" i="12"/>
  <c r="N78" i="12"/>
  <c r="M80" i="12"/>
  <c r="Q80" i="12" s="1"/>
  <c r="K80" i="12"/>
  <c r="I81" i="12"/>
  <c r="J80" i="12"/>
  <c r="N80" i="12" s="1"/>
  <c r="L80" i="12"/>
  <c r="P80" i="12" s="1"/>
  <c r="L35" i="12"/>
  <c r="P35" i="12" s="1"/>
  <c r="M35" i="12"/>
  <c r="Q35" i="12" s="1"/>
  <c r="J35" i="12"/>
  <c r="I36" i="12"/>
  <c r="K35" i="12"/>
  <c r="J104" i="12"/>
  <c r="N104" i="12" s="1"/>
  <c r="L104" i="12"/>
  <c r="P104" i="12" s="1"/>
  <c r="M104" i="12"/>
  <c r="Q104" i="12" s="1"/>
  <c r="K104" i="12"/>
  <c r="I105" i="12"/>
  <c r="A26" i="1"/>
  <c r="A8" i="7"/>
  <c r="F61" i="1"/>
  <c r="C20" i="12" l="1"/>
  <c r="C120" i="12"/>
  <c r="D37" i="5"/>
  <c r="D22" i="5" s="1"/>
  <c r="D23" i="5" s="1"/>
  <c r="H263" i="1" s="1"/>
  <c r="AO70" i="13"/>
  <c r="AQ70" i="13" s="1"/>
  <c r="H229" i="1"/>
  <c r="I69" i="6" s="1"/>
  <c r="AQ71" i="13"/>
  <c r="AO72" i="13" s="1"/>
  <c r="AQ72" i="13" s="1"/>
  <c r="H201" i="1"/>
  <c r="H134" i="1"/>
  <c r="H147" i="1" s="1"/>
  <c r="H49" i="1"/>
  <c r="I47" i="6"/>
  <c r="E112" i="7"/>
  <c r="I65" i="6"/>
  <c r="H65" i="1"/>
  <c r="H160" i="1"/>
  <c r="F133" i="12"/>
  <c r="F134" i="12" s="1"/>
  <c r="BA73" i="13"/>
  <c r="BA72" i="13"/>
  <c r="BC72" i="13" s="1"/>
  <c r="G14" i="3"/>
  <c r="G15" i="3"/>
  <c r="H94" i="1"/>
  <c r="H166" i="1"/>
  <c r="A27" i="1"/>
  <c r="A9" i="7"/>
  <c r="F62" i="1"/>
  <c r="F27" i="1"/>
  <c r="O104" i="12"/>
  <c r="N35" i="12"/>
  <c r="O80" i="12"/>
  <c r="L105" i="12"/>
  <c r="P105" i="12" s="1"/>
  <c r="M105" i="12"/>
  <c r="Q105" i="12" s="1"/>
  <c r="J105" i="12"/>
  <c r="N105" i="12" s="1"/>
  <c r="I106" i="12"/>
  <c r="K105" i="12"/>
  <c r="O105" i="12" s="1"/>
  <c r="I45" i="6"/>
  <c r="I53" i="6" s="1"/>
  <c r="I44" i="6"/>
  <c r="I52" i="6" s="1"/>
  <c r="I43" i="6"/>
  <c r="O35" i="12"/>
  <c r="K36" i="12"/>
  <c r="O36" i="12" s="1"/>
  <c r="L36" i="12"/>
  <c r="P36" i="12" s="1"/>
  <c r="M36" i="12"/>
  <c r="Q36" i="12" s="1"/>
  <c r="J36" i="12"/>
  <c r="N36" i="12" s="1"/>
  <c r="I37" i="12"/>
  <c r="M81" i="12"/>
  <c r="Q81" i="12" s="1"/>
  <c r="J81" i="12"/>
  <c r="N81" i="12" s="1"/>
  <c r="L81" i="12"/>
  <c r="P81" i="12" s="1"/>
  <c r="K81" i="12"/>
  <c r="O81" i="12" s="1"/>
  <c r="I82" i="12"/>
  <c r="H136" i="12"/>
  <c r="C21" i="12" l="1"/>
  <c r="C170" i="12" s="1"/>
  <c r="C166" i="12"/>
  <c r="AO73" i="13"/>
  <c r="AQ73" i="13" s="1"/>
  <c r="H205" i="1"/>
  <c r="H213" i="1" s="1"/>
  <c r="I133" i="12"/>
  <c r="J133" i="12" s="1"/>
  <c r="H203" i="1"/>
  <c r="H204" i="1"/>
  <c r="F114" i="7"/>
  <c r="F117" i="7" s="1"/>
  <c r="H87" i="1" s="1"/>
  <c r="H67" i="1"/>
  <c r="I51" i="6"/>
  <c r="I54" i="6" s="1"/>
  <c r="H169" i="1"/>
  <c r="BC73" i="13"/>
  <c r="E21" i="3"/>
  <c r="H96" i="1"/>
  <c r="F135" i="12"/>
  <c r="I134" i="12"/>
  <c r="J134" i="12" s="1"/>
  <c r="J106" i="12"/>
  <c r="N106" i="12" s="1"/>
  <c r="L106" i="12"/>
  <c r="P106" i="12" s="1"/>
  <c r="M106" i="12"/>
  <c r="Q106" i="12" s="1"/>
  <c r="I107" i="12"/>
  <c r="K106" i="12"/>
  <c r="O106" i="12" s="1"/>
  <c r="A29" i="1"/>
  <c r="A31" i="1" s="1"/>
  <c r="F29" i="1"/>
  <c r="M82" i="12"/>
  <c r="Q82" i="12" s="1"/>
  <c r="K82" i="12"/>
  <c r="O82" i="12" s="1"/>
  <c r="I83" i="12"/>
  <c r="J82" i="12"/>
  <c r="L82" i="12"/>
  <c r="P82" i="12" s="1"/>
  <c r="H137" i="12"/>
  <c r="J37" i="12"/>
  <c r="I38" i="12"/>
  <c r="K37" i="12"/>
  <c r="O37" i="12" s="1"/>
  <c r="L37" i="12"/>
  <c r="P37" i="12" s="1"/>
  <c r="M37" i="12"/>
  <c r="Q37" i="12" s="1"/>
  <c r="F116" i="7"/>
  <c r="E71" i="3" l="1"/>
  <c r="H211" i="1"/>
  <c r="H212" i="1"/>
  <c r="AO74" i="13"/>
  <c r="AQ74" i="13" s="1"/>
  <c r="AO75" i="13"/>
  <c r="BA75" i="13"/>
  <c r="BA74" i="13"/>
  <c r="BC74" i="13" s="1"/>
  <c r="H247" i="1"/>
  <c r="H88" i="1"/>
  <c r="M38" i="12"/>
  <c r="Q38" i="12" s="1"/>
  <c r="J38" i="12"/>
  <c r="N38" i="12" s="1"/>
  <c r="I39" i="12"/>
  <c r="K38" i="12"/>
  <c r="L38" i="12"/>
  <c r="P38" i="12" s="1"/>
  <c r="H138" i="12"/>
  <c r="N37" i="12"/>
  <c r="N82" i="12"/>
  <c r="A32" i="1"/>
  <c r="A34" i="1" s="1"/>
  <c r="F32" i="1"/>
  <c r="M83" i="12"/>
  <c r="Q83" i="12" s="1"/>
  <c r="K83" i="12"/>
  <c r="O83" i="12" s="1"/>
  <c r="I84" i="12"/>
  <c r="J83" i="12"/>
  <c r="N83" i="12" s="1"/>
  <c r="L83" i="12"/>
  <c r="P83" i="12" s="1"/>
  <c r="L107" i="12"/>
  <c r="P107" i="12" s="1"/>
  <c r="M107" i="12"/>
  <c r="Q107" i="12" s="1"/>
  <c r="J107" i="12"/>
  <c r="K107" i="12"/>
  <c r="I108" i="12"/>
  <c r="F136" i="12"/>
  <c r="I135" i="12"/>
  <c r="J135" i="12" s="1"/>
  <c r="M54" i="13" l="1"/>
  <c r="M55" i="13" s="1"/>
  <c r="O55" i="13" s="1"/>
  <c r="M56" i="13" s="1"/>
  <c r="H214" i="1"/>
  <c r="AQ75" i="13"/>
  <c r="BC75" i="13"/>
  <c r="M84" i="12"/>
  <c r="Q84" i="12" s="1"/>
  <c r="K84" i="12"/>
  <c r="I85" i="12"/>
  <c r="J84" i="12"/>
  <c r="N84" i="12" s="1"/>
  <c r="L84" i="12"/>
  <c r="P84" i="12" s="1"/>
  <c r="AK54" i="13"/>
  <c r="J108" i="12"/>
  <c r="N108" i="12" s="1"/>
  <c r="L108" i="12"/>
  <c r="P108" i="12" s="1"/>
  <c r="M108" i="12"/>
  <c r="Q108" i="12" s="1"/>
  <c r="K108" i="12"/>
  <c r="O108" i="12" s="1"/>
  <c r="I109" i="12"/>
  <c r="AG54" i="13"/>
  <c r="AC54" i="13"/>
  <c r="O38" i="12"/>
  <c r="U54" i="13"/>
  <c r="Y54" i="13"/>
  <c r="F137" i="12"/>
  <c r="I136" i="12"/>
  <c r="J136" i="12" s="1"/>
  <c r="O107" i="12"/>
  <c r="H139" i="12"/>
  <c r="L39" i="12"/>
  <c r="P39" i="12" s="1"/>
  <c r="M39" i="12"/>
  <c r="Q39" i="12" s="1"/>
  <c r="J39" i="12"/>
  <c r="N39" i="12" s="1"/>
  <c r="I40" i="12"/>
  <c r="K39" i="12"/>
  <c r="O39" i="12" s="1"/>
  <c r="N107" i="12"/>
  <c r="A35" i="1"/>
  <c r="F35" i="1"/>
  <c r="O54" i="13" l="1"/>
  <c r="J138" i="7"/>
  <c r="H117" i="1" s="1"/>
  <c r="AE54" i="13"/>
  <c r="AC55" i="13"/>
  <c r="AE55" i="13" s="1"/>
  <c r="AC56" i="13" s="1"/>
  <c r="A40" i="1"/>
  <c r="F144" i="1"/>
  <c r="F230" i="1"/>
  <c r="G70" i="6" s="1"/>
  <c r="F76" i="1"/>
  <c r="F138" i="12"/>
  <c r="I137" i="12"/>
  <c r="J137" i="12" s="1"/>
  <c r="W54" i="13"/>
  <c r="U55" i="13"/>
  <c r="W55" i="13" s="1"/>
  <c r="U56" i="13" s="1"/>
  <c r="L109" i="12"/>
  <c r="P109" i="12" s="1"/>
  <c r="J109" i="12"/>
  <c r="M109" i="12"/>
  <c r="Q109" i="12" s="1"/>
  <c r="I110" i="12"/>
  <c r="K109" i="12"/>
  <c r="O109" i="12" s="1"/>
  <c r="O56" i="13"/>
  <c r="M57" i="13"/>
  <c r="O57" i="13" s="1"/>
  <c r="M58" i="13" s="1"/>
  <c r="H140" i="12"/>
  <c r="K40" i="12"/>
  <c r="O40" i="12" s="1"/>
  <c r="L40" i="12"/>
  <c r="P40" i="12" s="1"/>
  <c r="M40" i="12"/>
  <c r="Q40" i="12" s="1"/>
  <c r="J40" i="12"/>
  <c r="N40" i="12" s="1"/>
  <c r="I41" i="12"/>
  <c r="AI54" i="13"/>
  <c r="AG55" i="13"/>
  <c r="AI55" i="13" s="1"/>
  <c r="AG56" i="13" s="1"/>
  <c r="AM54" i="13"/>
  <c r="AK55" i="13"/>
  <c r="AM55" i="13" s="1"/>
  <c r="AK56" i="13" s="1"/>
  <c r="M85" i="12"/>
  <c r="Q85" i="12" s="1"/>
  <c r="J85" i="12"/>
  <c r="L85" i="12"/>
  <c r="P85" i="12" s="1"/>
  <c r="K85" i="12"/>
  <c r="O85" i="12" s="1"/>
  <c r="I86" i="12"/>
  <c r="Q54" i="13"/>
  <c r="AA54" i="13"/>
  <c r="Y55" i="13"/>
  <c r="AA55" i="13" s="1"/>
  <c r="Y56" i="13" s="1"/>
  <c r="O84" i="12"/>
  <c r="H121" i="1" l="1"/>
  <c r="N85" i="12"/>
  <c r="O58" i="13"/>
  <c r="M59" i="13"/>
  <c r="O59" i="13" s="1"/>
  <c r="M60" i="13" s="1"/>
  <c r="F139" i="12"/>
  <c r="I138" i="12"/>
  <c r="J138" i="12" s="1"/>
  <c r="J41" i="12"/>
  <c r="N41" i="12" s="1"/>
  <c r="L41" i="12"/>
  <c r="P41" i="12" s="1"/>
  <c r="M41" i="12"/>
  <c r="Q41" i="12" s="1"/>
  <c r="K41" i="12"/>
  <c r="O41" i="12" s="1"/>
  <c r="I42" i="12"/>
  <c r="AM56" i="13"/>
  <c r="AK57" i="13"/>
  <c r="AM57" i="13" s="1"/>
  <c r="AK58" i="13" s="1"/>
  <c r="H141" i="12"/>
  <c r="A41" i="1"/>
  <c r="A42" i="1" s="1"/>
  <c r="A43" i="1" s="1"/>
  <c r="A40" i="7"/>
  <c r="F255" i="1"/>
  <c r="AI56" i="13"/>
  <c r="AG57" i="13"/>
  <c r="AI57" i="13" s="1"/>
  <c r="AG58" i="13" s="1"/>
  <c r="AA56" i="13"/>
  <c r="Y57" i="13"/>
  <c r="AA57" i="13" s="1"/>
  <c r="Y58" i="13" s="1"/>
  <c r="M86" i="12"/>
  <c r="Q86" i="12" s="1"/>
  <c r="K86" i="12"/>
  <c r="O86" i="12" s="1"/>
  <c r="J86" i="12"/>
  <c r="N86" i="12" s="1"/>
  <c r="L86" i="12"/>
  <c r="P86" i="12" s="1"/>
  <c r="I87" i="12"/>
  <c r="J110" i="12"/>
  <c r="N110" i="12" s="1"/>
  <c r="L110" i="12"/>
  <c r="P110" i="12" s="1"/>
  <c r="M110" i="12"/>
  <c r="Q110" i="12" s="1"/>
  <c r="I111" i="12"/>
  <c r="K110" i="12"/>
  <c r="O110" i="12" s="1"/>
  <c r="W56" i="13"/>
  <c r="U57" i="13"/>
  <c r="W57" i="13" s="1"/>
  <c r="U58" i="13" s="1"/>
  <c r="S54" i="13"/>
  <c r="Q55" i="13"/>
  <c r="S55" i="13" s="1"/>
  <c r="Q56" i="13" s="1"/>
  <c r="N109" i="12"/>
  <c r="AE56" i="13"/>
  <c r="AC57" i="13"/>
  <c r="AE57" i="13" s="1"/>
  <c r="AC58" i="13" s="1"/>
  <c r="S56" i="13" l="1"/>
  <c r="Q57" i="13"/>
  <c r="S57" i="13" s="1"/>
  <c r="Q58" i="13" s="1"/>
  <c r="M42" i="12"/>
  <c r="Q42" i="12" s="1"/>
  <c r="J42" i="12"/>
  <c r="N42" i="12" s="1"/>
  <c r="I43" i="12"/>
  <c r="K42" i="12"/>
  <c r="O42" i="12" s="1"/>
  <c r="L42" i="12"/>
  <c r="P42" i="12" s="1"/>
  <c r="F43" i="1"/>
  <c r="O60" i="13"/>
  <c r="M61" i="13"/>
  <c r="O61" i="13" s="1"/>
  <c r="M62" i="13" s="1"/>
  <c r="AE58" i="13"/>
  <c r="AC59" i="13"/>
  <c r="AE59" i="13" s="1"/>
  <c r="AC60" i="13" s="1"/>
  <c r="AM58" i="13"/>
  <c r="AK59" i="13"/>
  <c r="AM59" i="13" s="1"/>
  <c r="AK60" i="13" s="1"/>
  <c r="H142" i="12"/>
  <c r="L111" i="12"/>
  <c r="P111" i="12" s="1"/>
  <c r="M111" i="12"/>
  <c r="Q111" i="12" s="1"/>
  <c r="J111" i="12"/>
  <c r="N111" i="12" s="1"/>
  <c r="K111" i="12"/>
  <c r="O111" i="12" s="1"/>
  <c r="I112" i="12"/>
  <c r="M87" i="12"/>
  <c r="Q87" i="12" s="1"/>
  <c r="J87" i="12"/>
  <c r="N87" i="12" s="1"/>
  <c r="K87" i="12"/>
  <c r="O87" i="12" s="1"/>
  <c r="I88" i="12"/>
  <c r="L87" i="12"/>
  <c r="P87" i="12" s="1"/>
  <c r="A45" i="1"/>
  <c r="F140" i="12"/>
  <c r="I139" i="12"/>
  <c r="J139" i="12" s="1"/>
  <c r="AI58" i="13"/>
  <c r="AG59" i="13"/>
  <c r="AI59" i="13" s="1"/>
  <c r="AG60" i="13" s="1"/>
  <c r="W58" i="13"/>
  <c r="U59" i="13"/>
  <c r="W59" i="13" s="1"/>
  <c r="U60" i="13" s="1"/>
  <c r="AA58" i="13"/>
  <c r="Y59" i="13"/>
  <c r="AA59" i="13" s="1"/>
  <c r="Y60" i="13" s="1"/>
  <c r="AM60" i="13" l="1"/>
  <c r="AK61" i="13"/>
  <c r="AM61" i="13" s="1"/>
  <c r="AK62" i="13" s="1"/>
  <c r="O62" i="13"/>
  <c r="M63" i="13"/>
  <c r="O63" i="13" s="1"/>
  <c r="M64" i="13" s="1"/>
  <c r="M88" i="12"/>
  <c r="Q88" i="12" s="1"/>
  <c r="Q89" i="12" s="1"/>
  <c r="Q90" i="12" s="1"/>
  <c r="Q91" i="12" s="1"/>
  <c r="Q93" i="12" s="1"/>
  <c r="J88" i="12"/>
  <c r="K88" i="12"/>
  <c r="L88" i="12"/>
  <c r="P88" i="12" s="1"/>
  <c r="P89" i="12" s="1"/>
  <c r="P90" i="12" s="1"/>
  <c r="AI60" i="13"/>
  <c r="AG61" i="13"/>
  <c r="AI61" i="13" s="1"/>
  <c r="AG62" i="13" s="1"/>
  <c r="AE60" i="13"/>
  <c r="AC61" i="13"/>
  <c r="AE61" i="13" s="1"/>
  <c r="AC62" i="13" s="1"/>
  <c r="S58" i="13"/>
  <c r="Q59" i="13"/>
  <c r="S59" i="13" s="1"/>
  <c r="Q60" i="13" s="1"/>
  <c r="AA60" i="13"/>
  <c r="Y61" i="13"/>
  <c r="AA61" i="13" s="1"/>
  <c r="Y62" i="13" s="1"/>
  <c r="F141" i="12"/>
  <c r="I140" i="12"/>
  <c r="J140" i="12" s="1"/>
  <c r="J112" i="12"/>
  <c r="N112" i="12" s="1"/>
  <c r="L112" i="12"/>
  <c r="P112" i="12" s="1"/>
  <c r="M112" i="12"/>
  <c r="Q112" i="12" s="1"/>
  <c r="I113" i="12"/>
  <c r="K112" i="12"/>
  <c r="O112" i="12" s="1"/>
  <c r="W60" i="13"/>
  <c r="U61" i="13"/>
  <c r="W61" i="13" s="1"/>
  <c r="U62" i="13" s="1"/>
  <c r="A46" i="1"/>
  <c r="F47" i="1" s="1"/>
  <c r="L43" i="12"/>
  <c r="P43" i="12" s="1"/>
  <c r="P44" i="12" s="1"/>
  <c r="P45" i="12" s="1"/>
  <c r="M43" i="12"/>
  <c r="Q43" i="12" s="1"/>
  <c r="Q44" i="12" s="1"/>
  <c r="Q45" i="12" s="1"/>
  <c r="Q46" i="12" s="1"/>
  <c r="Q48" i="12" s="1"/>
  <c r="J43" i="12"/>
  <c r="K43" i="12"/>
  <c r="W62" i="13" l="1"/>
  <c r="U63" i="13"/>
  <c r="W63" i="13" s="1"/>
  <c r="U64" i="13" s="1"/>
  <c r="AI62" i="13"/>
  <c r="AG63" i="13"/>
  <c r="AI63" i="13" s="1"/>
  <c r="AG64" i="13" s="1"/>
  <c r="O64" i="13"/>
  <c r="M65" i="13"/>
  <c r="O65" i="13" s="1"/>
  <c r="M66" i="13" s="1"/>
  <c r="N43" i="12"/>
  <c r="N44" i="12" s="1"/>
  <c r="N45" i="12" s="1"/>
  <c r="J44" i="12"/>
  <c r="F142" i="12"/>
  <c r="I141" i="12"/>
  <c r="J141" i="12" s="1"/>
  <c r="S60" i="13"/>
  <c r="Q61" i="13"/>
  <c r="S61" i="13" s="1"/>
  <c r="Q62" i="13" s="1"/>
  <c r="AE62" i="13"/>
  <c r="AC63" i="13"/>
  <c r="AE63" i="13" s="1"/>
  <c r="AC64" i="13" s="1"/>
  <c r="O43" i="12"/>
  <c r="O44" i="12" s="1"/>
  <c r="O45" i="12" s="1"/>
  <c r="O46" i="12" s="1"/>
  <c r="O48" i="12" s="1"/>
  <c r="K44" i="12"/>
  <c r="P92" i="12"/>
  <c r="R92" i="12" s="1"/>
  <c r="P93" i="12"/>
  <c r="AM62" i="13"/>
  <c r="AK63" i="13"/>
  <c r="AM63" i="13" s="1"/>
  <c r="AK64" i="13" s="1"/>
  <c r="N88" i="12"/>
  <c r="N89" i="12" s="1"/>
  <c r="N90" i="12" s="1"/>
  <c r="N91" i="12" s="1"/>
  <c r="J89" i="12"/>
  <c r="P47" i="12"/>
  <c r="R47" i="12" s="1"/>
  <c r="P48" i="12"/>
  <c r="A11" i="7"/>
  <c r="A47" i="1"/>
  <c r="A41" i="7"/>
  <c r="F20" i="1"/>
  <c r="L113" i="12"/>
  <c r="P113" i="12" s="1"/>
  <c r="P114" i="12" s="1"/>
  <c r="P115" i="12" s="1"/>
  <c r="M113" i="12"/>
  <c r="Q113" i="12" s="1"/>
  <c r="Q114" i="12" s="1"/>
  <c r="Q115" i="12" s="1"/>
  <c r="Q116" i="12" s="1"/>
  <c r="Q118" i="12" s="1"/>
  <c r="J113" i="12"/>
  <c r="K113" i="12"/>
  <c r="AA62" i="13"/>
  <c r="Y63" i="13"/>
  <c r="AA63" i="13" s="1"/>
  <c r="Y64" i="13" s="1"/>
  <c r="O88" i="12"/>
  <c r="O89" i="12" s="1"/>
  <c r="O90" i="12" s="1"/>
  <c r="O91" i="12" s="1"/>
  <c r="O93" i="12" s="1"/>
  <c r="K89" i="12"/>
  <c r="S62" i="13" l="1"/>
  <c r="Q63" i="13"/>
  <c r="S63" i="13" s="1"/>
  <c r="Q64" i="13" s="1"/>
  <c r="N46" i="12"/>
  <c r="D50" i="12"/>
  <c r="N113" i="12"/>
  <c r="N114" i="12" s="1"/>
  <c r="N115" i="12" s="1"/>
  <c r="N116" i="12" s="1"/>
  <c r="J114" i="12"/>
  <c r="I142" i="12"/>
  <c r="J142" i="12" s="1"/>
  <c r="J143" i="12" s="1"/>
  <c r="F143" i="12"/>
  <c r="AI64" i="13"/>
  <c r="AG65" i="13"/>
  <c r="AI65" i="13" s="1"/>
  <c r="AG66" i="13" s="1"/>
  <c r="P117" i="12"/>
  <c r="R117" i="12" s="1"/>
  <c r="H79" i="1" s="1"/>
  <c r="P118" i="12"/>
  <c r="R91" i="12"/>
  <c r="N93" i="12"/>
  <c r="O66" i="13"/>
  <c r="M67" i="13"/>
  <c r="O67" i="13" s="1"/>
  <c r="M68" i="13" s="1"/>
  <c r="W64" i="13"/>
  <c r="U65" i="13"/>
  <c r="W65" i="13" s="1"/>
  <c r="U66" i="13" s="1"/>
  <c r="AA64" i="13"/>
  <c r="Y65" i="13"/>
  <c r="AA65" i="13" s="1"/>
  <c r="Y66" i="13" s="1"/>
  <c r="A48" i="1"/>
  <c r="A49" i="1" s="1"/>
  <c r="O113" i="12"/>
  <c r="O114" i="12" s="1"/>
  <c r="O115" i="12" s="1"/>
  <c r="O116" i="12" s="1"/>
  <c r="O118" i="12" s="1"/>
  <c r="K114" i="12"/>
  <c r="AM64" i="13"/>
  <c r="AK65" i="13"/>
  <c r="AM65" i="13" s="1"/>
  <c r="AK66" i="13" s="1"/>
  <c r="AE64" i="13"/>
  <c r="AC65" i="13"/>
  <c r="AE65" i="13" s="1"/>
  <c r="AC66" i="13" s="1"/>
  <c r="S64" i="13" l="1"/>
  <c r="Q65" i="13"/>
  <c r="S65" i="13" s="1"/>
  <c r="Q66" i="13" s="1"/>
  <c r="AE66" i="13"/>
  <c r="AC67" i="13"/>
  <c r="AE67" i="13" s="1"/>
  <c r="AC68" i="13" s="1"/>
  <c r="F49" i="1"/>
  <c r="W66" i="13"/>
  <c r="U67" i="13"/>
  <c r="W67" i="13" s="1"/>
  <c r="U68" i="13" s="1"/>
  <c r="R116" i="12"/>
  <c r="H42" i="1" s="1"/>
  <c r="N118" i="12"/>
  <c r="A51" i="1"/>
  <c r="F53" i="1" s="1"/>
  <c r="AM66" i="13"/>
  <c r="AK67" i="13"/>
  <c r="AM67" i="13" s="1"/>
  <c r="AK68" i="13" s="1"/>
  <c r="AA66" i="13"/>
  <c r="Y67" i="13"/>
  <c r="AA67" i="13" s="1"/>
  <c r="Y68" i="13" s="1"/>
  <c r="O68" i="13"/>
  <c r="M69" i="13"/>
  <c r="O69" i="13" s="1"/>
  <c r="M70" i="13" s="1"/>
  <c r="AI66" i="13"/>
  <c r="AG67" i="13"/>
  <c r="AI67" i="13" s="1"/>
  <c r="AG68" i="13" s="1"/>
  <c r="F146" i="12"/>
  <c r="H146" i="12"/>
  <c r="N48" i="12"/>
  <c r="R46" i="12"/>
  <c r="H43" i="1" l="1"/>
  <c r="I146" i="12"/>
  <c r="F147" i="12" s="1"/>
  <c r="AI68" i="13"/>
  <c r="AG69" i="13"/>
  <c r="AI69" i="13" s="1"/>
  <c r="AG70" i="13" s="1"/>
  <c r="AM68" i="13"/>
  <c r="AK69" i="13"/>
  <c r="AM69" i="13" s="1"/>
  <c r="AK70" i="13" s="1"/>
  <c r="AE68" i="13"/>
  <c r="AC69" i="13"/>
  <c r="AE69" i="13" s="1"/>
  <c r="AC70" i="13" s="1"/>
  <c r="H147" i="12"/>
  <c r="H148" i="12" s="1"/>
  <c r="H149" i="12" s="1"/>
  <c r="H150" i="12" s="1"/>
  <c r="H151" i="12" s="1"/>
  <c r="H152" i="12" s="1"/>
  <c r="H153" i="12" s="1"/>
  <c r="H154" i="12" s="1"/>
  <c r="H155" i="12" s="1"/>
  <c r="H156" i="12" s="1"/>
  <c r="H157" i="12" s="1"/>
  <c r="O70" i="13"/>
  <c r="M71" i="13"/>
  <c r="O71" i="13" s="1"/>
  <c r="M72" i="13" s="1"/>
  <c r="W68" i="13"/>
  <c r="U69" i="13"/>
  <c r="W69" i="13" s="1"/>
  <c r="U70" i="13" s="1"/>
  <c r="A53" i="1"/>
  <c r="A27" i="7"/>
  <c r="S66" i="13"/>
  <c r="Q67" i="13"/>
  <c r="S67" i="13" s="1"/>
  <c r="Q68" i="13" s="1"/>
  <c r="AA68" i="13"/>
  <c r="Y69" i="13"/>
  <c r="AA69" i="13" s="1"/>
  <c r="Y70" i="13" s="1"/>
  <c r="I147" i="12" l="1"/>
  <c r="F148" i="12" s="1"/>
  <c r="I148" i="12" s="1"/>
  <c r="F149" i="12" s="1"/>
  <c r="I149" i="12" s="1"/>
  <c r="F150" i="12" s="1"/>
  <c r="I150" i="12" s="1"/>
  <c r="F151" i="12" s="1"/>
  <c r="I151" i="12" s="1"/>
  <c r="F152" i="12" s="1"/>
  <c r="I152" i="12" s="1"/>
  <c r="F153" i="12" s="1"/>
  <c r="I153" i="12" s="1"/>
  <c r="F154" i="12" s="1"/>
  <c r="I154" i="12" s="1"/>
  <c r="F155" i="12" s="1"/>
  <c r="I155" i="12" s="1"/>
  <c r="F156" i="12" s="1"/>
  <c r="I156" i="12" s="1"/>
  <c r="F157" i="12" s="1"/>
  <c r="I157" i="12" s="1"/>
  <c r="H158" i="12"/>
  <c r="H53" i="1"/>
  <c r="S68" i="13"/>
  <c r="Q69" i="13"/>
  <c r="S69" i="13" s="1"/>
  <c r="Q70" i="13" s="1"/>
  <c r="U71" i="13"/>
  <c r="W71" i="13" s="1"/>
  <c r="U72" i="13" s="1"/>
  <c r="W70" i="13"/>
  <c r="AK71" i="13"/>
  <c r="AM71" i="13" s="1"/>
  <c r="AK72" i="13" s="1"/>
  <c r="AM70" i="13"/>
  <c r="AA70" i="13"/>
  <c r="Y71" i="13"/>
  <c r="AA71" i="13" s="1"/>
  <c r="Y72" i="13" s="1"/>
  <c r="A57" i="1"/>
  <c r="F31" i="1"/>
  <c r="O72" i="13"/>
  <c r="M73" i="13"/>
  <c r="O73" i="13" s="1"/>
  <c r="M74" i="13" s="1"/>
  <c r="AE70" i="13"/>
  <c r="AC71" i="13"/>
  <c r="AE71" i="13" s="1"/>
  <c r="AC72" i="13" s="1"/>
  <c r="AG71" i="13"/>
  <c r="AI71" i="13" s="1"/>
  <c r="AG72" i="13" s="1"/>
  <c r="AI70" i="13"/>
  <c r="H160" i="12" l="1"/>
  <c r="H69" i="1"/>
  <c r="H31" i="1"/>
  <c r="AE72" i="13"/>
  <c r="AC73" i="13"/>
  <c r="AE73" i="13" s="1"/>
  <c r="AC74" i="13" s="1"/>
  <c r="M75" i="13"/>
  <c r="O75" i="13" s="1"/>
  <c r="O74" i="13"/>
  <c r="AK73" i="13"/>
  <c r="AM73" i="13" s="1"/>
  <c r="AK74" i="13" s="1"/>
  <c r="AM72" i="13"/>
  <c r="U73" i="13"/>
  <c r="W73" i="13" s="1"/>
  <c r="U74" i="13" s="1"/>
  <c r="W72" i="13"/>
  <c r="AG73" i="13"/>
  <c r="AI73" i="13" s="1"/>
  <c r="AG74" i="13" s="1"/>
  <c r="AI72" i="13"/>
  <c r="AA72" i="13"/>
  <c r="Y73" i="13"/>
  <c r="AA73" i="13" s="1"/>
  <c r="Y74" i="13" s="1"/>
  <c r="Q71" i="13"/>
  <c r="S71" i="13" s="1"/>
  <c r="Q72" i="13" s="1"/>
  <c r="S70" i="13"/>
  <c r="A59" i="1"/>
  <c r="A43" i="7"/>
  <c r="F270" i="1"/>
  <c r="F280" i="1"/>
  <c r="H285" i="1" l="1"/>
  <c r="H163" i="12"/>
  <c r="H32" i="1"/>
  <c r="F16" i="30" s="1"/>
  <c r="F17" i="30" s="1"/>
  <c r="H17" i="30" s="1"/>
  <c r="H34" i="1"/>
  <c r="H242" i="1"/>
  <c r="Q73" i="13"/>
  <c r="S73" i="13" s="1"/>
  <c r="Q74" i="13" s="1"/>
  <c r="S72" i="13"/>
  <c r="Y75" i="13"/>
  <c r="AA75" i="13" s="1"/>
  <c r="AA74" i="13"/>
  <c r="AK75" i="13"/>
  <c r="AM75" i="13" s="1"/>
  <c r="AM74" i="13"/>
  <c r="U75" i="13"/>
  <c r="W75" i="13" s="1"/>
  <c r="W74" i="13"/>
  <c r="A60" i="1"/>
  <c r="A61" i="1" s="1"/>
  <c r="A62" i="1" s="1"/>
  <c r="A63" i="1" s="1"/>
  <c r="AG75" i="13"/>
  <c r="AI75" i="13" s="1"/>
  <c r="AI74" i="13"/>
  <c r="AE74" i="13"/>
  <c r="AC75" i="13"/>
  <c r="AE75" i="13" s="1"/>
  <c r="H74" i="1" l="1"/>
  <c r="H35" i="1"/>
  <c r="F41" i="3"/>
  <c r="G41" i="3" s="1"/>
  <c r="F20" i="3"/>
  <c r="H103" i="7"/>
  <c r="I103" i="7" s="1"/>
  <c r="I105" i="7" s="1"/>
  <c r="H84" i="1" s="1"/>
  <c r="A64" i="1"/>
  <c r="A65" i="1" s="1"/>
  <c r="F63" i="1"/>
  <c r="Q75" i="13"/>
  <c r="S75" i="13" s="1"/>
  <c r="S74" i="13"/>
  <c r="D167" i="12" l="1"/>
  <c r="D171" i="12" s="1"/>
  <c r="F19" i="3"/>
  <c r="G20" i="3"/>
  <c r="I70" i="6"/>
  <c r="I71" i="6" s="1"/>
  <c r="H230" i="1"/>
  <c r="H144" i="1"/>
  <c r="H76" i="1"/>
  <c r="A67" i="1"/>
  <c r="F67" i="1"/>
  <c r="F65" i="1"/>
  <c r="F18" i="3" l="1"/>
  <c r="G19" i="3"/>
  <c r="H145" i="1"/>
  <c r="H77" i="1"/>
  <c r="H231" i="1"/>
  <c r="A69" i="1"/>
  <c r="F69" i="1"/>
  <c r="F17" i="3" l="1"/>
  <c r="G18" i="3"/>
  <c r="A74" i="1"/>
  <c r="A75" i="1" s="1"/>
  <c r="F242" i="1"/>
  <c r="F34" i="1"/>
  <c r="H246" i="1" l="1"/>
  <c r="H99" i="1"/>
  <c r="G17" i="3"/>
  <c r="F16" i="3"/>
  <c r="G16" i="3" s="1"/>
  <c r="A76" i="1"/>
  <c r="A77" i="1" s="1"/>
  <c r="A13" i="7"/>
  <c r="G21" i="3" l="1"/>
  <c r="G43" i="3" s="1"/>
  <c r="H173" i="1" s="1"/>
  <c r="H101" i="1"/>
  <c r="F77" i="1"/>
  <c r="A84" i="1"/>
  <c r="H108" i="1" l="1"/>
  <c r="H175" i="1"/>
  <c r="A87" i="1"/>
  <c r="A100" i="7"/>
  <c r="H248" i="1" l="1"/>
  <c r="H110" i="1"/>
  <c r="H243" i="1"/>
  <c r="A88" i="1"/>
  <c r="A110" i="7"/>
  <c r="F88" i="1"/>
  <c r="I16" i="6" l="1"/>
  <c r="I56" i="6" s="1"/>
  <c r="I75" i="6" s="1"/>
  <c r="I77" i="6" s="1"/>
  <c r="I9" i="6" s="1"/>
  <c r="H278" i="1" s="1"/>
  <c r="H216" i="1"/>
  <c r="H244" i="1"/>
  <c r="A92" i="1"/>
  <c r="H249" i="1" l="1"/>
  <c r="H235" i="1"/>
  <c r="A93" i="1"/>
  <c r="A94" i="1" s="1"/>
  <c r="A15" i="7"/>
  <c r="H237" i="1" l="1"/>
  <c r="A95" i="1"/>
  <c r="A96" i="1" s="1"/>
  <c r="F94" i="1"/>
  <c r="H250" i="1" l="1"/>
  <c r="A99" i="1"/>
  <c r="F96" i="1"/>
  <c r="H252" i="1" l="1"/>
  <c r="A100" i="1"/>
  <c r="A101" i="1" s="1"/>
  <c r="H259" i="1" l="1"/>
  <c r="F101" i="1"/>
  <c r="A104" i="1"/>
  <c r="H260" i="1" l="1"/>
  <c r="A105" i="1"/>
  <c r="F106" i="1" s="1"/>
  <c r="A124" i="7"/>
  <c r="H266" i="1" l="1"/>
  <c r="A106" i="1"/>
  <c r="F108" i="1" s="1"/>
  <c r="A129" i="7"/>
  <c r="H277" i="1" l="1"/>
  <c r="H284" i="1"/>
  <c r="H269" i="1"/>
  <c r="A108" i="1"/>
  <c r="H279" i="1" l="1"/>
  <c r="H273" i="1"/>
  <c r="H272" i="1"/>
  <c r="H271" i="1"/>
  <c r="A110" i="1"/>
  <c r="F243" i="1"/>
  <c r="F110" i="1"/>
  <c r="G16" i="6" s="1"/>
  <c r="I18" i="13" l="1"/>
  <c r="I12" i="13"/>
  <c r="BM29" i="13" s="1"/>
  <c r="H281" i="1"/>
  <c r="H282" i="1"/>
  <c r="A115" i="1"/>
  <c r="A16" i="6"/>
  <c r="F244" i="1"/>
  <c r="BP36" i="13" l="1"/>
  <c r="BP70" i="13"/>
  <c r="BP74" i="13"/>
  <c r="BP72" i="13"/>
  <c r="BP68" i="13"/>
  <c r="BP66" i="13"/>
  <c r="BP64" i="13"/>
  <c r="BP62" i="13"/>
  <c r="BP60" i="13"/>
  <c r="BP58" i="13"/>
  <c r="BP56" i="13"/>
  <c r="BP54" i="13"/>
  <c r="E29" i="13"/>
  <c r="I29" i="13"/>
  <c r="BI29" i="13"/>
  <c r="Q29" i="13"/>
  <c r="U29" i="13"/>
  <c r="BA29" i="13"/>
  <c r="M29" i="13"/>
  <c r="AS29" i="13"/>
  <c r="AK29" i="13"/>
  <c r="AC29" i="13"/>
  <c r="Y29" i="13"/>
  <c r="AG29" i="13"/>
  <c r="AO29" i="13"/>
  <c r="AR66" i="13" s="1"/>
  <c r="BE29" i="13"/>
  <c r="I13" i="13"/>
  <c r="I14" i="13" s="1"/>
  <c r="BM30" i="13" s="1"/>
  <c r="AW29" i="13"/>
  <c r="A116" i="1"/>
  <c r="BP67" i="13" l="1"/>
  <c r="BP65" i="13"/>
  <c r="BP63" i="13"/>
  <c r="BP61" i="13"/>
  <c r="BP59" i="13"/>
  <c r="BP57" i="13"/>
  <c r="BP55" i="13"/>
  <c r="BP37" i="13"/>
  <c r="BP75" i="13"/>
  <c r="BP73" i="13"/>
  <c r="BP71" i="13"/>
  <c r="BP69" i="13"/>
  <c r="E30" i="13"/>
  <c r="I30" i="13"/>
  <c r="L54" i="13"/>
  <c r="L56" i="13"/>
  <c r="L58" i="13"/>
  <c r="L60" i="13"/>
  <c r="L62" i="13"/>
  <c r="L64" i="13"/>
  <c r="L66" i="13"/>
  <c r="L68" i="13"/>
  <c r="L70" i="13"/>
  <c r="L72" i="13"/>
  <c r="L74" i="13"/>
  <c r="H54" i="13"/>
  <c r="H56" i="13"/>
  <c r="H58" i="13"/>
  <c r="H60" i="13"/>
  <c r="H62" i="13"/>
  <c r="H64" i="13"/>
  <c r="H66" i="13"/>
  <c r="H68" i="13"/>
  <c r="H70" i="13"/>
  <c r="H72" i="13"/>
  <c r="H74" i="13"/>
  <c r="BL36" i="13"/>
  <c r="BL68" i="13"/>
  <c r="BL66" i="13"/>
  <c r="BL64" i="13"/>
  <c r="BL62" i="13"/>
  <c r="BL74" i="13"/>
  <c r="BL72" i="13"/>
  <c r="BL70" i="13"/>
  <c r="BL60" i="13"/>
  <c r="BL58" i="13"/>
  <c r="BL56" i="13"/>
  <c r="BL54" i="13"/>
  <c r="BA30" i="13"/>
  <c r="BI30" i="13"/>
  <c r="BH64" i="13"/>
  <c r="BH60" i="13"/>
  <c r="BH66" i="13"/>
  <c r="BH74" i="13"/>
  <c r="BH72" i="13"/>
  <c r="BH54" i="13"/>
  <c r="BH68" i="13"/>
  <c r="BH58" i="13"/>
  <c r="BH70" i="13"/>
  <c r="BH62" i="13"/>
  <c r="BH36" i="13"/>
  <c r="BH56" i="13"/>
  <c r="AO30" i="13"/>
  <c r="Q30" i="13"/>
  <c r="AG30" i="13"/>
  <c r="AK30" i="13"/>
  <c r="M30" i="13"/>
  <c r="AW30" i="13"/>
  <c r="AZ67" i="13" s="1"/>
  <c r="AZ68" i="13"/>
  <c r="U30" i="13"/>
  <c r="BE30" i="13"/>
  <c r="AS30" i="13"/>
  <c r="Y30" i="13"/>
  <c r="AC30" i="13"/>
  <c r="AZ64" i="13"/>
  <c r="AZ54" i="13"/>
  <c r="AZ60" i="13"/>
  <c r="AR36" i="13"/>
  <c r="AR72" i="13"/>
  <c r="AZ74" i="13"/>
  <c r="AR54" i="13"/>
  <c r="AZ56" i="13"/>
  <c r="AZ70" i="13"/>
  <c r="AZ62" i="13"/>
  <c r="AZ72" i="13"/>
  <c r="AR60" i="13"/>
  <c r="AZ36" i="13"/>
  <c r="AZ58" i="13"/>
  <c r="AZ66" i="13"/>
  <c r="BD74" i="13"/>
  <c r="BD72" i="13"/>
  <c r="BD70" i="13"/>
  <c r="BD68" i="13"/>
  <c r="BD66" i="13"/>
  <c r="BD64" i="13"/>
  <c r="BD62" i="13"/>
  <c r="BD60" i="13"/>
  <c r="BD58" i="13"/>
  <c r="BD56" i="13"/>
  <c r="BD54" i="13"/>
  <c r="BD36" i="13"/>
  <c r="AR58" i="13"/>
  <c r="AR74" i="13"/>
  <c r="AR68" i="13"/>
  <c r="AR62" i="13"/>
  <c r="AR70" i="13"/>
  <c r="AR56" i="13"/>
  <c r="AR64" i="13"/>
  <c r="AV68" i="13"/>
  <c r="AV56" i="13"/>
  <c r="AV36" i="13"/>
  <c r="AV66" i="13"/>
  <c r="AV64" i="13"/>
  <c r="AV54" i="13"/>
  <c r="AV74" i="13"/>
  <c r="AV72" i="13"/>
  <c r="AV70" i="13"/>
  <c r="AV62" i="13"/>
  <c r="AV60" i="13"/>
  <c r="AV58" i="13"/>
  <c r="X64" i="13"/>
  <c r="X58" i="13"/>
  <c r="X56" i="13"/>
  <c r="X62" i="13"/>
  <c r="X72" i="13"/>
  <c r="X68" i="13"/>
  <c r="X60" i="13"/>
  <c r="X66" i="13"/>
  <c r="X74" i="13"/>
  <c r="X36" i="13"/>
  <c r="X54" i="13"/>
  <c r="X70" i="13"/>
  <c r="AB62" i="13"/>
  <c r="AB64" i="13"/>
  <c r="AB72" i="13"/>
  <c r="AB36" i="13"/>
  <c r="AB66" i="13"/>
  <c r="AB74" i="13"/>
  <c r="AB54" i="13"/>
  <c r="AB56" i="13"/>
  <c r="AB68" i="13"/>
  <c r="AB58" i="13"/>
  <c r="AB60" i="13"/>
  <c r="AB70" i="13"/>
  <c r="AN54" i="13"/>
  <c r="AN56" i="13"/>
  <c r="AN62" i="13"/>
  <c r="AN72" i="13"/>
  <c r="AN60" i="13"/>
  <c r="AN66" i="13"/>
  <c r="AN74" i="13"/>
  <c r="AN64" i="13"/>
  <c r="AN68" i="13"/>
  <c r="AN36" i="13"/>
  <c r="AN58" i="13"/>
  <c r="AN70" i="13"/>
  <c r="AJ54" i="13"/>
  <c r="AJ58" i="13"/>
  <c r="AJ60" i="13"/>
  <c r="AJ70" i="13"/>
  <c r="AJ62" i="13"/>
  <c r="AJ64" i="13"/>
  <c r="AJ72" i="13"/>
  <c r="AJ56" i="13"/>
  <c r="AJ36" i="13"/>
  <c r="AJ66" i="13"/>
  <c r="AJ74" i="13"/>
  <c r="AJ68" i="13"/>
  <c r="AF56" i="13"/>
  <c r="AF62" i="13"/>
  <c r="AF72" i="13"/>
  <c r="AF60" i="13"/>
  <c r="AF66" i="13"/>
  <c r="AF74" i="13"/>
  <c r="AF64" i="13"/>
  <c r="AF68" i="13"/>
  <c r="AF36" i="13"/>
  <c r="AF54" i="13"/>
  <c r="AF58" i="13"/>
  <c r="AF70" i="13"/>
  <c r="T62" i="13"/>
  <c r="T64" i="13"/>
  <c r="T72" i="13"/>
  <c r="T36" i="13"/>
  <c r="T66" i="13"/>
  <c r="T74" i="13"/>
  <c r="T54" i="13"/>
  <c r="T56" i="13"/>
  <c r="T68" i="13"/>
  <c r="T58" i="13"/>
  <c r="T60" i="13"/>
  <c r="T70" i="13"/>
  <c r="P60" i="13"/>
  <c r="P66" i="13"/>
  <c r="P74" i="13"/>
  <c r="P64" i="13"/>
  <c r="P68" i="13"/>
  <c r="P54" i="13"/>
  <c r="P58" i="13"/>
  <c r="P70" i="13"/>
  <c r="P56" i="13"/>
  <c r="P62" i="13"/>
  <c r="P72" i="13"/>
  <c r="A117" i="1"/>
  <c r="A137" i="7"/>
  <c r="BQ56" i="13" l="1"/>
  <c r="BS56" i="13" s="1"/>
  <c r="BQ72" i="13"/>
  <c r="BS72" i="13" s="1"/>
  <c r="BQ74" i="13"/>
  <c r="BS74" i="13" s="1"/>
  <c r="BQ52" i="13"/>
  <c r="BS52" i="13" s="1"/>
  <c r="BQ60" i="13"/>
  <c r="BS60" i="13" s="1"/>
  <c r="BQ62" i="13"/>
  <c r="BS62" i="13" s="1"/>
  <c r="BQ66" i="13"/>
  <c r="BS66" i="13" s="1"/>
  <c r="BQ58" i="13"/>
  <c r="BS58" i="13" s="1"/>
  <c r="BQ68" i="13"/>
  <c r="BS68" i="13" s="1"/>
  <c r="BQ54" i="13"/>
  <c r="BS54" i="13" s="1"/>
  <c r="BQ70" i="13"/>
  <c r="BS70" i="13" s="1"/>
  <c r="BQ64" i="13"/>
  <c r="BS64" i="13" s="1"/>
  <c r="BQ36" i="13"/>
  <c r="BS36" i="13" s="1"/>
  <c r="L55" i="13"/>
  <c r="L57" i="13"/>
  <c r="L59" i="13"/>
  <c r="L61" i="13"/>
  <c r="L63" i="13"/>
  <c r="L65" i="13"/>
  <c r="L67" i="13"/>
  <c r="L69" i="13"/>
  <c r="L71" i="13"/>
  <c r="L73" i="13"/>
  <c r="L75" i="13"/>
  <c r="H55" i="13"/>
  <c r="H57" i="13"/>
  <c r="H59" i="13"/>
  <c r="H61" i="13"/>
  <c r="H63" i="13"/>
  <c r="H65" i="13"/>
  <c r="H67" i="13"/>
  <c r="H69" i="13"/>
  <c r="H71" i="13"/>
  <c r="H73" i="13"/>
  <c r="H75" i="13"/>
  <c r="BL75" i="13"/>
  <c r="BL73" i="13"/>
  <c r="BL71" i="13"/>
  <c r="BL61" i="13"/>
  <c r="BL59" i="13"/>
  <c r="BL57" i="13"/>
  <c r="BL55" i="13"/>
  <c r="BL37" i="13"/>
  <c r="BL69" i="13"/>
  <c r="BL67" i="13"/>
  <c r="BL65" i="13"/>
  <c r="BL63" i="13"/>
  <c r="AZ59" i="13"/>
  <c r="BH63" i="13"/>
  <c r="BH65" i="13"/>
  <c r="BH37" i="13"/>
  <c r="BH75" i="13"/>
  <c r="BH55" i="13"/>
  <c r="BH71" i="13"/>
  <c r="BH73" i="13"/>
  <c r="BH57" i="13"/>
  <c r="BH67" i="13"/>
  <c r="BH59" i="13"/>
  <c r="BH69" i="13"/>
  <c r="BH61" i="13"/>
  <c r="BS46" i="13"/>
  <c r="AR59" i="13"/>
  <c r="AR75" i="13"/>
  <c r="AZ73" i="13"/>
  <c r="AZ55" i="13"/>
  <c r="AR63" i="13"/>
  <c r="AZ69" i="13"/>
  <c r="AR67" i="13"/>
  <c r="AZ61" i="13"/>
  <c r="AZ71" i="13"/>
  <c r="BS44" i="13"/>
  <c r="AZ37" i="13"/>
  <c r="AZ63" i="13"/>
  <c r="AZ75" i="13"/>
  <c r="AZ57" i="13"/>
  <c r="AZ65" i="13"/>
  <c r="BD75" i="13"/>
  <c r="BD73" i="13"/>
  <c r="BD71" i="13"/>
  <c r="BD69" i="13"/>
  <c r="BD67" i="13"/>
  <c r="BD65" i="13"/>
  <c r="BD63" i="13"/>
  <c r="BD61" i="13"/>
  <c r="BD59" i="13"/>
  <c r="BD57" i="13"/>
  <c r="BD55" i="13"/>
  <c r="BD37" i="13"/>
  <c r="AR55" i="13"/>
  <c r="AR71" i="13"/>
  <c r="AR37" i="13"/>
  <c r="AR61" i="13"/>
  <c r="AR69" i="13"/>
  <c r="AR57" i="13"/>
  <c r="AR65" i="13"/>
  <c r="AR73" i="13"/>
  <c r="AV75" i="13"/>
  <c r="AV63" i="13"/>
  <c r="AV59" i="13"/>
  <c r="AV37" i="13"/>
  <c r="AV73" i="13"/>
  <c r="AV71" i="13"/>
  <c r="AV69" i="13"/>
  <c r="AV61" i="13"/>
  <c r="AV57" i="13"/>
  <c r="AV67" i="13"/>
  <c r="AV65" i="13"/>
  <c r="AV55" i="13"/>
  <c r="AF65" i="13"/>
  <c r="AF73" i="13"/>
  <c r="AF55" i="13"/>
  <c r="AF67" i="13"/>
  <c r="AF57" i="13"/>
  <c r="AF59" i="13"/>
  <c r="AF69" i="13"/>
  <c r="AF61" i="13"/>
  <c r="AF37" i="13"/>
  <c r="AF63" i="13"/>
  <c r="AF71" i="13"/>
  <c r="AF75" i="13"/>
  <c r="AJ57" i="13"/>
  <c r="AJ69" i="13"/>
  <c r="AJ59" i="13"/>
  <c r="AJ61" i="13"/>
  <c r="AJ71" i="13"/>
  <c r="AJ63" i="13"/>
  <c r="AJ37" i="13"/>
  <c r="AJ65" i="13"/>
  <c r="AJ73" i="13"/>
  <c r="AJ75" i="13"/>
  <c r="AJ67" i="13"/>
  <c r="AJ55" i="13"/>
  <c r="AB65" i="13"/>
  <c r="AB73" i="13"/>
  <c r="AB63" i="13"/>
  <c r="AB37" i="13"/>
  <c r="AB67" i="13"/>
  <c r="AB75" i="13"/>
  <c r="AB57" i="13"/>
  <c r="AB69" i="13"/>
  <c r="AB55" i="13"/>
  <c r="AB61" i="13"/>
  <c r="AB71" i="13"/>
  <c r="AB59" i="13"/>
  <c r="AN37" i="13"/>
  <c r="AN55" i="13"/>
  <c r="AN67" i="13"/>
  <c r="AN63" i="13"/>
  <c r="AN61" i="13"/>
  <c r="AN73" i="13"/>
  <c r="AN59" i="13"/>
  <c r="AN69" i="13"/>
  <c r="AN57" i="13"/>
  <c r="AN71" i="13"/>
  <c r="AN65" i="13"/>
  <c r="AN75" i="13"/>
  <c r="P63" i="13"/>
  <c r="P71" i="13"/>
  <c r="P75" i="13"/>
  <c r="P65" i="13"/>
  <c r="P73" i="13"/>
  <c r="P55" i="13"/>
  <c r="P67" i="13"/>
  <c r="P57" i="13"/>
  <c r="P59" i="13"/>
  <c r="P69" i="13"/>
  <c r="P61" i="13"/>
  <c r="T57" i="13"/>
  <c r="T61" i="13"/>
  <c r="T71" i="13"/>
  <c r="T63" i="13"/>
  <c r="T37" i="13"/>
  <c r="T65" i="13"/>
  <c r="T73" i="13"/>
  <c r="T75" i="13"/>
  <c r="T59" i="13"/>
  <c r="T67" i="13"/>
  <c r="T55" i="13"/>
  <c r="T69" i="13"/>
  <c r="X37" i="13"/>
  <c r="X65" i="13"/>
  <c r="X73" i="13"/>
  <c r="X75" i="13"/>
  <c r="X55" i="13"/>
  <c r="X67" i="13"/>
  <c r="X59" i="13"/>
  <c r="X69" i="13"/>
  <c r="X57" i="13"/>
  <c r="X63" i="13"/>
  <c r="X71" i="13"/>
  <c r="X61" i="13"/>
  <c r="A118" i="1"/>
  <c r="A138" i="7"/>
  <c r="BQ55" i="13" l="1"/>
  <c r="BR55" i="13" s="1"/>
  <c r="H286" i="1" s="1"/>
  <c r="BQ53" i="13"/>
  <c r="BR53" i="13" s="1"/>
  <c r="BQ63" i="13"/>
  <c r="BR63" i="13" s="1"/>
  <c r="BQ57" i="13"/>
  <c r="BR57" i="13" s="1"/>
  <c r="BQ73" i="13"/>
  <c r="BR73" i="13" s="1"/>
  <c r="BQ67" i="13"/>
  <c r="BR67" i="13" s="1"/>
  <c r="BQ61" i="13"/>
  <c r="BR61" i="13" s="1"/>
  <c r="BQ69" i="13"/>
  <c r="BR69" i="13" s="1"/>
  <c r="BQ71" i="13"/>
  <c r="BR71" i="13" s="1"/>
  <c r="BQ65" i="13"/>
  <c r="BR65" i="13" s="1"/>
  <c r="BQ59" i="13"/>
  <c r="BR59" i="13" s="1"/>
  <c r="BQ75" i="13"/>
  <c r="BR75" i="13" s="1"/>
  <c r="BQ37" i="13"/>
  <c r="BR37" i="13" s="1"/>
  <c r="BR47" i="13"/>
  <c r="BR45" i="13"/>
  <c r="BS78" i="13"/>
  <c r="A119" i="1"/>
  <c r="BR78" i="13" l="1"/>
  <c r="A120" i="1"/>
  <c r="C323" i="1"/>
  <c r="H289" i="1" l="1"/>
  <c r="A121" i="1"/>
  <c r="A17" i="7"/>
  <c r="F121" i="1"/>
  <c r="H293" i="1" l="1"/>
  <c r="A124" i="1"/>
  <c r="H295" i="1" l="1"/>
  <c r="A125" i="1"/>
  <c r="A127" i="1" s="1"/>
  <c r="A128" i="1" s="1"/>
  <c r="A18" i="7"/>
  <c r="A129" i="1" l="1"/>
  <c r="A130" i="1" s="1"/>
  <c r="A131" i="1" s="1"/>
  <c r="A55" i="7"/>
  <c r="A132" i="1" l="1"/>
  <c r="A49" i="7"/>
  <c r="F132" i="1"/>
  <c r="A133" i="1" l="1"/>
  <c r="A134" i="1" s="1"/>
  <c r="F134" i="1" l="1"/>
  <c r="A137" i="1"/>
  <c r="A138" i="1" l="1"/>
  <c r="F139" i="1" s="1"/>
  <c r="A57" i="7"/>
  <c r="A139" i="1" l="1"/>
  <c r="A76" i="7"/>
  <c r="A141" i="1" l="1"/>
  <c r="A142" i="1" l="1"/>
  <c r="F143" i="1" s="1"/>
  <c r="A143" i="1" l="1"/>
  <c r="A63" i="7"/>
  <c r="A144" i="1" l="1"/>
  <c r="A145" i="1" s="1"/>
  <c r="F145" i="1" l="1"/>
  <c r="A147" i="1"/>
  <c r="F147" i="1"/>
  <c r="A152" i="1" l="1"/>
  <c r="F246" i="1"/>
  <c r="F99" i="1"/>
  <c r="A156" i="1" l="1"/>
  <c r="A157" i="1" l="1"/>
  <c r="F158" i="1" s="1"/>
  <c r="A158" i="1" l="1"/>
  <c r="A20" i="7"/>
  <c r="A159" i="1" l="1"/>
  <c r="A160" i="1" s="1"/>
  <c r="F160" i="1" l="1"/>
  <c r="A162" i="1"/>
  <c r="A163" i="1" l="1"/>
  <c r="F164" i="1" s="1"/>
  <c r="A21" i="7"/>
  <c r="A164" i="1" l="1"/>
  <c r="A22" i="7"/>
  <c r="A165" i="1" l="1"/>
  <c r="A166" i="1" s="1"/>
  <c r="F169" i="1" s="1"/>
  <c r="F166" i="1" l="1"/>
  <c r="A169" i="1"/>
  <c r="A173" i="1" l="1"/>
  <c r="F247" i="1"/>
  <c r="A175" i="1" l="1"/>
  <c r="F175" i="1"/>
  <c r="A180" i="1" l="1"/>
  <c r="F248" i="1"/>
  <c r="A181" i="1" l="1"/>
  <c r="A20" i="6"/>
  <c r="A182" i="1" l="1"/>
  <c r="A14" i="11"/>
  <c r="A21" i="6"/>
  <c r="A184" i="1" l="1"/>
  <c r="A22" i="6"/>
  <c r="A187" i="1" l="1"/>
  <c r="A24" i="6"/>
  <c r="A188" i="1" l="1"/>
  <c r="A27" i="6"/>
  <c r="A189" i="1" l="1"/>
  <c r="A28" i="6"/>
  <c r="A190" i="1" l="1"/>
  <c r="A29" i="6"/>
  <c r="F190" i="1"/>
  <c r="G30" i="6" s="1"/>
  <c r="A193" i="1" l="1"/>
  <c r="A30" i="6"/>
  <c r="F200" i="1"/>
  <c r="G40" i="6" s="1"/>
  <c r="A194" i="1" l="1"/>
  <c r="A33" i="6"/>
  <c r="A195" i="1" l="1"/>
  <c r="A34" i="6"/>
  <c r="A196" i="1" l="1"/>
  <c r="A35" i="6"/>
  <c r="A197" i="1" l="1"/>
  <c r="A36" i="6"/>
  <c r="A198" i="1" l="1"/>
  <c r="A18" i="11"/>
  <c r="A37" i="6"/>
  <c r="F198" i="1"/>
  <c r="G38" i="6" s="1"/>
  <c r="A199" i="1" l="1"/>
  <c r="A38" i="6"/>
  <c r="F207" i="1"/>
  <c r="G47" i="6" s="1"/>
  <c r="A200" i="1" l="1"/>
  <c r="F188" i="1"/>
  <c r="G28" i="6" s="1"/>
  <c r="A39" i="6"/>
  <c r="F208" i="1"/>
  <c r="G48" i="6" s="1"/>
  <c r="A201" i="1" l="1"/>
  <c r="F205" i="1" s="1"/>
  <c r="G45" i="6" s="1"/>
  <c r="A40" i="6"/>
  <c r="F201" i="1"/>
  <c r="G41" i="6" s="1"/>
  <c r="A203" i="1" l="1"/>
  <c r="A41" i="6"/>
  <c r="F203" i="1"/>
  <c r="G43" i="6" s="1"/>
  <c r="F204" i="1"/>
  <c r="G44" i="6" s="1"/>
  <c r="A204" i="1" l="1"/>
  <c r="A43" i="6"/>
  <c r="A205" i="1" l="1"/>
  <c r="A44" i="6"/>
  <c r="A207" i="1" l="1"/>
  <c r="A45" i="6"/>
  <c r="A208" i="1" l="1"/>
  <c r="A47" i="6"/>
  <c r="F211" i="1"/>
  <c r="G51" i="6" s="1"/>
  <c r="A209" i="1" l="1"/>
  <c r="A48" i="6"/>
  <c r="F212" i="1"/>
  <c r="G52" i="6" s="1"/>
  <c r="A211" i="1" l="1"/>
  <c r="A49" i="6"/>
  <c r="F213" i="1"/>
  <c r="G53" i="6" s="1"/>
  <c r="A212" i="1" l="1"/>
  <c r="A51" i="6"/>
  <c r="A213" i="1" l="1"/>
  <c r="A52" i="6"/>
  <c r="A214" i="1" l="1"/>
  <c r="A53" i="6"/>
  <c r="F214" i="1"/>
  <c r="G54" i="6" s="1"/>
  <c r="A216" i="1" l="1"/>
  <c r="A54" i="6"/>
  <c r="F216" i="1"/>
  <c r="G56" i="6" s="1"/>
  <c r="A221" i="1" l="1"/>
  <c r="A222" i="1" s="1"/>
  <c r="A56" i="6"/>
  <c r="A61" i="6" s="1"/>
  <c r="A62" i="6" s="1"/>
  <c r="A63" i="6" s="1"/>
  <c r="A64" i="6" s="1"/>
  <c r="A65" i="6" s="1"/>
  <c r="A68" i="6" s="1"/>
  <c r="A69" i="6" s="1"/>
  <c r="A70" i="6" s="1"/>
  <c r="A71" i="6" s="1"/>
  <c r="A75" i="6" s="1"/>
  <c r="A77" i="6" s="1"/>
  <c r="F249" i="1"/>
  <c r="A223" i="1" l="1"/>
  <c r="A224" i="1" s="1"/>
  <c r="A225" i="1" s="1"/>
  <c r="A70" i="7"/>
  <c r="A228" i="1" l="1"/>
  <c r="F229" i="1"/>
  <c r="G69" i="6" s="1"/>
  <c r="F235" i="1"/>
  <c r="A229" i="1" l="1"/>
  <c r="A230" i="1" s="1"/>
  <c r="A231" i="1" s="1"/>
  <c r="F231" i="1" l="1"/>
  <c r="G71" i="6" s="1"/>
  <c r="A235" i="1"/>
  <c r="A237" i="1" s="1"/>
  <c r="F237" i="1" l="1"/>
  <c r="A242" i="1"/>
  <c r="A243" i="1" s="1"/>
  <c r="A244" i="1" s="1"/>
  <c r="A246" i="1" s="1"/>
  <c r="F250" i="1"/>
  <c r="A247" i="1" l="1"/>
  <c r="A248" i="1" s="1"/>
  <c r="A249" i="1" s="1"/>
  <c r="A250" i="1" s="1"/>
  <c r="A252" i="1" s="1"/>
  <c r="F252" i="1" l="1"/>
  <c r="A255" i="1"/>
  <c r="F259" i="1"/>
  <c r="A256" i="1" l="1"/>
  <c r="F257" i="1" s="1"/>
  <c r="A257" i="1" l="1"/>
  <c r="A82" i="7"/>
  <c r="A258" i="1" l="1"/>
  <c r="F258" i="1"/>
  <c r="A259" i="1" l="1"/>
  <c r="A260" i="1" s="1"/>
  <c r="F260" i="1" l="1"/>
  <c r="A263" i="1"/>
  <c r="A264" i="1" s="1"/>
  <c r="F266" i="1" l="1"/>
  <c r="A266" i="1"/>
  <c r="A144" i="7"/>
  <c r="C321" i="1"/>
  <c r="A269" i="1" l="1"/>
  <c r="F269" i="1"/>
  <c r="F277" i="1"/>
  <c r="F284" i="1"/>
  <c r="A270" i="1" l="1"/>
  <c r="A271" i="1" s="1"/>
  <c r="A272" i="1" s="1"/>
  <c r="F272" i="1" l="1"/>
  <c r="F271" i="1"/>
  <c r="A273" i="1"/>
  <c r="D12" i="13"/>
  <c r="F273" i="1"/>
  <c r="A277" i="1" l="1"/>
  <c r="D18" i="13"/>
  <c r="A278" i="1" l="1"/>
  <c r="F279" i="1" s="1"/>
  <c r="A279" i="1" l="1"/>
  <c r="A280" i="1" l="1"/>
  <c r="F281" i="1" s="1"/>
  <c r="A281" i="1" l="1"/>
  <c r="A282" i="1" s="1"/>
  <c r="F282" i="1"/>
  <c r="D13" i="13" l="1"/>
  <c r="A284" i="1"/>
  <c r="A285" i="1" l="1"/>
  <c r="A286" i="1" s="1"/>
  <c r="A287" i="1" s="1"/>
  <c r="F289" i="1" l="1"/>
  <c r="A153" i="7"/>
  <c r="A289" i="1"/>
  <c r="GF287" i="1"/>
  <c r="A292" i="1" l="1"/>
  <c r="F293" i="1" s="1"/>
  <c r="A293" i="1" l="1"/>
  <c r="A161" i="7"/>
  <c r="A295" i="1" l="1"/>
  <c r="F295" i="1"/>
</calcChain>
</file>

<file path=xl/sharedStrings.xml><?xml version="1.0" encoding="utf-8"?>
<sst xmlns="http://schemas.openxmlformats.org/spreadsheetml/2006/main" count="1524" uniqueCount="864">
  <si>
    <t>ATTACHMENT H-9A</t>
  </si>
  <si>
    <t>Distribution</t>
  </si>
  <si>
    <t>Respondent is Electric Utility only.</t>
  </si>
  <si>
    <t>Specific identification based on plant records:  The following plant investments are included:</t>
  </si>
  <si>
    <t>DC</t>
  </si>
  <si>
    <t>Pepco zone</t>
  </si>
  <si>
    <t>Amount offset in line 4 above</t>
  </si>
  <si>
    <t>Total Income Taxes</t>
  </si>
  <si>
    <t>Summary</t>
  </si>
  <si>
    <t>Net Property, Plant &amp; Equipment</t>
  </si>
  <si>
    <t>Taxes Other than Income</t>
  </si>
  <si>
    <t>Common Stock</t>
  </si>
  <si>
    <t>END</t>
  </si>
  <si>
    <t>Revenue Credits</t>
  </si>
  <si>
    <t>C</t>
  </si>
  <si>
    <t>Common Depreciation - Electric Only</t>
  </si>
  <si>
    <t>Gross Plant Allocator</t>
  </si>
  <si>
    <t>Total  Capitalization</t>
  </si>
  <si>
    <t>Attachment 5a - Allocations of Costs to Affiliate</t>
  </si>
  <si>
    <t>Delmarva</t>
  </si>
  <si>
    <t>Atlantic</t>
  </si>
  <si>
    <t>Power</t>
  </si>
  <si>
    <t>City</t>
  </si>
  <si>
    <t>Executive Management</t>
  </si>
  <si>
    <t>Building Services</t>
  </si>
  <si>
    <t>Cost of Benefits</t>
  </si>
  <si>
    <t>Legal Services</t>
  </si>
  <si>
    <t>Audit Services</t>
  </si>
  <si>
    <t>Information Technology</t>
  </si>
  <si>
    <t>Internal Consulting Services</t>
  </si>
  <si>
    <t>Interns</t>
  </si>
  <si>
    <t>B0251 Bells Mill 230kV Capacitors</t>
  </si>
  <si>
    <t>B0252 Northern System Rel -3 230 Caps</t>
  </si>
  <si>
    <t>The Reconciliation in Step 7</t>
  </si>
  <si>
    <t>Total Long Term Debt</t>
  </si>
  <si>
    <t>Total Return ( R )</t>
  </si>
  <si>
    <t>Total Long Term Debt (WCLTD)</t>
  </si>
  <si>
    <t>REVENUE REQUIREMENT</t>
  </si>
  <si>
    <t>I</t>
  </si>
  <si>
    <t>Total Taxes Other than Income</t>
  </si>
  <si>
    <t>J</t>
  </si>
  <si>
    <t>Long Term Interest</t>
  </si>
  <si>
    <t>Long Term Debt</t>
  </si>
  <si>
    <t xml:space="preserve">    Less LTD Interest on Securitization Bonds</t>
  </si>
  <si>
    <t>Depreciation Expense</t>
  </si>
  <si>
    <t xml:space="preserve">Exclude Construction Work In Progress and leases that are expensed as O&amp;M (rather than amortized).  New Transmission plant </t>
  </si>
  <si>
    <t>For the Reconciliation, new transmission plant that was actually placed in service weighted by the number of months it was actually in service</t>
  </si>
  <si>
    <t>that is expected to be placed in service in the current calendar year weighted by number of months it is expected to be in-service.  New Transmission plant expected</t>
  </si>
  <si>
    <t>to be placed in service in the current calendar year that is not included in the PJM Regional Transmission Plan (RTEP) must be separately detailed on Attachment 5.</t>
  </si>
  <si>
    <t>Accumulated Depreciation (Total Electric Plant)</t>
  </si>
  <si>
    <t>p112.16c</t>
  </si>
  <si>
    <t>p112.12c</t>
  </si>
  <si>
    <t>Costs associated with revenues in line 17a that are included in FERC accounts recovered through the formula times the allocator used to functionalize the amounts in the FERC account to the transmission service at issue.</t>
  </si>
  <si>
    <t>(Yes or No)</t>
  </si>
  <si>
    <t>Transmission Depreciation Expense</t>
  </si>
  <si>
    <t>Transmission Wages Expense</t>
  </si>
  <si>
    <t>Total Wages Expense</t>
  </si>
  <si>
    <t>p356</t>
  </si>
  <si>
    <t xml:space="preserve"> </t>
  </si>
  <si>
    <t>E</t>
  </si>
  <si>
    <t>A</t>
  </si>
  <si>
    <t>D</t>
  </si>
  <si>
    <t>G</t>
  </si>
  <si>
    <t>Preferred Stock</t>
  </si>
  <si>
    <t>K</t>
  </si>
  <si>
    <t>p354.28b</t>
  </si>
  <si>
    <t>p354.27b</t>
  </si>
  <si>
    <t>p207.104g</t>
  </si>
  <si>
    <t>p219.29c</t>
  </si>
  <si>
    <t>p205.5.g &amp; p207.99.g</t>
  </si>
  <si>
    <t xml:space="preserve">p219.28.c </t>
  </si>
  <si>
    <t>p227.6c &amp; 16.c</t>
  </si>
  <si>
    <t>p321.112.b</t>
  </si>
  <si>
    <t>p321.96.b</t>
  </si>
  <si>
    <t>p323.197.b</t>
  </si>
  <si>
    <t>p323.185b</t>
  </si>
  <si>
    <t>p323.189b</t>
  </si>
  <si>
    <t>p323.191b</t>
  </si>
  <si>
    <t>p336.10b&amp;c</t>
  </si>
  <si>
    <t>p336.11.b</t>
  </si>
  <si>
    <t>p356 or p336.11d</t>
  </si>
  <si>
    <t>The currently effective income tax rate,  where FIT is the Federal income tax rate; SIT is the State income tax rate, and p =</t>
  </si>
  <si>
    <t xml:space="preserve">  rate base, must reduce its income tax expense by the amount of the Amortized Investment Tax Credit (Form 1, 266.8.f)</t>
  </si>
  <si>
    <t>Schedule 1A</t>
  </si>
  <si>
    <t>Other Taxes</t>
  </si>
  <si>
    <t>p207.58.g</t>
  </si>
  <si>
    <t>p219.25.c</t>
  </si>
  <si>
    <t>p266.h</t>
  </si>
  <si>
    <t>Total Prepayments Allocated to Transmission</t>
  </si>
  <si>
    <t>Total Cash Working Capital Allocated to Transmission</t>
  </si>
  <si>
    <t>Transmission Materials &amp; Supplies</t>
  </si>
  <si>
    <t>General &amp; Common Expenses</t>
  </si>
  <si>
    <t>Directly Assigned A&amp;G</t>
  </si>
  <si>
    <t>Allocated General &amp; Common Expenses</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</si>
  <si>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</si>
  <si>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</si>
  <si>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</si>
  <si>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</si>
  <si>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</si>
  <si>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</si>
  <si>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 xml:space="preserve">All Regulatory Commission Expenses </t>
  </si>
  <si>
    <t>General &amp; Common Expenses Allocated to Transmission</t>
  </si>
  <si>
    <t>Total Materials &amp; Supplies Allocated to Transmission</t>
  </si>
  <si>
    <t>Materials and Supplies</t>
  </si>
  <si>
    <t>P</t>
  </si>
  <si>
    <t>Accumulated Depreciation</t>
  </si>
  <si>
    <t>Prepayments</t>
  </si>
  <si>
    <t>Cash Working Capital</t>
  </si>
  <si>
    <t>Allocators</t>
  </si>
  <si>
    <t>Less A&amp;G Wages Expense</t>
  </si>
  <si>
    <t>Common Plant In Service - Electric</t>
  </si>
  <si>
    <t>Transmission Gross Plant</t>
  </si>
  <si>
    <t>Transmission Net Plant</t>
  </si>
  <si>
    <t>Total Accumulated Depreciation</t>
  </si>
  <si>
    <t>Total Plant In Service</t>
  </si>
  <si>
    <t>Wages &amp; Salary Allocation Factor</t>
  </si>
  <si>
    <t>TOTAL Plant In Service</t>
  </si>
  <si>
    <t>Common Plant (Electric Only)</t>
  </si>
  <si>
    <t>Common Plant Accumulated Depreciation (Electric Only)</t>
  </si>
  <si>
    <t>General &amp; Common Plant Allocated to Transmission</t>
  </si>
  <si>
    <t>Adjustment To Rate Base</t>
  </si>
  <si>
    <t>Plant In Service</t>
  </si>
  <si>
    <t>Net Plant Allocation Factor</t>
  </si>
  <si>
    <t>Intangible Amortization</t>
  </si>
  <si>
    <t>Undistributed Stores Exp</t>
  </si>
  <si>
    <t>Common Amortization - Electric Only</t>
  </si>
  <si>
    <t>General Depreciation Allocated to Transmission</t>
  </si>
  <si>
    <t>Common Depreciation - Electric Only Allocated to Transmission</t>
  </si>
  <si>
    <t>Return / Capitalization Calculations</t>
  </si>
  <si>
    <t xml:space="preserve">    Less Account 216.1</t>
  </si>
  <si>
    <t xml:space="preserve">    Less Preferred Stock</t>
  </si>
  <si>
    <t>Capitalization</t>
  </si>
  <si>
    <t>ITC Adjustment</t>
  </si>
  <si>
    <t xml:space="preserve">  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</si>
  <si>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ITC Adjustment Allocated to Transmission</t>
  </si>
  <si>
    <t>SIT=State Income Tax Rate or Composite</t>
  </si>
  <si>
    <t>FIT=Federal Income Tax Rate</t>
  </si>
  <si>
    <t>Investment Return = Rate Base * Rate of Return</t>
  </si>
  <si>
    <t>Income Tax Rates</t>
  </si>
  <si>
    <t>Preferred Dividends</t>
  </si>
  <si>
    <t>p118.29c</t>
  </si>
  <si>
    <t>Depreciation &amp; Amortization</t>
  </si>
  <si>
    <t>Rate ($/MW-Year)</t>
  </si>
  <si>
    <t>1 CP Peak</t>
  </si>
  <si>
    <t>General &amp; Common Allocated to Transmission</t>
  </si>
  <si>
    <t>Accumulated Deferred Income Taxes Allocated To Transmission</t>
  </si>
  <si>
    <t>Depreciation &amp; Amortization Expense</t>
  </si>
  <si>
    <t>Total Transmission Depreciation &amp; Amortization</t>
  </si>
  <si>
    <t>L</t>
  </si>
  <si>
    <t>M</t>
  </si>
  <si>
    <t>Transmission O&amp;M</t>
  </si>
  <si>
    <t xml:space="preserve">     Plus Transmission Lease Payments</t>
  </si>
  <si>
    <t>Wages &amp; Salary Allocator</t>
  </si>
  <si>
    <t>Common Plant O&amp;M</t>
  </si>
  <si>
    <t>Total Transmission O&amp;M</t>
  </si>
  <si>
    <t>Total A&amp;G</t>
  </si>
  <si>
    <t>General &amp; Intangible</t>
  </si>
  <si>
    <t>Transmission Plant In Service</t>
  </si>
  <si>
    <t>Total General &amp; Common</t>
  </si>
  <si>
    <t>TOTAL Accumulated Depreciation</t>
  </si>
  <si>
    <t>TOTAL Net Property, Plant &amp; Equipment</t>
  </si>
  <si>
    <t>Adjustment to Rate Base</t>
  </si>
  <si>
    <t>Plant Calculations</t>
  </si>
  <si>
    <t>Net Plant</t>
  </si>
  <si>
    <t>Net Plant Allocator</t>
  </si>
  <si>
    <t>Rate Base</t>
  </si>
  <si>
    <t xml:space="preserve">p266.8f </t>
  </si>
  <si>
    <t xml:space="preserve">Income Tax Component = </t>
  </si>
  <si>
    <t>Accumulated Common Amortization - Electric</t>
  </si>
  <si>
    <t>p352-353</t>
  </si>
  <si>
    <t>p336.7b&amp;c</t>
  </si>
  <si>
    <t xml:space="preserve"> enter positive</t>
  </si>
  <si>
    <t xml:space="preserve">     CIT=(T/1-T) * Investment Return * (1-(WCLTD/R)) =</t>
  </si>
  <si>
    <t>Plant Allocation Factors</t>
  </si>
  <si>
    <t>Wage &amp; Salary Allocation Factor</t>
  </si>
  <si>
    <t>p227.8c</t>
  </si>
  <si>
    <t>1/8th Rule</t>
  </si>
  <si>
    <t>TOTAL Adjustment to Rate Base</t>
  </si>
  <si>
    <t>General Depreciation</t>
  </si>
  <si>
    <t>Total</t>
  </si>
  <si>
    <t>B</t>
  </si>
  <si>
    <t>Proprietary Capital</t>
  </si>
  <si>
    <t>Operation &amp; Maintenance Expense</t>
  </si>
  <si>
    <t>(Note C)</t>
  </si>
  <si>
    <t>Amortized Investment Tax Credit</t>
  </si>
  <si>
    <t>Total Transmission Allocated</t>
  </si>
  <si>
    <t>Transmission Accumulated Depreciation</t>
  </si>
  <si>
    <t>Electric Plant in Service</t>
  </si>
  <si>
    <t>Investment Return</t>
  </si>
  <si>
    <t>Income Taxes</t>
  </si>
  <si>
    <t>Total Balance Transmission Related Account 242 Reserves</t>
  </si>
  <si>
    <t>p112.17c through 21c</t>
  </si>
  <si>
    <t>The ROE is 11.30%, which includes a 50 basis point RTO membership adder as authorized by FERC to become effective on December 1, 2007.</t>
  </si>
  <si>
    <t>with amounts exceeding $100,000 will be listed separately.</t>
  </si>
  <si>
    <t>ADITC-255</t>
  </si>
  <si>
    <t>Item</t>
  </si>
  <si>
    <t>Amortization</t>
  </si>
  <si>
    <t>Rate Base Treatment</t>
  </si>
  <si>
    <t>Balance to line 41 of Appendix A</t>
  </si>
  <si>
    <t>Difference  /1</t>
  </si>
  <si>
    <t>/1 Difference must be zero</t>
  </si>
  <si>
    <t>Criteria for Allocation:</t>
  </si>
  <si>
    <t xml:space="preserve">Wages &amp; Salary Allocator </t>
  </si>
  <si>
    <t>Attachment 5 - Cost Support</t>
  </si>
  <si>
    <t>Transmission Related Account 242 Reserves</t>
  </si>
  <si>
    <t>Directly Assignable to Transmission</t>
  </si>
  <si>
    <t>Labor Related, General plant related or Common Plant related</t>
  </si>
  <si>
    <t>Allocation</t>
  </si>
  <si>
    <t>Pepco</t>
  </si>
  <si>
    <t>Input to Formula Line 21</t>
  </si>
  <si>
    <t>Total "Other" Taxes (included on p. 263)</t>
  </si>
  <si>
    <t>Total "Taxes Other Than Income Taxes" - acct 408.10 (p. 114.14)</t>
  </si>
  <si>
    <t>Input to Formula Line 20</t>
  </si>
  <si>
    <t>Attachment 6 - Estimate and Reconciliation Worksheet</t>
  </si>
  <si>
    <t>Result of Formula for Reconciliation</t>
  </si>
  <si>
    <t>Gross Revenue Requirement</t>
  </si>
  <si>
    <t xml:space="preserve">    Less EPRI Dues</t>
  </si>
  <si>
    <t>Subtotal - Transmission Related</t>
  </si>
  <si>
    <t>T/(1-T)</t>
  </si>
  <si>
    <t>T/ (1-T)</t>
  </si>
  <si>
    <t>p</t>
  </si>
  <si>
    <t>(percent of federal income tax deductible for state purposes)</t>
  </si>
  <si>
    <t>Notes</t>
  </si>
  <si>
    <t>Accumulated Intangible Amortization</t>
  </si>
  <si>
    <t>Accumulated Common Plant Depreciation - Electric</t>
  </si>
  <si>
    <t>Allocator</t>
  </si>
  <si>
    <t>p214</t>
  </si>
  <si>
    <t>x 1/8</t>
  </si>
  <si>
    <t>enter negative</t>
  </si>
  <si>
    <t>Fixed</t>
  </si>
  <si>
    <t>T</t>
  </si>
  <si>
    <t>Net Revenue Requirement</t>
  </si>
  <si>
    <t>O&amp;M</t>
  </si>
  <si>
    <t xml:space="preserve">     Less Account 565</t>
  </si>
  <si>
    <t>p200.21c</t>
  </si>
  <si>
    <t>Subtotal</t>
  </si>
  <si>
    <t>Electric portion only</t>
  </si>
  <si>
    <t>Transmission Portion Only</t>
  </si>
  <si>
    <t>Accumulated Investment Tax Credit Account No. 255</t>
  </si>
  <si>
    <t xml:space="preserve">    Less Property Insurance Account 924</t>
  </si>
  <si>
    <t xml:space="preserve">    Less Regulatory Commission Exp Account 928</t>
  </si>
  <si>
    <t xml:space="preserve">    Less General Advertising Exp Account 930.1</t>
  </si>
  <si>
    <t>Regulatory Commission Exp Account 928</t>
  </si>
  <si>
    <t>General Advertising Exp Account 930.1</t>
  </si>
  <si>
    <t>Property Insurance Account 924</t>
  </si>
  <si>
    <t xml:space="preserve">     T=1 - {[(1 - SIT) * (1 - FIT)] / (1 - SIT * FIT * p)} =</t>
  </si>
  <si>
    <t>Network Service Rate ($/MW/Year)</t>
  </si>
  <si>
    <t>Debt %</t>
  </si>
  <si>
    <t>Common %</t>
  </si>
  <si>
    <t>Debt Cost</t>
  </si>
  <si>
    <t>Common Cost</t>
  </si>
  <si>
    <t>Weighted Cost of Debt</t>
  </si>
  <si>
    <t>Weighted Cost of Common</t>
  </si>
  <si>
    <t>Accumulated General Depreciation</t>
  </si>
  <si>
    <t>Capital Loss Limitation</t>
  </si>
  <si>
    <t>Regulatory Assets</t>
  </si>
  <si>
    <t>Preferred %</t>
  </si>
  <si>
    <t>Preferred Cost</t>
  </si>
  <si>
    <t>Amortization to line 133 of Appendix A</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</si>
  <si>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</si>
  <si>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</si>
  <si>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</si>
  <si>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 xml:space="preserve">Remove all investment below 69 kV or generator step up transformers included in transmission plant in service that </t>
  </si>
  <si>
    <t>are not a result of the RTEP Process</t>
  </si>
  <si>
    <t>Formula Rate -- Appendix A</t>
  </si>
  <si>
    <t>3.  ADIT items related to Plant and not in Columns C &amp; D are included in Column E</t>
  </si>
  <si>
    <t>4.  ADIT items related to labor and not in Columns C &amp; D are included in Column F</t>
  </si>
  <si>
    <t>To Line 45</t>
  </si>
  <si>
    <t>Prepaid Pensions if not included in Prepayments</t>
  </si>
  <si>
    <t>Amount of transmission plant excluded from rates per Attachment 5.</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</si>
  <si>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</si>
  <si>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Form No. 1 balance (p.266) for amortization</t>
  </si>
  <si>
    <t>Total Form No. 1 (p 266 &amp; 267)</t>
  </si>
  <si>
    <t>Allocation of Property taxes to Transmission Function</t>
  </si>
  <si>
    <t xml:space="preserve">  Total T,D&amp;Genl</t>
  </si>
  <si>
    <t>p200.3.c</t>
  </si>
  <si>
    <t>CWIP will be linked to Attachment 6 which shows detail support by project (incentive and non-incentive).</t>
  </si>
  <si>
    <t>Q</t>
  </si>
  <si>
    <t>ACE capital structure is initially fixed at 50% common equity and 50% debt per settlement in ER05-515 subject to moratorium provisions in the settlement.</t>
  </si>
  <si>
    <t>R</t>
  </si>
  <si>
    <t>Per the settlement in ER05-515, the facility credits of $15,000 per month paid to Vineland will increase to $37,500 per month (prorated for partial months)</t>
  </si>
  <si>
    <t>effective on the date FERC approves the settlement in ER05-515.</t>
  </si>
  <si>
    <t>Note 4: SECA revenues booked in Account 447.</t>
  </si>
  <si>
    <t>43a</t>
  </si>
  <si>
    <t>Transmission Related CWIP (Current Year 12 Month weighted average balances)</t>
  </si>
  <si>
    <t>(Note B)</t>
  </si>
  <si>
    <t>p216.43.b as Shown on Attachment 6</t>
  </si>
  <si>
    <t>Other Plant In Service</t>
  </si>
  <si>
    <t>MAPP CWIP</t>
  </si>
  <si>
    <t>MAPP In Service</t>
  </si>
  <si>
    <t>"Yes" if a project under PJM OATT Schedule 12, otherwise "No"</t>
  </si>
  <si>
    <t>Useful life of project</t>
  </si>
  <si>
    <t>"Yes" if the customer has paid a lump sum payment in the amount of the investment on line 18, Otherwise "No"</t>
  </si>
  <si>
    <t>Input the allowed ROE Incentive</t>
  </si>
  <si>
    <t>From line 4 above if "No" on line 14 and From line 8 above if "Yes" on line 14</t>
  </si>
  <si>
    <t>Base FCR</t>
  </si>
  <si>
    <t>Line 6 times line 15 divided by 100 basis points</t>
  </si>
  <si>
    <t>Columns A, B or C from Attachment 6</t>
  </si>
  <si>
    <t>Line 18 divided by line 13</t>
  </si>
  <si>
    <t xml:space="preserve">From Columns H, I or J from Attachment 6 </t>
  </si>
  <si>
    <t>Month In Service or Month for CWIP</t>
  </si>
  <si>
    <t>TO estimates all transmission Cap Adds and CWIP for Year 2 weighted based on Months expected to be in service in Year 2 (e.g., 2005)</t>
  </si>
  <si>
    <t>Reconciliation - TO calculates Reconciliation by removing from Year 2 data - the total Cap Adds placed in service in Year 2 and adding weighted average in Year 2 actual Cap Adds and CWIP in Reconciliation</t>
  </si>
  <si>
    <t>TO estimates Cap Adds and CWIP during Year 3 weighted based on Months expected to be in service in Year 3 (e.g., 2006)</t>
  </si>
  <si>
    <t>Reconciliation - TO adds the difference between the Reconciliation in Step 7 and the forecast in Line 5 with interest to the result of Step 7 (this difference is also added to Step 8 in the subsequent year)</t>
  </si>
  <si>
    <t>Must run Appendix A to get this number (without inputs in lines 20, 21 or 43a of Appendix A )</t>
  </si>
  <si>
    <t>(A)</t>
  </si>
  <si>
    <t>(B)</t>
  </si>
  <si>
    <t>(C )</t>
  </si>
  <si>
    <t>(D)</t>
  </si>
  <si>
    <t>(E)</t>
  </si>
  <si>
    <t>(F)</t>
  </si>
  <si>
    <t>(G)</t>
  </si>
  <si>
    <t>(H)</t>
  </si>
  <si>
    <t>(I)</t>
  </si>
  <si>
    <t>(J)</t>
  </si>
  <si>
    <t>(K)</t>
  </si>
  <si>
    <t>(L)</t>
  </si>
  <si>
    <t>(M)</t>
  </si>
  <si>
    <t>Monthly Additions</t>
  </si>
  <si>
    <t>Amount (A x E)</t>
  </si>
  <si>
    <t>Amount (B x E)</t>
  </si>
  <si>
    <t>Amount (C x E)</t>
  </si>
  <si>
    <t>Amount (D x E)</t>
  </si>
  <si>
    <t>(F / 12)</t>
  </si>
  <si>
    <t>(G / 12)</t>
  </si>
  <si>
    <t>(H / 12)</t>
  </si>
  <si>
    <t>(I / 12)</t>
  </si>
  <si>
    <t>New Transmission Plant Additions  and CWIP (weighted by months in service)</t>
  </si>
  <si>
    <t>Input to Line 21 of Appendix A</t>
  </si>
  <si>
    <t>Input to Line 43a of Appendix A</t>
  </si>
  <si>
    <t>Must run Appendix A to get this number (with inputs on lines 21 and 43a of Attachment A)</t>
  </si>
  <si>
    <t>The difference between the Reconciliation in Step 7 and the forecast in Prior Year with interest</t>
  </si>
  <si>
    <t>Rev Req based on Year 2 data with estimated Cap Adds and CWIP for Year 3 (Step 8)</t>
  </si>
  <si>
    <t>-</t>
  </si>
  <si>
    <t>p335.b</t>
  </si>
  <si>
    <t>Less extraordinary property loss</t>
  </si>
  <si>
    <t>Extraordinary Property Loss</t>
  </si>
  <si>
    <t>Number of years</t>
  </si>
  <si>
    <t>w/ interest</t>
  </si>
  <si>
    <t>p354.21b</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</si>
  <si>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</si>
  <si>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</si>
  <si>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</si>
  <si>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</si>
  <si>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</si>
  <si>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</si>
  <si>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</si>
  <si>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</si>
  <si>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Point to Point Service revenues for which the load is not included in the divisor received by Transmission Owner (Note 4)</t>
  </si>
  <si>
    <t>B0288 Brighton Sub</t>
  </si>
  <si>
    <t>Prepaid Interest</t>
  </si>
  <si>
    <t>Weighted Cost of Preferred</t>
  </si>
  <si>
    <t>Transmission</t>
  </si>
  <si>
    <t>ADIT-190</t>
  </si>
  <si>
    <t>ADIT- 282</t>
  </si>
  <si>
    <t>ADIT-283</t>
  </si>
  <si>
    <t>Miscellaneous</t>
  </si>
  <si>
    <t>PURTA</t>
  </si>
  <si>
    <t>Capital Stock Tax</t>
  </si>
  <si>
    <t>Corp License</t>
  </si>
  <si>
    <t>Accumulated Deferred Income Taxes</t>
  </si>
  <si>
    <t xml:space="preserve">Safety related advertising included in Account 930.1  </t>
  </si>
  <si>
    <t>Interest rate for</t>
  </si>
  <si>
    <t xml:space="preserve">Education and outreach expenses relating to transmission, for example siting or billing </t>
  </si>
  <si>
    <t xml:space="preserve">Plant </t>
  </si>
  <si>
    <t>Related</t>
  </si>
  <si>
    <t>Labor</t>
  </si>
  <si>
    <t>Gas, Prod</t>
  </si>
  <si>
    <t>Or Other</t>
  </si>
  <si>
    <t>Only</t>
  </si>
  <si>
    <t>Instructions for Account 190:</t>
  </si>
  <si>
    <t>Instructions for Account 283:</t>
  </si>
  <si>
    <t>Instructions for Account 282:</t>
  </si>
  <si>
    <t>Subtotal - p234</t>
  </si>
  <si>
    <t>ADIT</t>
  </si>
  <si>
    <t>Plant Related</t>
  </si>
  <si>
    <t>Page 263</t>
  </si>
  <si>
    <t>Col (i)</t>
  </si>
  <si>
    <t>Gross Premium (insurance) Tax</t>
  </si>
  <si>
    <t>Labor Related</t>
  </si>
  <si>
    <t>Other Included</t>
  </si>
  <si>
    <t>Total Plant Related</t>
  </si>
  <si>
    <t>Total Labor Related</t>
  </si>
  <si>
    <t>Total Other Included</t>
  </si>
  <si>
    <t>Currently Excluded</t>
  </si>
  <si>
    <t>Allocated</t>
  </si>
  <si>
    <t>Amount</t>
  </si>
  <si>
    <t>p336.1d&amp;e</t>
  </si>
  <si>
    <t>ADIT net of FASB 106 and 109</t>
  </si>
  <si>
    <t>Total Included</t>
  </si>
  <si>
    <t xml:space="preserve">      Less Loss on Reacquired Debt </t>
  </si>
  <si>
    <t xml:space="preserve">      Plus Gain on Reacquired Debt</t>
  </si>
  <si>
    <t>enter positive</t>
  </si>
  <si>
    <t>Plant Held for Future Use (Including Land)</t>
  </si>
  <si>
    <t xml:space="preserve">  multiplied by (1/1-T).  A utility must not include tax credits as a reduction to rate base and as an amortization against taxable income.</t>
  </si>
  <si>
    <t>Net Transmission Plant</t>
  </si>
  <si>
    <t>Line #</t>
  </si>
  <si>
    <t>Life</t>
  </si>
  <si>
    <t>CIAC</t>
  </si>
  <si>
    <t>Details</t>
  </si>
  <si>
    <t>Invest Yr</t>
  </si>
  <si>
    <t>No</t>
  </si>
  <si>
    <t>Yes</t>
  </si>
  <si>
    <t>FCR if a CIAC</t>
  </si>
  <si>
    <t>FCR for This Project</t>
  </si>
  <si>
    <t xml:space="preserve">Line B less Line A </t>
  </si>
  <si>
    <t>Investment</t>
  </si>
  <si>
    <t>Revenue</t>
  </si>
  <si>
    <t>Beginning</t>
  </si>
  <si>
    <t>Depreciation</t>
  </si>
  <si>
    <t>Ending</t>
  </si>
  <si>
    <t>….</t>
  </si>
  <si>
    <t>…..</t>
  </si>
  <si>
    <t>Incentive Charged</t>
  </si>
  <si>
    <t>Revenue Credit</t>
  </si>
  <si>
    <t>Formula Line</t>
  </si>
  <si>
    <t>New Plant Carrying Charge</t>
  </si>
  <si>
    <t xml:space="preserve">      Less LTD on Securitization Bonds</t>
  </si>
  <si>
    <t>Per State Tax Code</t>
  </si>
  <si>
    <t>Network Credits</t>
  </si>
  <si>
    <t>Outstanding Network Credits</t>
  </si>
  <si>
    <t>Net Outstanding Credits</t>
  </si>
  <si>
    <t>From PJM</t>
  </si>
  <si>
    <t>Interest on Network Credits</t>
  </si>
  <si>
    <t>PJM Data</t>
  </si>
  <si>
    <t>Revenue Credits &amp; Interest on Network Credits</t>
  </si>
  <si>
    <t xml:space="preserve">  (net of accumulated depreciation) towards the construction of Network Transmission Facilities consistent with Paragraph 657 of Order 2003-A. </t>
  </si>
  <si>
    <t xml:space="preserve">Outstanding Network Credits is the balance of Network Facilities Upgrades Credits due Transmission Customers who have made lump-sum payments </t>
  </si>
  <si>
    <t>p = percent of federal income tax deductible for state purposes</t>
  </si>
  <si>
    <t>Net Revenues  (17a - 17b)</t>
  </si>
  <si>
    <t>50% Share of Net Revenues  (17c / 2)</t>
  </si>
  <si>
    <t>Net Revenue Credit (17d + 17e)</t>
  </si>
  <si>
    <t>Network Zonal Service Rate</t>
  </si>
  <si>
    <t>Net Zonal Revenue Requirement</t>
  </si>
  <si>
    <t>FERC Form 1  Page # or Instruction</t>
  </si>
  <si>
    <t>Electric Portion</t>
  </si>
  <si>
    <t>EPRI Dues</t>
  </si>
  <si>
    <t>MultiState Workpaper</t>
  </si>
  <si>
    <t>Form 1 Amount</t>
  </si>
  <si>
    <t>Non-electric  Portion</t>
  </si>
  <si>
    <t>Transmission Related</t>
  </si>
  <si>
    <t>Expensed Lease in Form 1 Amount</t>
  </si>
  <si>
    <t>Safety Related</t>
  </si>
  <si>
    <t>Enter State</t>
  </si>
  <si>
    <t>Enter %</t>
  </si>
  <si>
    <t>Enter Calculation</t>
  </si>
  <si>
    <t>State 1</t>
  </si>
  <si>
    <t>State 2</t>
  </si>
  <si>
    <t>State 3</t>
  </si>
  <si>
    <t>State 4</t>
  </si>
  <si>
    <t>State 5</t>
  </si>
  <si>
    <t>Education &amp; Outreach</t>
  </si>
  <si>
    <t>Other</t>
  </si>
  <si>
    <t>Enter $</t>
  </si>
  <si>
    <t>Description of the Facilities</t>
  </si>
  <si>
    <t>Add more lines if necessary</t>
  </si>
  <si>
    <t>General Description of the Facilities</t>
  </si>
  <si>
    <t>General Description of the Credits</t>
  </si>
  <si>
    <t>Description of the Credits</t>
  </si>
  <si>
    <t xml:space="preserve">Description &amp; PJM Documentation </t>
  </si>
  <si>
    <t>Description of the Interest on the Credits</t>
  </si>
  <si>
    <t>F</t>
  </si>
  <si>
    <t>N</t>
  </si>
  <si>
    <t>Statements BG/BH (Present and Proposed Revenues)</t>
  </si>
  <si>
    <t>Customer</t>
  </si>
  <si>
    <t>Billing Determinants</t>
  </si>
  <si>
    <t>Current Rate</t>
  </si>
  <si>
    <t>Proposed Rate</t>
  </si>
  <si>
    <t>Current Revenues</t>
  </si>
  <si>
    <t>Proposed Revenues</t>
  </si>
  <si>
    <t>Change in Revenues</t>
  </si>
  <si>
    <t>BO367.1/BO367.2 Reconductor Dickerson-Quince Orchard 230 kV</t>
  </si>
  <si>
    <t>BO319 Burches Hill 500/230 kV transformer - second 1000 MVA</t>
  </si>
  <si>
    <t>B0512.12 Chalk Point 230 kV Breaker 3A</t>
  </si>
  <si>
    <t>BO512.9  Chalk Point 230 kV Breaker 2A</t>
  </si>
  <si>
    <t>BO512.8  Chalk Point 230 kV Breaker 1B</t>
  </si>
  <si>
    <t>BO512.7  Chalk Point 230 kV Breaker 1A</t>
  </si>
  <si>
    <t>Plus amortized extraordinary property loss</t>
  </si>
  <si>
    <t>In filling out this attachment, a full and complete description of each item and justification for the allocation to Columns B-E and each separate ADIT item will be listed, dissimilar items</t>
  </si>
  <si>
    <t>Surcharge (Refund) Owed</t>
  </si>
  <si>
    <t xml:space="preserve">For Reconciliation only - remove actual New Transmission Plant Additions for Year 2  </t>
  </si>
  <si>
    <t>Add weighted Cap Adds actually placed in service in Year 2</t>
  </si>
  <si>
    <t>"(Line 100 - line 101)"</t>
  </si>
  <si>
    <t>Excludes prior period adjustments in the first year of the formula's operation and reconciliation for the first year</t>
  </si>
  <si>
    <t xml:space="preserve">  Attachment 5 the name of each state and how the blended or composite SIT was developed.  Furthermore, a utility that</t>
  </si>
  <si>
    <t>Attachment 7</t>
  </si>
  <si>
    <t>Schedule 12</t>
  </si>
  <si>
    <t>Rev Req based on Year 1 data</t>
  </si>
  <si>
    <t>Year 1</t>
  </si>
  <si>
    <t xml:space="preserve">     Plus Schedule 12 Charges billed to Transmission Owner and booked to Account 565</t>
  </si>
  <si>
    <t>Increased Return and Taxes</t>
  </si>
  <si>
    <t>True-up amount</t>
  </si>
  <si>
    <t>Plus any increased ROE calculated on Attachment 7 other than PJM Sch. 12 projects</t>
  </si>
  <si>
    <t>Facility Credits under Section 30.9 of the PJM OATT and Facility Credits to Vineland per settlement in ER05-515</t>
  </si>
  <si>
    <t>As provided for in Section 34.1 of the PJM OATT and the PJM established billing determinants will not be revised or updated in the annual rate reconciliations per settlement in ER05-515.</t>
  </si>
  <si>
    <t>Securitization bonds may be included in the capital structure per settlement in ER05-515.</t>
  </si>
  <si>
    <t>Rent from Electric Property - Transmission Related (Note 3)</t>
  </si>
  <si>
    <t>Account 456 - Other Electric Revenues (Note 1)</t>
  </si>
  <si>
    <t>Net revenues associated with Network Integration Transmission Service (NITS) for which the load is not included in the divisor (difference between NITS credits from PJM and PJM NITS charges paid by Transmission Owner) (Note 4)</t>
  </si>
  <si>
    <t>PJM Transitional Revenue Neutrality (Note 1)</t>
  </si>
  <si>
    <t>PJM Transitional Market Expansion (Note 1)</t>
  </si>
  <si>
    <t>Professional Services (Note 3)</t>
  </si>
  <si>
    <t>Revenues from Directly Assigned Transmission Facility Charges (Note 2)</t>
  </si>
  <si>
    <t xml:space="preserve">    Less DE Enviro &amp; Low Income and MD Universal Funds</t>
  </si>
  <si>
    <t>p117.62c through 67c</t>
  </si>
  <si>
    <t>p111.81c</t>
  </si>
  <si>
    <t>p113.61c</t>
  </si>
  <si>
    <t>p112.3c</t>
  </si>
  <si>
    <t xml:space="preserve">  elected to use amortization of tax credits against taxable income, rather than book tax credits to Account No. 255 and reduce </t>
  </si>
  <si>
    <t>1.  ADIT items related only to Non-Electric Operations (e.g., Gas, Water, Sewer) or Production are directly assigned to Column C</t>
  </si>
  <si>
    <t>2.  ADIT items related only to Transmission are directly assigned to Column D</t>
  </si>
  <si>
    <t>DC Ballpark</t>
  </si>
  <si>
    <t>Misc. Other</t>
  </si>
  <si>
    <t>5. Deferred income taxes arise when items are included in taxable income in different periods than they are included in rates, therefore if the item giving rise to the ADIT is not included in the formula, the associated ADIT amount shall be excluded</t>
  </si>
  <si>
    <t xml:space="preserve">For Reconciliation only - remove New Transmission Plant Additions for Current Calendar Year  </t>
  </si>
  <si>
    <t>(Line 127 + Line 138)</t>
  </si>
  <si>
    <t>Other taxes that are assessed based on labor will be allocated based on the Wages and Salary Allocator</t>
  </si>
  <si>
    <t>Allocator.  If the taxes are 100% recovered at retail they will not be included</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</si>
  <si>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17a - 17g, the utility must track in separate subaccounts the revenues and costs associated with each secondary use (except for the cost of the associated income taxes).</t>
  </si>
  <si>
    <t>Return and Taxes with 100 Basis Point increase in ROE</t>
  </si>
  <si>
    <t>100 Basis Point increase in ROE and Income Taxes</t>
  </si>
  <si>
    <t>(Note J  from Appendix A)</t>
  </si>
  <si>
    <t>(Note I from Appendix A)</t>
  </si>
  <si>
    <t>Composite Income Taxes</t>
  </si>
  <si>
    <t>Rent or Attachment Fees associated with Transmission Facilities (Note 3)</t>
  </si>
  <si>
    <t>Appendix A % plus 100 Basis Pts</t>
  </si>
  <si>
    <t xml:space="preserve">Pension Liabilities, if any, in Account 242 </t>
  </si>
  <si>
    <t>(adjusted to include any Reconciliation amount from prior year)</t>
  </si>
  <si>
    <t>Increased ROE (Basis Points)</t>
  </si>
  <si>
    <t>W Increased ROE</t>
  </si>
  <si>
    <t>Attachment 4 - Calculation of 100 Basis Point Increase in ROE</t>
  </si>
  <si>
    <t>Remove all Cap Adds placed in service in Year 2</t>
  </si>
  <si>
    <t>Year 2</t>
  </si>
  <si>
    <t>Revenue Requirement for Year 3</t>
  </si>
  <si>
    <t>Year 3</t>
  </si>
  <si>
    <t xml:space="preserve">Composite Income Taxes                                                                                                       </t>
  </si>
  <si>
    <t>Net Revenue Requirement Less Return and Taxes</t>
  </si>
  <si>
    <t>Step</t>
  </si>
  <si>
    <t>Month</t>
  </si>
  <si>
    <t>Year</t>
  </si>
  <si>
    <t>Action</t>
  </si>
  <si>
    <t>Exec Summary</t>
  </si>
  <si>
    <t>April</t>
  </si>
  <si>
    <t>May</t>
  </si>
  <si>
    <t>June</t>
  </si>
  <si>
    <t>Weighting</t>
  </si>
  <si>
    <t>Jan</t>
  </si>
  <si>
    <t>Feb</t>
  </si>
  <si>
    <t>Mar</t>
  </si>
  <si>
    <t>Apr</t>
  </si>
  <si>
    <t>Jun</t>
  </si>
  <si>
    <t>Jul</t>
  </si>
  <si>
    <t>Aug</t>
  </si>
  <si>
    <t>Sep</t>
  </si>
  <si>
    <t>Oct</t>
  </si>
  <si>
    <t>Nov</t>
  </si>
  <si>
    <t>Dec</t>
  </si>
  <si>
    <t>Interest on Amount of Refunds or Surcharges</t>
  </si>
  <si>
    <t>Yr</t>
  </si>
  <si>
    <t>1/12 of Step 9</t>
  </si>
  <si>
    <t>Interest</t>
  </si>
  <si>
    <t>Months</t>
  </si>
  <si>
    <t>Balance</t>
  </si>
  <si>
    <t>Total Transmission Plant In Service</t>
  </si>
  <si>
    <t>New Transmission Plant Additions for Current Calendar Year  (weighted by months in service)</t>
  </si>
  <si>
    <t xml:space="preserve">    Less Accumulated Depreciation Associated with Facilities with Outstanding Network Credits</t>
  </si>
  <si>
    <t>Non-transmission Related</t>
  </si>
  <si>
    <t>CWIP In Form 1 Amount</t>
  </si>
  <si>
    <t>Non-safety Related</t>
  </si>
  <si>
    <t>Electric / Non-electric Cost Support</t>
  </si>
  <si>
    <t>Transmission / Non-transmission Cost Support</t>
  </si>
  <si>
    <t>EPRI Dues Cost Support</t>
  </si>
  <si>
    <t>Regulatory Expense Related to Transmission Cost Support</t>
  </si>
  <si>
    <t>Safety Related Advertising Cost Support</t>
  </si>
  <si>
    <t>Education and Out Reach Cost Support</t>
  </si>
  <si>
    <t>PJM Load Cost Support</t>
  </si>
  <si>
    <t>Excluded Plant Cost Support</t>
  </si>
  <si>
    <t>Outstanding Network Credits Cost Support</t>
  </si>
  <si>
    <t>Interest on Outstanding Network Credits Cost Support</t>
  </si>
  <si>
    <t>CWIP &amp; Expensed Lease Worksheet</t>
  </si>
  <si>
    <t>Return Calculation</t>
  </si>
  <si>
    <t>O</t>
  </si>
  <si>
    <t>Therefore actual revenues collected in a year do not change based on cost data for subsequent years</t>
  </si>
  <si>
    <t>TO adds weighted Cap Adds to plant in service in Formula</t>
  </si>
  <si>
    <t>Rev Req based on Prior Year data</t>
  </si>
  <si>
    <t>The forecast in Prior Year</t>
  </si>
  <si>
    <t>Total with interest</t>
  </si>
  <si>
    <t>Calculation of the above Securitization Adjustments</t>
  </si>
  <si>
    <t xml:space="preserve">Taxes Other than Income                                                    </t>
  </si>
  <si>
    <t>Account 454 - Rent from Electric Property</t>
  </si>
  <si>
    <t>Total Rent Revenues</t>
  </si>
  <si>
    <t>Revenue Adjustment to determine Revenue Credit</t>
  </si>
  <si>
    <t>See Form 1</t>
  </si>
  <si>
    <t>None</t>
  </si>
  <si>
    <t>Maryland</t>
  </si>
  <si>
    <t>Shaded cells are input cells</t>
  </si>
  <si>
    <t>Attachment 1 - Accumulated Deferred Income Taxes (ADIT) Worksheet</t>
  </si>
  <si>
    <t>Attachment 2 - Taxes Other Than Income Worksheet</t>
  </si>
  <si>
    <t>Attachment 3 - Revenue Credit Workpaper</t>
  </si>
  <si>
    <t>Attachment 7 - Transmission Enhancement Charge Worksheet</t>
  </si>
  <si>
    <t>Attachment 8 - Company Exhibit - Securitization Workpaper</t>
  </si>
  <si>
    <t>Attachment 6</t>
  </si>
  <si>
    <t>Attachment 1</t>
  </si>
  <si>
    <t>Attachment 8</t>
  </si>
  <si>
    <t>Attachment 5</t>
  </si>
  <si>
    <t>Attachment 3</t>
  </si>
  <si>
    <t>Attachment 4</t>
  </si>
  <si>
    <t>FAS 109 - Deferred Taxes on ITC</t>
  </si>
  <si>
    <t>Fixed Charge Rate (FCR) if not a CIAC</t>
  </si>
  <si>
    <t>TO populates the formula with Year 1 data from FERC Form 1 data for Year 1 (e.g., 2004)</t>
  </si>
  <si>
    <t>Results of Step 3 go into effect for the Rate Year 1 (e.g., June 1, 2005 - May 31, 2006)</t>
  </si>
  <si>
    <t>TO populates the formula with Year 2 data from FERC Form 1 for Year 2 (e.g., 2005)</t>
  </si>
  <si>
    <t>Results of Step 9 go into effect for the Rate Year 2 (e.g., June 1, 2006 - May 31, 2007)</t>
  </si>
  <si>
    <t>(Year 2 data with total of Year 2 Cap Adds removed and monthly weighted average of Year 2 actual Cap Adds added in)</t>
  </si>
  <si>
    <t>Interest rate pursuant to 35.19a for March of the Current Yr</t>
  </si>
  <si>
    <t>March of the Current Yr</t>
  </si>
  <si>
    <t>Interest rate from above</t>
  </si>
  <si>
    <t>Amortization over Rate Year</t>
  </si>
  <si>
    <t>FAS 106 OPEB Adjustment</t>
  </si>
  <si>
    <t>Post results of Step 9 on PJM web site</t>
  </si>
  <si>
    <t>Post results of Step 3 on PJM web site</t>
  </si>
  <si>
    <t xml:space="preserve">Must run Appendix A with cap adds in line 21 &amp; line 20 </t>
  </si>
  <si>
    <t>For Reconciliation Only</t>
  </si>
  <si>
    <t>Attachment 6 - Enter Negative</t>
  </si>
  <si>
    <t>Attachment 2</t>
  </si>
  <si>
    <t>Total Account 454, 456 and 456.1</t>
  </si>
  <si>
    <t>Potomac Electric Power Company</t>
  </si>
  <si>
    <t>(Sum Lines 1)</t>
  </si>
  <si>
    <t>The FCR resulting from Formula in a given year is used for that year only.</t>
  </si>
  <si>
    <t>(Sum Lines 2-10)</t>
  </si>
  <si>
    <t>Note: ADIT associated with Gain or Loss on Reacquired Debt is included in Column A here and included in Cost of Debt on Appendix A, Line 111</t>
  </si>
  <si>
    <t>Less FASB 109 Above if not separately removed</t>
  </si>
  <si>
    <t>Less FASB 106 Above if not separately removed</t>
  </si>
  <si>
    <t>All EPRI Annual Membership Dues</t>
  </si>
  <si>
    <t xml:space="preserve">Regulatory Commission Expenses directly related to transmission service, RTO filings, or transmission siting itemized in Form 1 at 351.h. </t>
  </si>
  <si>
    <t>Total Revenue Credits</t>
  </si>
  <si>
    <t>6.  Re:  Form 1-F filer:  Sum of subtotals for Accounts 282 and 283 should tie to Form No. 1-F, p.113.57.c</t>
  </si>
  <si>
    <t>Subtotal - p275  (Form 1-F filer:  see note 6 below)</t>
  </si>
  <si>
    <t>Distribution ratio</t>
  </si>
  <si>
    <t>Subtotal - p277  (Form 1-F filer:  see note 6, below)</t>
  </si>
  <si>
    <t>Federal FICA &amp; Unemployment &amp; state unemployment</t>
  </si>
  <si>
    <t>Transmission O&amp;M Reserves</t>
  </si>
  <si>
    <t>Enter Negative</t>
  </si>
  <si>
    <t xml:space="preserve">Prepayments </t>
  </si>
  <si>
    <t xml:space="preserve">      Less ADIT associated with Gain or Loss</t>
  </si>
  <si>
    <t xml:space="preserve">Attachment 5 </t>
  </si>
  <si>
    <t xml:space="preserve">Amount </t>
  </si>
  <si>
    <t>Difference</t>
  </si>
  <si>
    <t xml:space="preserve">Other taxes that are incurred through ownership of plant including transmission plant will be allocated based on the Gross Plant </t>
  </si>
  <si>
    <t>Other taxes that are incurred through ownership of only general or intangible plant will be allocated based on the Wages and Salary</t>
  </si>
  <si>
    <t xml:space="preserve">  "the percentage of federal income tax deductible for state income taxes".  If the utility includes taxes in more than one state, it must explain in</t>
  </si>
  <si>
    <t>Transmission Related Account 242 Reserves (exclude current year environmental site related reserves)</t>
  </si>
  <si>
    <t>Gross Revenue Credits</t>
  </si>
  <si>
    <t>17a</t>
  </si>
  <si>
    <t>17b</t>
  </si>
  <si>
    <t>17c</t>
  </si>
  <si>
    <t>17d</t>
  </si>
  <si>
    <t>17e</t>
  </si>
  <si>
    <t>17f</t>
  </si>
  <si>
    <t>Line 17f less line 17a</t>
  </si>
  <si>
    <t>Instructions:</t>
  </si>
  <si>
    <t>Revenues included in lines 1-11 which are subject to 50/50 sharing.</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</si>
  <si>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</si>
  <si>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</si>
  <si>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</si>
  <si>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</si>
  <si>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</si>
  <si>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</si>
  <si>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</si>
  <si>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</si>
  <si>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</si>
  <si>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Total Transmission Related Reserves</t>
  </si>
  <si>
    <t>Description of the Prepayments</t>
  </si>
  <si>
    <t>17g</t>
  </si>
  <si>
    <t>Justification</t>
  </si>
  <si>
    <t>Attachment A Line #s, Descriptions, Notes, Form 1 Page #s and Instructions</t>
  </si>
  <si>
    <t>Less line 17g</t>
  </si>
  <si>
    <t>General</t>
  </si>
  <si>
    <t>Transmission Ratio</t>
  </si>
  <si>
    <t>General Ratio</t>
  </si>
  <si>
    <t>Transmission  Property Tax</t>
  </si>
  <si>
    <t>Distribution Property tax</t>
  </si>
  <si>
    <t>General Property Tax</t>
  </si>
  <si>
    <t xml:space="preserve">  Total check</t>
  </si>
  <si>
    <t xml:space="preserve">    Trans Labor Ratio </t>
  </si>
  <si>
    <t>Trans General</t>
  </si>
  <si>
    <t xml:space="preserve">General </t>
  </si>
  <si>
    <t>Total Transmission Property Taxes</t>
  </si>
  <si>
    <t>1a</t>
  </si>
  <si>
    <t>Transmission Personal Property Tax  (directly assigned to Transmission)</t>
  </si>
  <si>
    <t>Other Personal Property Tax (excluded)</t>
  </si>
  <si>
    <t xml:space="preserve">Assessable Plant </t>
  </si>
  <si>
    <t>Plant ratios by Jurisdiction</t>
  </si>
  <si>
    <t xml:space="preserve">Property Taxes </t>
  </si>
  <si>
    <t>BO478 Burches Hill-Palmer Cr Upgrade 23090, 91, 92, 93</t>
  </si>
  <si>
    <t>BO499 Burches Hill Sub:  Add 3rd 500/230kV</t>
  </si>
  <si>
    <t>BO526 Ritchie-Benning:  Install (2) 230kV Lines</t>
  </si>
  <si>
    <t>BO701.1 Benning Sub:  Add 3rd 230/69kV, 250MVA</t>
  </si>
  <si>
    <t>Procurement &amp; Administrative Services</t>
  </si>
  <si>
    <t>Financial Services &amp; Corporate Expenses</t>
  </si>
  <si>
    <t>Insurance Coverage and Services</t>
  </si>
  <si>
    <t>Human Resources</t>
  </si>
  <si>
    <t>Customer Services</t>
  </si>
  <si>
    <t>External Affairs</t>
  </si>
  <si>
    <t>Environmental Services</t>
  </si>
  <si>
    <t>Safety Services</t>
  </si>
  <si>
    <t>43b</t>
  </si>
  <si>
    <t>Unamortized Abandoned Transmission Plant</t>
  </si>
  <si>
    <t>86a</t>
  </si>
  <si>
    <t>Amortization of Abandoned Transmission Plant</t>
  </si>
  <si>
    <t>Per FERC Order</t>
  </si>
  <si>
    <t>Months Remaining in Amortization Period</t>
  </si>
  <si>
    <t>Months in Year to be Amortized</t>
  </si>
  <si>
    <t>Annual Depreciation/ Amortization Exp</t>
  </si>
  <si>
    <t>Attachment 1- Accumulated Deferred Income Taxes (ADIT) Worksheet</t>
  </si>
  <si>
    <t xml:space="preserve">Maryland/Form 1  </t>
  </si>
  <si>
    <t>BO496 Brighton Sub: Upgrade T1 500/230kv Transormer</t>
  </si>
  <si>
    <t>Abandoned Tranmission Plant</t>
  </si>
  <si>
    <t>Beginning Balance of Unamortized Transmission Plant</t>
  </si>
  <si>
    <t>Monthly Ammortization</t>
  </si>
  <si>
    <t>A/B</t>
  </si>
  <si>
    <t>Amortization in Rate Year</t>
  </si>
  <si>
    <t>C*D</t>
  </si>
  <si>
    <t>Line 86a</t>
  </si>
  <si>
    <t>Deductions</t>
  </si>
  <si>
    <t>End of Year Balance in Unamortized Transmission Plant</t>
  </si>
  <si>
    <t>A-E-F</t>
  </si>
  <si>
    <t>Line 43b</t>
  </si>
  <si>
    <t>MAPP Abandonment recovery pursuant to ER13-607</t>
  </si>
  <si>
    <t>DPL</t>
  </si>
  <si>
    <t>171a</t>
  </si>
  <si>
    <t>2013-14 rate period</t>
  </si>
  <si>
    <t>2014-15 rate period</t>
  </si>
  <si>
    <t>2015-16 rate period</t>
  </si>
  <si>
    <t>Regulated Electric &amp; Gas T&amp;D</t>
  </si>
  <si>
    <t>B1125 Convert Buzzard to Ritchie Line - 138kV to 230kV</t>
  </si>
  <si>
    <t>Footnote 1:  See Attachment 5 - Cost Support in regards to Brandywine Fly Ash Environmental Expenses</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</si>
  <si>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</si>
  <si>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</si>
  <si>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</si>
  <si>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Per Close 1B</t>
  </si>
  <si>
    <t>The cost of bond redemption is deductible currently for tax purposes and is amortized over the life of the new bond issue for book purposes.    Related to all functions. Excluded here since it is included in Cost of Debt.</t>
  </si>
  <si>
    <t>b2008 Reconductor feeder Dickerson to Quince Orchard</t>
  </si>
  <si>
    <t>Merger Costs</t>
  </si>
  <si>
    <t>Non Merger Related</t>
  </si>
  <si>
    <t>Compliance with FERC Order on the Exelon Merger</t>
  </si>
  <si>
    <t>ARO Exclusion - Cost Support</t>
  </si>
  <si>
    <t>ARO's</t>
  </si>
  <si>
    <t>Non-ARO's</t>
  </si>
  <si>
    <t xml:space="preserve">  See footnote 1 Attachment 5 - Cost Support 1</t>
  </si>
  <si>
    <t>Non - Regulated</t>
  </si>
  <si>
    <t>p207.104g (See attachment 5)</t>
  </si>
  <si>
    <t>p205.5.g &amp; p207.99.g (see attachment 5)</t>
  </si>
  <si>
    <t>p219.28.c (see attachment 5)</t>
  </si>
  <si>
    <t>p321.112.b (see attachment 5)</t>
  </si>
  <si>
    <t>p323.197.b (see attachment 5)</t>
  </si>
  <si>
    <t>See ARO Exclusion - Cost Support section below for Electric Plant in Servie without AROs</t>
  </si>
  <si>
    <t>Supporting documentation for FERC Form 1 reconciliation</t>
  </si>
  <si>
    <t>enter</t>
  </si>
  <si>
    <t>enter details</t>
  </si>
  <si>
    <t>p219.29c See attachment 5)</t>
  </si>
  <si>
    <t xml:space="preserve">  Prepaid Pension is recorded in FERC account 186 (see FERC Form 1 page 233).</t>
  </si>
  <si>
    <t>68a</t>
  </si>
  <si>
    <t xml:space="preserve">    For informational purposes: PBOB expense in FERC Account 926</t>
  </si>
  <si>
    <t>(Note 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</si>
  <si>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</si>
  <si>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S</t>
  </si>
  <si>
    <t>See Attachment 5 - Cost Support, section entitled "PBOP Expense in FERC Account 926" for additional information per FERC orders in Docket Nos. EL13-48 , EL15-27 and ER16-456.</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</si>
  <si>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</si>
  <si>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</si>
  <si>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</si>
  <si>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</si>
  <si>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</si>
  <si>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</si>
  <si>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</si>
  <si>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Deferred Compensation</t>
  </si>
  <si>
    <t>Allowance for Doubtful Accounts</t>
  </si>
  <si>
    <t>Accrued Liabilities</t>
  </si>
  <si>
    <t>Environmental Expense</t>
  </si>
  <si>
    <t>Charitable Contribution Carryfoward</t>
  </si>
  <si>
    <t>Tax capital losses are limited to the amount of tax capital gains.</t>
  </si>
  <si>
    <t>Regulatory Liabilities</t>
  </si>
  <si>
    <t>FAS 109 - Regulatory Liability</t>
  </si>
  <si>
    <t>Regulatory Liability - FERC Formula Rate True-up</t>
  </si>
  <si>
    <t>Federal &amp; State NOL</t>
  </si>
  <si>
    <t>Other 190 Deferred Taxes</t>
  </si>
  <si>
    <t>Plant Related Deferred Taxes</t>
  </si>
  <si>
    <t>FAS109 AFUDC Equity</t>
  </si>
  <si>
    <t>CIAC - Non Rate Base</t>
  </si>
  <si>
    <t>Leased Vehicles - Non Rate Base</t>
  </si>
  <si>
    <t>Plant Related - FAS109 Deferred Taxes</t>
  </si>
  <si>
    <t xml:space="preserve">Reacquired Debt </t>
  </si>
  <si>
    <t>Maryland Property Taxes</t>
  </si>
  <si>
    <t>Regulatory Asset - Blueprint</t>
  </si>
  <si>
    <t>Regulatory Asset - DSM</t>
  </si>
  <si>
    <t>For books, Demand Side Management Costs are deferred.   For tax these costs are expensed when paid.  These deferred taxes are the result of this book/tax difference which is retail in nature.</t>
  </si>
  <si>
    <t>Regulatory Asset - FERC Formula Rate True-up</t>
  </si>
  <si>
    <t>Pension Plan Contribution</t>
  </si>
  <si>
    <t>The Company leases its vehicles under arrangements that are treated as Operating Leases for book purposes, but financing leases for tax purposes.  The differing income tax treatment between Rent Expense deducted for book purposes and tax depreciation expense deducted for income tax purposes, results in deferred income taxes being recorded on the books.  Since Leased Vehicles are not included in Rate Base, the deferred income taxes are being excluded as well.</t>
  </si>
  <si>
    <t xml:space="preserve">Revenue Subject to 50/50 sharing (Attachment 3 - line 17a)  </t>
  </si>
  <si>
    <t xml:space="preserve">Federal Income Tax Rate  </t>
  </si>
  <si>
    <t xml:space="preserve">Net Revenue subject to 50/50 sharing  </t>
  </si>
  <si>
    <t xml:space="preserve">Composite State Income Tax Rate  </t>
  </si>
  <si>
    <t xml:space="preserve">Costs associated with revenues in line 17a </t>
  </si>
  <si>
    <t xml:space="preserve">Federal Tax on Revenue subject to 50/50 sharing  </t>
  </si>
  <si>
    <t xml:space="preserve">State Tax on Revenue subject to 50/50 sharing  </t>
  </si>
  <si>
    <t xml:space="preserve">Total Tax on Revenue subject to 50/50 sharing  </t>
  </si>
  <si>
    <t>Distribution ARO-$2,065,535 and General &amp; Intangible ARO-$283,373</t>
  </si>
  <si>
    <t>General &amp; Intangible ARO-$283,373</t>
  </si>
  <si>
    <t>Distribution ARO-$95,616 and General ARO-$159,641</t>
  </si>
  <si>
    <t>Merger Commitment Deferrals</t>
  </si>
  <si>
    <t>Interest on Contingent Taxes</t>
  </si>
  <si>
    <t>FAS 109 - Regulatory Asset Gross-up</t>
  </si>
  <si>
    <t>Year Ended December 31, 2016</t>
  </si>
  <si>
    <t xml:space="preserve">MD Franchise Tax
</t>
  </si>
  <si>
    <t>MD Environmental Surcharge</t>
  </si>
  <si>
    <t>MD Universal Surcharge</t>
  </si>
  <si>
    <t xml:space="preserve">MD Montgomery County Fuel
</t>
  </si>
  <si>
    <t>MD PSC Assessment</t>
  </si>
  <si>
    <t>MD Sales &amp; Use Tax</t>
  </si>
  <si>
    <t>MD Real Property Taxes</t>
  </si>
  <si>
    <t>DC PSC Assessment</t>
  </si>
  <si>
    <t>DC Delivery Tax</t>
  </si>
  <si>
    <t>DC Real Property Tax</t>
  </si>
  <si>
    <t>DC Business Improvement Tax</t>
  </si>
  <si>
    <t>DC Right-of-Way</t>
  </si>
  <si>
    <t>DC RETF, SETF and EATF Funds</t>
  </si>
  <si>
    <t>DC  Sales and Use Tax</t>
  </si>
  <si>
    <t>VA Property Taxes</t>
  </si>
  <si>
    <t>General ARO-$159,641</t>
  </si>
  <si>
    <t xml:space="preserve">For book purposes, deferred compensation and deferred payments are expensed when accrued.  For tax purposes, they are deducted when paid. Affects Company personnel across all functions. </t>
  </si>
  <si>
    <t>Under the Tax Reform Act of 1986, taxpayers are required to account for bad debts using the specific write-off method.  The reserve method is used for book purposes.  This amount represents the deferred tax asset related to the add-back of book reserves for tax purposes.  This deferred tax asset is retail related.</t>
  </si>
  <si>
    <t>These accrued liabilities are all related to labor.  For book purposes the liabilities are accrued with an offset to book expense.  For tax purposes, a deduction is not allowed  until the liability is paid.  Related to Transmission and Distribution.</t>
  </si>
  <si>
    <t>For book purposes an environmental reserve is established with an offset to book expense for future environmental costs to be paid for clean-up.  For tax purposes, no deduction is allowed until the environmental liability is paid.  Relates to the retail function.</t>
  </si>
  <si>
    <t>Pepco is in a net operating loss carryforward position, therefore, Pepco's charitable contributions are carried forward until such time as Pepco or its Parent company can use them in its consolidated federal income tax return.  For book purposes, the contributions are expensed when incurred.  Charitable contributions are not included in Operating Income  and any related deferred income taxes are excluded from Rate Base.</t>
  </si>
  <si>
    <t>FAS No. 106 requires accrual basis instead of cash basis accounting for post retirement health care and life insurance benefits for book purposes.  Amounts paid to participants or funded through the VEBA or 401(h) accounts are currently deductible for tax purposes. Affects Company personnel across all functions.</t>
  </si>
  <si>
    <t>When a regulatory asset/liability is established, books credits/debits income, which for tax purposes needs to be reversed along with the associated amortization  This deferred tax asset is retail related.</t>
  </si>
  <si>
    <t>Pursuant to the requirements of FAS 109, Pepco’s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all plant.  These amounts are removed below.</t>
  </si>
  <si>
    <t>For book purposes, a regulatory liability has been established for the FERC Formula Rate Filing true-up and book income has been decreased.  For tax purposes, this regulatory liability is not recognized and the book expense must be reversed.  100% Transmission related.</t>
  </si>
  <si>
    <t>Represents deferred income tax assets related to federal and state net operating loss carryforwards available to offset future taxable income. Related to both Transmission and Distribution.</t>
  </si>
  <si>
    <t>Miscellaneous temporary differences including DC Gross Receipts Tax and Sales and Use Tax.  All retail related.</t>
  </si>
  <si>
    <t>Deferred taxes recognized for commitments made as part of the 2016 merger with Exelon that have not been paid by year-end.  These amounts are excluded from Rate Base.</t>
  </si>
  <si>
    <t>Represents deferred taxes on estimated book interest expense on prior year taxes not deductible for tax purposes until paid.</t>
  </si>
  <si>
    <t>This deferred tax balance relates to the life and method differences on property related items for book and tax.  Related to Transmission and Distribution.</t>
  </si>
  <si>
    <t>Under SFAS 109, deferred income taxes must be provided on all book/tax temporary differences, including AFUDC-Equity.  Deferred income taxes on AFUDC-Equity are not recognized for Regulatory purposes and are excluded from Rate Base.  These amounts are removed below.</t>
  </si>
  <si>
    <t>Contributions in Aid of Construction (CIAC) are a reduction to Plant for book accounting purposes, but are included in taxable income and depreciated for income tax purposes.  This different book/tax treatment results in deferred income taxes which must be recorded in accordance with SFAS 109.  The Company collects an income tax gross-up from the customer which is reimbursement for the time value of money on the additional tax liability incurred until such time as the amounts are fully depreciated for tax purposes.  The deferred income tax asset on CIAC's is excluded from Rate Base because the underlying plant is not included in Rate Base.</t>
  </si>
  <si>
    <t>For book purposes, the MD property taxes are accrued over the fiscal year.  For tax purposes payments are deducted when paid based on the lien date.  Relates to both Transmission and Distribution.</t>
  </si>
  <si>
    <t>For book purposes, prepaid expenses, which related to a future period but are paid in the current period, must be capitalized and amortized to the balance sheet as an asset.  For tax purposes, there is "12-month rule" which allows taxpayers that meet the 12-month rule to currently deduct the amount, as long as the benefits does not extend beyond 12 months.  The prepaid interest relates to the Life Insurance plans, that is why this is labor related.</t>
  </si>
  <si>
    <t>For book purposes, prepaid expenses, which related to a future period but are paid in the current period, must be capitalized and amortized to the balance sheet as an asset.  For tax purposes, there is "12-month rule" which allows taxpayers that meet the 12-month rule to currently deduct the amount, as long as the benefits does not extend beyond 12 months.    Relates to Transmission and Distribution.</t>
  </si>
  <si>
    <t>When a regulatory asset/liability is established, books credits/debits income, which for tax purposes needs to be reversed along with the associated amortization.  This deferred tax asset is Retail related.</t>
  </si>
  <si>
    <t>For book purposes, a regulatory asset has been established for the FERC Formula Rate Filing true-up and book income has been increased.  For tax purposes, this regulatory asset is not recognized and the book income must be reversed.  This item is 100% Transmission related.</t>
  </si>
  <si>
    <t>For book purposes, regulatory assets are established with an increase to book income.  For tax purposes the regulatory assets are not recognized and book income is reversed.  These deferred tax assets are both Retail and Transmission and Distribution related.</t>
  </si>
  <si>
    <t>The Company claims tax deductions for payments made to fund its Retirement Income Plan to the extent permitted under the IRC Section 415 contribution limitations.  For book purposes, pension plan expense is recorded in accordance with SFAS 158.  This deferred tax liability reflects the difference between the tax versus book deductions.  It affects Company personnel across all functions.</t>
  </si>
  <si>
    <t>Pursuant to the requirements of FAS 109, Pepco’s accumulated deferred taxes must encompass all timing differences regardless of whether the difference is normalized or flowed-through.  These balances primarily represent the deferred taxes on prior flow-through items, including the amount of the required gross-up necessary for full recovery of the prior flow-through amount. Related to all plant.  This amount is removed below.</t>
  </si>
  <si>
    <t>Apportioned: MD 4.50%, DC 3.30%</t>
  </si>
  <si>
    <t>Excluded merger costs in line 6</t>
  </si>
  <si>
    <t xml:space="preserve">  FERC Form 1 page 351.1 line 15, 17 and 20, transmission related only.</t>
  </si>
  <si>
    <t>Prepayments  - DC ROW</t>
  </si>
  <si>
    <t>Prepayments - Transmission Personal Property Tax</t>
  </si>
  <si>
    <t xml:space="preserve">  Remaining balance of Prepayments</t>
  </si>
  <si>
    <t xml:space="preserve">  Prepayments related to Transmission Personal Proerty Tax.  See "Prop taxes to function" worksheet for total Transmission assessible plant factor (total transmission property taxes/total property taxes).</t>
  </si>
  <si>
    <t xml:space="preserve">  Prepayments related to DC ROW</t>
  </si>
  <si>
    <t xml:space="preserve">The actuarially determined amount of OPEB expense in FERC 926 decreased $.467 million from the prior year; this decrease is driven by ($0.3 million) decrease in amortization of unrecognized gain/loss from assumption changes, primarily a change in the census data and decrease in the discount rate from 4.15% in 2015 to 3.80% in 2016, ($0.7 million) decrease in interest cost, ($0.1 million) decrease in in service cost, offset by $0.6 million decrease in expected return on plan assets. This decrease was offset by a $0.347 million decrease in OPEB costs directly charged to capital or other income deduction accounts (i.e. below the line).
</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</si>
</sst>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_(* #,##0.0000_);_(* \(#,##0.0000\);_(* &quot;-&quot;??_);_(@_)"/>
    <numFmt numFmtId="173" formatCode="0.0000%"/>
    <numFmt numFmtId="174" formatCode="0.00000%"/>
    <numFmt numFmtId="175" formatCode="0.000000%"/>
    <numFmt numFmtId="176" formatCode="_(* #,##0.0_);_(* \(#,##0.0\);_(* &quot;-&quot;??_);_(@_)"/>
    <numFmt numFmtId="177" formatCode="0.000000"/>
    <numFmt numFmtId="178" formatCode="_(* #,##0.000_);_(* \(#,##0.000\);_(* &quot;-&quot;???_);_(@_)"/>
    <numFmt numFmtId="179" formatCode="_(* #,##0.0_);_(* \(#,##0.0\);_(* &quot;-&quot;?_);_(@_)"/>
    <numFmt numFmtId="180" formatCode="0.00000000"/>
    <numFmt numFmtId="181" formatCode="_(&quot;$&quot;* #,##0.0_);_(&quot;$&quot;* \(#,##0.0\);_(&quot;$&quot;* &quot;-&quot;?_);_(@_)"/>
    <numFmt numFmtId="182" formatCode="0.0000000000"/>
    <numFmt numFmtId="183" formatCode="#0._)"/>
    <numFmt numFmtId="184" formatCode="_(* #,##0.00000000000_);_(* \(#,##0.00000000000\);_(* &quot;-&quot;??_);_(@_)"/>
    <numFmt numFmtId="185" formatCode="_(* #,##0.0_);_(* \(#,##0.0\);_(* &quot;-&quot;?_);@_)"/>
    <numFmt numFmtId="186" formatCode="#,##0;\-#,##0;&quot;-&quot;"/>
    <numFmt numFmtId="187" formatCode="0.000"/>
    <numFmt numFmtId="188" formatCode="mm\-yy"/>
    <numFmt numFmtId="189" formatCode="&quot;£&quot;#,###.##\ ;\(&quot;£&quot;#,###.##\);"/>
    <numFmt numFmtId="190" formatCode="0.000_)"/>
    <numFmt numFmtId="191" formatCode="&quot;N$&quot;#,##0.00_);\(&quot;N$&quot;#,##0.00\)"/>
    <numFmt numFmtId="192" formatCode="#,##0.0_);\(#,##0.0\)"/>
    <numFmt numFmtId="193" formatCode="#,##0.000"/>
    <numFmt numFmtId="194" formatCode="#,##0.0000"/>
    <numFmt numFmtId="195" formatCode="0.00_)"/>
    <numFmt numFmtId="196" formatCode="#,##0_);\(#,##0\);&quot; &quot;"/>
    <numFmt numFmtId="197" formatCode="_(&quot;$&quot;* #,##0.000_);_(&quot;$&quot;* \(#,##0.000\);_(&quot;$&quot;*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sz val="12"/>
      <name val="Arial MT"/>
    </font>
    <font>
      <b/>
      <sz val="14"/>
      <name val="Arial"/>
      <family val="2"/>
    </font>
    <font>
      <sz val="12"/>
      <color indexed="12"/>
      <name val="Helv"/>
    </font>
    <font>
      <sz val="12"/>
      <name val="Helv"/>
    </font>
    <font>
      <b/>
      <sz val="12"/>
      <name val="Helv"/>
    </font>
    <font>
      <b/>
      <sz val="12"/>
      <color indexed="10"/>
      <name val="Helv"/>
    </font>
    <font>
      <sz val="12"/>
      <color indexed="13"/>
      <name val="Arial"/>
      <family val="2"/>
    </font>
    <font>
      <b/>
      <sz val="12"/>
      <color indexed="13"/>
      <name val="Arial"/>
      <family val="2"/>
    </font>
    <font>
      <b/>
      <sz val="12"/>
      <color indexed="13"/>
      <name val="Helv"/>
    </font>
    <font>
      <sz val="14"/>
      <name val="Arial"/>
      <family val="2"/>
    </font>
    <font>
      <sz val="12"/>
      <name val="Arial Narrow"/>
      <family val="2"/>
    </font>
    <font>
      <b/>
      <sz val="12"/>
      <color indexed="10"/>
      <name val="Arial Narrow"/>
      <family val="2"/>
    </font>
    <font>
      <b/>
      <sz val="18"/>
      <name val="Arial"/>
      <family val="2"/>
    </font>
    <font>
      <sz val="12"/>
      <color indexed="10"/>
      <name val="Helv"/>
    </font>
    <font>
      <b/>
      <i/>
      <sz val="10"/>
      <name val="Arial"/>
      <family val="2"/>
    </font>
    <font>
      <b/>
      <i/>
      <sz val="12"/>
      <name val="Arial"/>
      <family val="2"/>
    </font>
    <font>
      <b/>
      <i/>
      <sz val="12"/>
      <color indexed="14"/>
      <name val="Arial"/>
      <family val="2"/>
    </font>
    <font>
      <b/>
      <sz val="10"/>
      <color indexed="10"/>
      <name val="Arial Narrow"/>
      <family val="2"/>
    </font>
    <font>
      <sz val="10"/>
      <name val="Arial Narrow"/>
      <family val="2"/>
    </font>
    <font>
      <b/>
      <i/>
      <sz val="10"/>
      <color indexed="10"/>
      <name val="Arial"/>
      <family val="2"/>
    </font>
    <font>
      <b/>
      <sz val="10"/>
      <color indexed="14"/>
      <name val="Arial"/>
      <family val="2"/>
    </font>
    <font>
      <sz val="11"/>
      <name val="Arial"/>
      <family val="2"/>
    </font>
    <font>
      <b/>
      <sz val="10"/>
      <name val="Arial Narrow"/>
      <family val="2"/>
    </font>
    <font>
      <sz val="10"/>
      <color indexed="10"/>
      <name val="Arial Narrow"/>
      <family val="2"/>
    </font>
    <font>
      <b/>
      <sz val="12"/>
      <name val="Arial Narrow"/>
      <family val="2"/>
    </font>
    <font>
      <sz val="12"/>
      <color indexed="12"/>
      <name val="Arial Narrow"/>
      <family val="2"/>
    </font>
    <font>
      <b/>
      <sz val="14"/>
      <name val="Arial Narrow"/>
      <family val="2"/>
    </font>
    <font>
      <b/>
      <sz val="14"/>
      <color indexed="10"/>
      <name val="Arial"/>
      <family val="2"/>
    </font>
    <font>
      <b/>
      <sz val="16"/>
      <color indexed="10"/>
      <name val="Arial"/>
      <family val="2"/>
    </font>
    <font>
      <sz val="11"/>
      <name val="Arial Narrow"/>
      <family val="2"/>
    </font>
    <font>
      <sz val="9"/>
      <name val="Arial Narrow"/>
      <family val="2"/>
    </font>
    <font>
      <b/>
      <sz val="9"/>
      <name val="Arial Narrow"/>
      <family val="2"/>
    </font>
    <font>
      <b/>
      <sz val="12"/>
      <color indexed="13"/>
      <name val="Helvetica"/>
      <family val="2"/>
    </font>
    <font>
      <sz val="14"/>
      <name val="Arial"/>
      <family val="2"/>
    </font>
    <font>
      <sz val="12"/>
      <color indexed="43"/>
      <name val="Arial"/>
      <family val="2"/>
    </font>
    <font>
      <sz val="10"/>
      <color indexed="10"/>
      <name val="Arial"/>
      <family val="2"/>
    </font>
    <font>
      <b/>
      <u/>
      <sz val="10"/>
      <name val="Arial"/>
      <family val="2"/>
    </font>
    <font>
      <b/>
      <sz val="11"/>
      <name val="Arial"/>
      <family val="2"/>
    </font>
    <font>
      <b/>
      <i/>
      <sz val="14"/>
      <name val="Arial Narrow"/>
      <family val="2"/>
    </font>
    <font>
      <b/>
      <i/>
      <sz val="11"/>
      <name val="Arial Narrow"/>
      <family val="2"/>
    </font>
    <font>
      <sz val="9"/>
      <color indexed="10"/>
      <name val="Arial Narrow"/>
      <family val="2"/>
    </font>
    <font>
      <b/>
      <i/>
      <sz val="12"/>
      <name val="Arial Narrow"/>
      <family val="2"/>
    </font>
    <font>
      <u/>
      <sz val="10"/>
      <name val="Arial"/>
      <family val="2"/>
    </font>
    <font>
      <b/>
      <u/>
      <sz val="11"/>
      <name val="Arial"/>
      <family val="2"/>
    </font>
    <font>
      <sz val="10"/>
      <name val="Arial"/>
      <family val="2"/>
    </font>
    <font>
      <b/>
      <sz val="12"/>
      <color indexed="13"/>
      <name val="Arial Narrow"/>
      <family val="2"/>
    </font>
    <font>
      <i/>
      <sz val="10"/>
      <name val="Arial"/>
      <family val="2"/>
    </font>
    <font>
      <sz val="9"/>
      <name val="Arial"/>
      <family val="2"/>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sz val="10"/>
      <name val="MS Sans Serif"/>
      <family val="2"/>
    </font>
    <font>
      <b/>
      <sz val="10"/>
      <name val="MS Sans Serif"/>
      <family val="2"/>
    </font>
    <font>
      <b/>
      <sz val="18"/>
      <color indexed="56"/>
      <name val="Cambria"/>
      <family val="2"/>
    </font>
    <font>
      <b/>
      <sz val="12"/>
      <color indexed="8"/>
      <name val="Times New Roman"/>
      <family val="2"/>
    </font>
    <font>
      <sz val="12"/>
      <color indexed="10"/>
      <name val="Times New Roman"/>
      <family val="2"/>
    </font>
    <font>
      <b/>
      <sz val="22"/>
      <name val="Arial"/>
      <family val="2"/>
    </font>
    <font>
      <sz val="12"/>
      <color indexed="43"/>
      <name val="Arial"/>
      <family val="2"/>
    </font>
    <font>
      <sz val="10"/>
      <color indexed="12"/>
      <name val="Arial"/>
      <family val="2"/>
    </font>
    <font>
      <sz val="11"/>
      <color indexed="8"/>
      <name val="Calibri"/>
      <family val="2"/>
    </font>
    <font>
      <sz val="10"/>
      <color indexed="8"/>
      <name val="Arial"/>
      <family val="2"/>
    </font>
    <font>
      <sz val="10"/>
      <name val="Arial Unicode MS"/>
      <family val="2"/>
    </font>
    <font>
      <sz val="10"/>
      <color indexed="12"/>
      <name val="MS Sans Serif"/>
      <family val="2"/>
    </font>
    <font>
      <sz val="12"/>
      <name val="Times New Roman"/>
      <family val="1"/>
    </font>
    <font>
      <sz val="10"/>
      <color indexed="39"/>
      <name val="Arial"/>
      <family val="2"/>
    </font>
    <font>
      <b/>
      <sz val="10"/>
      <color indexed="8"/>
      <name val="Arial"/>
      <family val="2"/>
    </font>
    <font>
      <b/>
      <sz val="12"/>
      <color indexed="8"/>
      <name val="Arial"/>
      <family val="2"/>
    </font>
    <font>
      <b/>
      <sz val="16"/>
      <color indexed="23"/>
      <name val="Arial"/>
      <family val="2"/>
    </font>
    <font>
      <b/>
      <sz val="12"/>
      <color indexed="8"/>
      <name val="Times New Roman"/>
      <family val="1"/>
    </font>
    <font>
      <b/>
      <sz val="11"/>
      <color indexed="8"/>
      <name val="Times New Roman"/>
      <family val="1"/>
    </font>
    <font>
      <sz val="12"/>
      <color indexed="8"/>
      <name val="Times New Roman"/>
      <family val="1"/>
    </font>
    <font>
      <b/>
      <sz val="10"/>
      <color indexed="12"/>
      <name val="MS Sans Serif"/>
      <family val="2"/>
    </font>
    <font>
      <sz val="8"/>
      <name val="Arial"/>
      <family val="2"/>
    </font>
    <font>
      <sz val="10"/>
      <color rgb="FFFF0000"/>
      <name val="Arial"/>
      <family val="2"/>
    </font>
    <font>
      <sz val="10"/>
      <name val="Arial"/>
      <family val="2"/>
    </font>
    <font>
      <sz val="10"/>
      <color theme="1"/>
      <name val="Arial"/>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b/>
      <sz val="11"/>
      <color indexed="8"/>
      <name val="Calibri"/>
      <family val="2"/>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10"/>
      <color indexed="12"/>
      <name val="Arial"/>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sz val="7"/>
      <name val="Small Fonts"/>
      <family val="2"/>
    </font>
    <font>
      <b/>
      <sz val="11"/>
      <color indexed="63"/>
      <name val="Calibri"/>
      <family val="2"/>
    </font>
    <font>
      <b/>
      <sz val="11"/>
      <color rgb="FF3F3F3F"/>
      <name val="Calibri"/>
      <family val="2"/>
      <scheme val="minor"/>
    </font>
    <font>
      <b/>
      <sz val="8"/>
      <name val="Arial"/>
      <family val="2"/>
    </font>
    <font>
      <b/>
      <sz val="18"/>
      <color indexed="62"/>
      <name val="Cambria"/>
      <family val="2"/>
    </font>
    <font>
      <b/>
      <sz val="18"/>
      <color theme="3"/>
      <name val="Cambria"/>
      <family val="2"/>
      <scheme val="major"/>
    </font>
    <font>
      <b/>
      <sz val="11"/>
      <color theme="1"/>
      <name val="Calibri"/>
      <family val="2"/>
      <scheme val="minor"/>
    </font>
    <font>
      <sz val="11"/>
      <color indexed="10"/>
      <name val="Calibri"/>
      <family val="2"/>
    </font>
    <font>
      <sz val="11"/>
      <color rgb="FFFF0000"/>
      <name val="Calibri"/>
      <family val="2"/>
      <scheme val="minor"/>
    </font>
    <font>
      <b/>
      <i/>
      <u/>
      <sz val="10"/>
      <name val="Arial"/>
      <family val="2"/>
    </font>
    <font>
      <i/>
      <sz val="12"/>
      <color indexed="14"/>
      <name val="Arial"/>
      <family val="2"/>
    </font>
    <font>
      <u/>
      <sz val="12"/>
      <name val="Helv"/>
    </font>
    <font>
      <sz val="12"/>
      <color indexed="13"/>
      <name val="Helv"/>
    </font>
    <font>
      <sz val="9"/>
      <color indexed="10"/>
      <name val="Helv"/>
    </font>
    <font>
      <b/>
      <sz val="14"/>
      <name val="Calibri"/>
      <family val="2"/>
      <scheme val="minor"/>
    </font>
    <font>
      <sz val="14"/>
      <name val="Calibri"/>
      <family val="2"/>
      <scheme val="minor"/>
    </font>
    <font>
      <sz val="10"/>
      <name val="Calibri"/>
      <family val="2"/>
      <scheme val="minor"/>
    </font>
    <font>
      <b/>
      <i/>
      <sz val="12"/>
      <name val="Calibri"/>
      <family val="2"/>
      <scheme val="minor"/>
    </font>
    <font>
      <b/>
      <i/>
      <sz val="10"/>
      <name val="Calibri"/>
      <family val="2"/>
      <scheme val="minor"/>
    </font>
    <font>
      <b/>
      <sz val="10"/>
      <name val="Calibri"/>
      <family val="2"/>
      <scheme val="minor"/>
    </font>
    <font>
      <b/>
      <sz val="10"/>
      <color indexed="10"/>
      <name val="Calibri"/>
      <family val="2"/>
      <scheme val="minor"/>
    </font>
    <font>
      <sz val="10"/>
      <color indexed="12"/>
      <name val="Calibri"/>
      <family val="2"/>
      <scheme val="minor"/>
    </font>
    <font>
      <b/>
      <sz val="11"/>
      <name val="Calibri"/>
      <family val="2"/>
      <scheme val="minor"/>
    </font>
    <font>
      <sz val="10"/>
      <name val="Times New Roman"/>
      <family val="1"/>
    </font>
    <font>
      <sz val="10"/>
      <color indexed="9"/>
      <name val="Arial"/>
      <family val="2"/>
    </font>
    <font>
      <sz val="8"/>
      <name val="Times New Roman"/>
      <family val="1"/>
    </font>
    <font>
      <sz val="10"/>
      <color indexed="20"/>
      <name val="Arial"/>
      <family val="2"/>
    </font>
    <font>
      <b/>
      <sz val="8"/>
      <color indexed="24"/>
      <name val="Arial"/>
      <family val="2"/>
    </font>
    <font>
      <b/>
      <sz val="9"/>
      <color indexed="24"/>
      <name val="Arial"/>
      <family val="2"/>
    </font>
    <font>
      <b/>
      <sz val="11"/>
      <color indexed="24"/>
      <name val="Arial"/>
      <family val="2"/>
    </font>
    <font>
      <sz val="9"/>
      <name val="Times New Roman"/>
      <family val="1"/>
    </font>
    <font>
      <b/>
      <sz val="10"/>
      <color indexed="52"/>
      <name val="Arial"/>
      <family val="2"/>
    </font>
    <font>
      <sz val="10"/>
      <name val="Tms Rmn"/>
    </font>
    <font>
      <b/>
      <sz val="10"/>
      <color indexed="9"/>
      <name val="Arial"/>
      <family val="2"/>
    </font>
    <font>
      <sz val="11"/>
      <name val="Tms Rmn"/>
      <family val="1"/>
    </font>
    <font>
      <sz val="7.2"/>
      <color indexed="8"/>
      <name val="Arial"/>
      <family val="2"/>
    </font>
    <font>
      <sz val="10"/>
      <name val="Courier New"/>
      <family val="3"/>
    </font>
    <font>
      <b/>
      <sz val="10"/>
      <name val="Arial Unicode MS"/>
      <family val="2"/>
    </font>
    <font>
      <b/>
      <i/>
      <sz val="16"/>
      <name val="Helv"/>
      <family val="2"/>
    </font>
    <font>
      <b/>
      <i/>
      <sz val="16"/>
      <name val="Helv"/>
    </font>
    <font>
      <sz val="7.25"/>
      <name val="Helv"/>
    </font>
    <font>
      <sz val="8"/>
      <color indexed="62"/>
      <name val="Arial"/>
      <family val="2"/>
    </font>
    <font>
      <b/>
      <sz val="10"/>
      <color indexed="39"/>
      <name val="Arial"/>
      <family val="2"/>
    </font>
    <font>
      <b/>
      <sz val="8"/>
      <color indexed="8"/>
      <name val="Arial"/>
      <family val="2"/>
    </font>
    <font>
      <sz val="8"/>
      <color indexed="8"/>
      <name val="Arial"/>
      <family val="2"/>
    </font>
    <font>
      <sz val="19"/>
      <name val="Arial"/>
      <family val="2"/>
    </font>
    <font>
      <sz val="19"/>
      <color indexed="48"/>
      <name val="Arial"/>
      <family val="2"/>
    </font>
    <font>
      <sz val="8"/>
      <color indexed="14"/>
      <name val="Arial"/>
      <family val="2"/>
    </font>
    <font>
      <b/>
      <sz val="14"/>
      <color indexed="8"/>
      <name val="Times New Roman"/>
      <family val="1"/>
    </font>
    <font>
      <sz val="14"/>
      <color indexed="8"/>
      <name val="Times New Roman"/>
      <family val="1"/>
    </font>
    <font>
      <b/>
      <sz val="20"/>
      <color rgb="FFFF0000"/>
      <name val="Arial"/>
      <family val="2"/>
    </font>
    <font>
      <b/>
      <sz val="16"/>
      <color rgb="FFFF0000"/>
      <name val="Arial"/>
      <family val="2"/>
    </font>
    <font>
      <b/>
      <sz val="16"/>
      <name val="Arial"/>
      <family val="2"/>
    </font>
    <font>
      <b/>
      <sz val="10"/>
      <color rgb="FFFF0000"/>
      <name val="Arial"/>
      <family val="2"/>
    </font>
    <font>
      <b/>
      <sz val="10"/>
      <color theme="1"/>
      <name val="Arial"/>
      <family val="2"/>
    </font>
    <font>
      <sz val="9"/>
      <color rgb="FFFF0000"/>
      <name val="Arial Narrow"/>
      <family val="2"/>
    </font>
    <font>
      <sz val="10"/>
      <color indexed="10"/>
      <name val="Calibri"/>
      <family val="2"/>
      <scheme val="minor"/>
    </font>
    <font>
      <sz val="12"/>
      <name val="Calibri"/>
      <family val="2"/>
      <scheme val="minor"/>
    </font>
    <font>
      <u/>
      <sz val="12"/>
      <name val="Arial"/>
      <family val="2"/>
    </font>
    <font>
      <sz val="12"/>
      <color rgb="FFFF0000"/>
      <name val="Arial"/>
      <family val="2"/>
    </font>
    <font>
      <sz val="11"/>
      <color theme="1"/>
      <name val="Arial"/>
      <family val="2"/>
    </font>
  </fonts>
  <fills count="11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solid">
        <fgColor indexed="8"/>
        <bgColor indexed="64"/>
      </patternFill>
    </fill>
    <fill>
      <patternFill patternType="solid">
        <fgColor indexed="13"/>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theme="4"/>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theme="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theme="6"/>
      </patternFill>
    </fill>
    <fill>
      <patternFill patternType="solid">
        <fgColor indexed="55"/>
        <bgColor indexed="55"/>
      </patternFill>
    </fill>
    <fill>
      <patternFill patternType="solid">
        <fgColor theme="7"/>
      </patternFill>
    </fill>
    <fill>
      <patternFill patternType="solid">
        <fgColor indexed="41"/>
        <bgColor indexed="41"/>
      </patternFill>
    </fill>
    <fill>
      <patternFill patternType="solid">
        <fgColor indexed="54"/>
        <bgColor indexed="54"/>
      </patternFill>
    </fill>
    <fill>
      <patternFill patternType="solid">
        <fgColor theme="8"/>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patternFill>
    </fill>
    <fill>
      <patternFill patternType="solid">
        <fgColor indexed="54"/>
      </patternFill>
    </fill>
    <fill>
      <patternFill patternType="solid">
        <fgColor indexed="20"/>
      </patternFill>
    </fill>
    <fill>
      <patternFill patternType="solid">
        <fgColor indexed="56"/>
      </patternFill>
    </fill>
    <fill>
      <patternFill patternType="solid">
        <fgColor indexed="40"/>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23"/>
      </patternFill>
    </fill>
    <fill>
      <patternFill patternType="solid">
        <fgColor indexed="9"/>
        <bgColor indexed="64"/>
      </patternFill>
    </fill>
    <fill>
      <patternFill patternType="solid">
        <fgColor indexed="15"/>
      </patternFill>
    </fill>
    <fill>
      <patternFill patternType="solid">
        <fgColor rgb="FFFFFF00"/>
        <bgColor indexed="64"/>
      </patternFill>
    </fill>
    <fill>
      <patternFill patternType="solid">
        <fgColor indexed="47"/>
        <bgColor indexed="64"/>
      </patternFill>
    </fill>
    <fill>
      <patternFill patternType="solid">
        <fgColor theme="0"/>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double">
        <color indexed="12"/>
      </left>
      <right style="double">
        <color indexed="12"/>
      </right>
      <top style="double">
        <color indexed="12"/>
      </top>
      <bottom style="dotted">
        <color indexed="12"/>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ck">
        <color indexed="12"/>
      </left>
      <right style="thick">
        <color indexed="12"/>
      </right>
      <top style="thick">
        <color indexed="12"/>
      </top>
      <bottom/>
      <diagonal/>
    </border>
    <border>
      <left/>
      <right/>
      <top style="thin">
        <color indexed="62"/>
      </top>
      <bottom style="double">
        <color indexed="62"/>
      </bottom>
      <diagonal/>
    </border>
    <border>
      <left/>
      <right/>
      <top style="thin">
        <color indexed="64"/>
      </top>
      <bottom/>
      <diagonal/>
    </border>
    <border>
      <left/>
      <right/>
      <top style="thin">
        <color indexed="64"/>
      </top>
      <bottom style="double">
        <color indexed="64"/>
      </bottom>
      <diagonal/>
    </border>
    <border>
      <left/>
      <right/>
      <top style="medium">
        <color indexed="64"/>
      </top>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theme="4"/>
      </top>
      <bottom style="double">
        <color theme="4"/>
      </bottom>
      <diagonal/>
    </border>
    <border>
      <left/>
      <right/>
      <top/>
      <bottom style="medium">
        <color indexed="24"/>
      </bottom>
      <diagonal/>
    </border>
    <border>
      <left style="thin">
        <color indexed="8"/>
      </left>
      <right/>
      <top/>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style="medium">
        <color indexed="64"/>
      </right>
      <top style="medium">
        <color indexed="64"/>
      </top>
      <bottom style="medium">
        <color indexed="64"/>
      </bottom>
      <diagonal/>
    </border>
    <border>
      <left/>
      <right/>
      <top/>
      <bottom style="double">
        <color indexed="64"/>
      </bottom>
      <diagonal/>
    </border>
  </borders>
  <cellStyleXfs count="64080">
    <xf numFmtId="0" fontId="0" fillId="0" borderId="0"/>
    <xf numFmtId="177" fontId="7" fillId="0" borderId="0">
      <alignment horizontal="left" wrapText="1"/>
    </xf>
    <xf numFmtId="177" fontId="7" fillId="0" borderId="0">
      <alignment horizontal="left" wrapText="1"/>
    </xf>
    <xf numFmtId="0" fontId="68" fillId="2" borderId="0" applyNumberFormat="0" applyBorder="0" applyAlignment="0" applyProtection="0"/>
    <xf numFmtId="0" fontId="68" fillId="3" borderId="0" applyNumberFormat="0" applyBorder="0" applyAlignment="0" applyProtection="0"/>
    <xf numFmtId="0" fontId="68" fillId="4" borderId="0" applyNumberFormat="0" applyBorder="0" applyAlignment="0" applyProtection="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5"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0" fontId="70" fillId="3" borderId="0" applyNumberFormat="0" applyBorder="0" applyAlignment="0" applyProtection="0"/>
    <xf numFmtId="0" fontId="71" fillId="20" borderId="1" applyNumberFormat="0" applyAlignment="0" applyProtection="0"/>
    <xf numFmtId="0" fontId="72" fillId="21" borderId="2" applyNumberFormat="0" applyAlignment="0" applyProtection="0"/>
    <xf numFmtId="43" fontId="7" fillId="0" borderId="0" applyFont="0" applyFill="0" applyBorder="0" applyAlignment="0" applyProtection="0"/>
    <xf numFmtId="179" fontId="7" fillId="0" borderId="0" applyFont="0" applyFill="0" applyBorder="0" applyAlignment="0" applyProtection="0"/>
    <xf numFmtId="178" fontId="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9" fillId="0" borderId="0" applyFont="0" applyFill="0" applyBorder="0" applyAlignment="0" applyProtection="0"/>
    <xf numFmtId="43" fontId="91" fillId="0" borderId="0" applyFont="0" applyFill="0" applyBorder="0" applyAlignment="0" applyProtection="0"/>
    <xf numFmtId="44" fontId="7" fillId="0" borderId="0" applyFont="0" applyFill="0" applyBorder="0" applyAlignment="0" applyProtection="0"/>
    <xf numFmtId="181" fontId="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73" fillId="0" borderId="0" applyNumberFormat="0" applyFill="0" applyBorder="0" applyAlignment="0" applyProtection="0"/>
    <xf numFmtId="0" fontId="74" fillId="4" borderId="0" applyNumberFormat="0" applyBorder="0" applyAlignment="0" applyProtection="0"/>
    <xf numFmtId="0" fontId="75" fillId="0" borderId="3" applyNumberFormat="0" applyFill="0" applyAlignment="0" applyProtection="0"/>
    <xf numFmtId="0" fontId="76" fillId="0" borderId="4" applyNumberFormat="0" applyFill="0" applyAlignment="0" applyProtection="0"/>
    <xf numFmtId="0" fontId="77" fillId="0" borderId="5" applyNumberFormat="0" applyFill="0" applyAlignment="0" applyProtection="0"/>
    <xf numFmtId="0" fontId="77" fillId="0" borderId="0" applyNumberFormat="0" applyFill="0" applyBorder="0" applyAlignment="0" applyProtection="0"/>
    <xf numFmtId="0" fontId="78" fillId="7" borderId="1" applyNumberFormat="0" applyAlignment="0" applyProtection="0"/>
    <xf numFmtId="0" fontId="79" fillId="0" borderId="6" applyNumberFormat="0" applyFill="0" applyAlignment="0" applyProtection="0"/>
    <xf numFmtId="0" fontId="80" fillId="22" borderId="0" applyNumberFormat="0" applyBorder="0" applyAlignment="0" applyProtection="0"/>
    <xf numFmtId="0" fontId="91" fillId="0" borderId="0"/>
    <xf numFmtId="0" fontId="91" fillId="0" borderId="0"/>
    <xf numFmtId="0" fontId="9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1" fillId="0" borderId="0"/>
    <xf numFmtId="0" fontId="19" fillId="0" borderId="0"/>
    <xf numFmtId="0" fontId="19" fillId="0" borderId="0"/>
    <xf numFmtId="0" fontId="82" fillId="0" borderId="0"/>
    <xf numFmtId="37" fontId="13" fillId="0" borderId="0"/>
    <xf numFmtId="0" fontId="7" fillId="0" borderId="0"/>
    <xf numFmtId="0" fontId="19" fillId="0" borderId="0"/>
    <xf numFmtId="0" fontId="19" fillId="0" borderId="0"/>
    <xf numFmtId="0" fontId="19" fillId="0" borderId="0"/>
    <xf numFmtId="0" fontId="90" fillId="0" borderId="0"/>
    <xf numFmtId="0" fontId="19" fillId="0" borderId="0"/>
    <xf numFmtId="0" fontId="19" fillId="0" borderId="0"/>
    <xf numFmtId="0" fontId="19" fillId="0" borderId="0"/>
    <xf numFmtId="0" fontId="91" fillId="0" borderId="0"/>
    <xf numFmtId="0" fontId="92" fillId="0" borderId="0"/>
    <xf numFmtId="165" fontId="12" fillId="0" borderId="0"/>
    <xf numFmtId="170" fontId="20" fillId="0" borderId="0" applyProtection="0"/>
    <xf numFmtId="0" fontId="19" fillId="0" borderId="0"/>
    <xf numFmtId="0" fontId="68" fillId="23" borderId="7" applyNumberFormat="0" applyFont="0" applyAlignment="0" applyProtection="0"/>
    <xf numFmtId="0" fontId="81" fillId="20" borderId="8" applyNumberFormat="0" applyAlignment="0" applyProtection="0"/>
    <xf numFmtId="9" fontId="7" fillId="0" borderId="0" applyFont="0" applyFill="0" applyBorder="0" applyAlignment="0" applyProtection="0"/>
    <xf numFmtId="171" fontId="7" fillId="0" borderId="0" applyFont="0" applyFill="0" applyBorder="0" applyAlignment="0" applyProtection="0"/>
    <xf numFmtId="10" fontId="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0" fontId="7" fillId="0" borderId="0" applyFont="0" applyBorder="0" applyAlignment="0" applyProtection="0"/>
    <xf numFmtId="0"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0" fontId="83" fillId="0" borderId="9">
      <alignment horizontal="center"/>
    </xf>
    <xf numFmtId="3" fontId="82" fillId="0" borderId="0" applyFont="0" applyFill="0" applyBorder="0" applyAlignment="0" applyProtection="0"/>
    <xf numFmtId="0" fontId="82" fillId="24" borderId="0" applyNumberFormat="0" applyFont="0" applyBorder="0" applyAlignment="0" applyProtection="0"/>
    <xf numFmtId="0" fontId="93" fillId="0" borderId="10"/>
    <xf numFmtId="183" fontId="94" fillId="0" borderId="0" applyFont="0" applyBorder="0" applyAlignment="0" applyProtection="0"/>
    <xf numFmtId="4" fontId="91" fillId="25" borderId="8" applyNumberFormat="0" applyProtection="0">
      <alignment vertical="center"/>
    </xf>
    <xf numFmtId="4" fontId="95" fillId="25" borderId="8" applyNumberFormat="0" applyProtection="0">
      <alignment vertical="center"/>
    </xf>
    <xf numFmtId="4" fontId="91" fillId="25" borderId="8" applyNumberFormat="0" applyProtection="0">
      <alignment horizontal="left" vertical="center" indent="1"/>
    </xf>
    <xf numFmtId="4" fontId="91" fillId="25" borderId="8" applyNumberFormat="0" applyProtection="0">
      <alignment horizontal="left" vertical="center" indent="1"/>
    </xf>
    <xf numFmtId="0" fontId="7" fillId="26" borderId="8" applyNumberFormat="0" applyProtection="0">
      <alignment horizontal="left" vertical="center" indent="1"/>
    </xf>
    <xf numFmtId="4" fontId="91" fillId="27" borderId="8" applyNumberFormat="0" applyProtection="0">
      <alignment horizontal="right" vertical="center"/>
    </xf>
    <xf numFmtId="4" fontId="91" fillId="28" borderId="8" applyNumberFormat="0" applyProtection="0">
      <alignment horizontal="right" vertical="center"/>
    </xf>
    <xf numFmtId="4" fontId="91" fillId="29" borderId="8" applyNumberFormat="0" applyProtection="0">
      <alignment horizontal="right" vertical="center"/>
    </xf>
    <xf numFmtId="4" fontId="91" fillId="30" borderId="8" applyNumberFormat="0" applyProtection="0">
      <alignment horizontal="right" vertical="center"/>
    </xf>
    <xf numFmtId="4" fontId="91" fillId="31" borderId="8" applyNumberFormat="0" applyProtection="0">
      <alignment horizontal="right" vertical="center"/>
    </xf>
    <xf numFmtId="4" fontId="91" fillId="32" borderId="8" applyNumberFormat="0" applyProtection="0">
      <alignment horizontal="right" vertical="center"/>
    </xf>
    <xf numFmtId="4" fontId="91" fillId="33" borderId="8" applyNumberFormat="0" applyProtection="0">
      <alignment horizontal="right" vertical="center"/>
    </xf>
    <xf numFmtId="4" fontId="91" fillId="34" borderId="8" applyNumberFormat="0" applyProtection="0">
      <alignment horizontal="right" vertical="center"/>
    </xf>
    <xf numFmtId="4" fontId="91" fillId="35" borderId="8" applyNumberFormat="0" applyProtection="0">
      <alignment horizontal="right" vertical="center"/>
    </xf>
    <xf numFmtId="4" fontId="96" fillId="36" borderId="8" applyNumberFormat="0" applyProtection="0">
      <alignment horizontal="left" vertical="center" indent="1"/>
    </xf>
    <xf numFmtId="4" fontId="91" fillId="37" borderId="11" applyNumberFormat="0" applyProtection="0">
      <alignment horizontal="left" vertical="center" indent="1"/>
    </xf>
    <xf numFmtId="4" fontId="97" fillId="38" borderId="0" applyNumberFormat="0" applyProtection="0">
      <alignment horizontal="left" vertical="center" indent="1"/>
    </xf>
    <xf numFmtId="0" fontId="7" fillId="26" borderId="8" applyNumberFormat="0" applyProtection="0">
      <alignment horizontal="left" vertical="center" indent="1"/>
    </xf>
    <xf numFmtId="4" fontId="91" fillId="37" borderId="8" applyNumberFormat="0" applyProtection="0">
      <alignment horizontal="left" vertical="center" indent="1"/>
    </xf>
    <xf numFmtId="4" fontId="91" fillId="39" borderId="8" applyNumberFormat="0" applyProtection="0">
      <alignment horizontal="left" vertical="center" indent="1"/>
    </xf>
    <xf numFmtId="0" fontId="7" fillId="39" borderId="8" applyNumberFormat="0" applyProtection="0">
      <alignment horizontal="left" vertical="center" indent="1"/>
    </xf>
    <xf numFmtId="0" fontId="7" fillId="39" borderId="8" applyNumberFormat="0" applyProtection="0">
      <alignment horizontal="left" vertical="center" indent="1"/>
    </xf>
    <xf numFmtId="0" fontId="7" fillId="40" borderId="8" applyNumberFormat="0" applyProtection="0">
      <alignment horizontal="left" vertical="center" indent="1"/>
    </xf>
    <xf numFmtId="0" fontId="7" fillId="40" borderId="8" applyNumberFormat="0" applyProtection="0">
      <alignment horizontal="left" vertical="center" indent="1"/>
    </xf>
    <xf numFmtId="0" fontId="7" fillId="41" borderId="8" applyNumberFormat="0" applyProtection="0">
      <alignment horizontal="left" vertical="center" indent="1"/>
    </xf>
    <xf numFmtId="0" fontId="7" fillId="41" borderId="8" applyNumberFormat="0" applyProtection="0">
      <alignment horizontal="left" vertical="center" indent="1"/>
    </xf>
    <xf numFmtId="0" fontId="7" fillId="26" borderId="8" applyNumberFormat="0" applyProtection="0">
      <alignment horizontal="left" vertical="center" indent="1"/>
    </xf>
    <xf numFmtId="0" fontId="7" fillId="26" borderId="8" applyNumberFormat="0" applyProtection="0">
      <alignment horizontal="left" vertical="center" indent="1"/>
    </xf>
    <xf numFmtId="4" fontId="91" fillId="42" borderId="8" applyNumberFormat="0" applyProtection="0">
      <alignment vertical="center"/>
    </xf>
    <xf numFmtId="4" fontId="95" fillId="42" borderId="8" applyNumberFormat="0" applyProtection="0">
      <alignment vertical="center"/>
    </xf>
    <xf numFmtId="4" fontId="91" fillId="42" borderId="8" applyNumberFormat="0" applyProtection="0">
      <alignment horizontal="left" vertical="center" indent="1"/>
    </xf>
    <xf numFmtId="4" fontId="91" fillId="42" borderId="8" applyNumberFormat="0" applyProtection="0">
      <alignment horizontal="left" vertical="center" indent="1"/>
    </xf>
    <xf numFmtId="4" fontId="91" fillId="37" borderId="8" applyNumberFormat="0" applyProtection="0">
      <alignment horizontal="right" vertical="center"/>
    </xf>
    <xf numFmtId="4" fontId="95" fillId="37" borderId="8" applyNumberFormat="0" applyProtection="0">
      <alignment horizontal="right" vertical="center"/>
    </xf>
    <xf numFmtId="4" fontId="97" fillId="43" borderId="12" applyNumberFormat="0" applyProtection="0">
      <alignment horizontal="left" vertical="center" indent="1"/>
    </xf>
    <xf numFmtId="0" fontId="7" fillId="26" borderId="8" applyNumberFormat="0" applyProtection="0">
      <alignment horizontal="left" vertical="center" indent="1"/>
    </xf>
    <xf numFmtId="0" fontId="98" fillId="0" borderId="0"/>
    <xf numFmtId="4" fontId="10" fillId="37" borderId="8" applyNumberFormat="0" applyProtection="0">
      <alignment horizontal="right" vertical="center"/>
    </xf>
    <xf numFmtId="177" fontId="7" fillId="0" borderId="0">
      <alignment horizontal="left" wrapText="1"/>
    </xf>
    <xf numFmtId="0" fontId="91" fillId="0" borderId="0" applyNumberFormat="0" applyBorder="0" applyAlignment="0"/>
    <xf numFmtId="0" fontId="99" fillId="0" borderId="0" applyNumberFormat="0" applyBorder="0" applyAlignment="0"/>
    <xf numFmtId="0" fontId="100" fillId="0" borderId="0" applyNumberFormat="0" applyBorder="0" applyAlignment="0"/>
    <xf numFmtId="0" fontId="101" fillId="0" borderId="0" applyNumberFormat="0" applyBorder="0" applyAlignment="0"/>
    <xf numFmtId="0" fontId="99" fillId="0" borderId="0" applyNumberFormat="0" applyBorder="0" applyAlignment="0"/>
    <xf numFmtId="0" fontId="102" fillId="0" borderId="13"/>
    <xf numFmtId="0" fontId="84" fillId="0" borderId="0" applyNumberFormat="0" applyFill="0" applyBorder="0" applyAlignment="0" applyProtection="0"/>
    <xf numFmtId="0" fontId="85" fillId="0" borderId="14" applyNumberFormat="0" applyFill="0" applyAlignment="0" applyProtection="0"/>
    <xf numFmtId="0" fontId="86" fillId="0" borderId="0" applyNumberFormat="0" applyFill="0" applyBorder="0" applyAlignment="0" applyProtection="0"/>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6" fillId="48"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6" fillId="49"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6" fillId="50"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6" fillId="51"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6" fillId="52"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6" fillId="53"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6" fillId="54"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6" fillId="55"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6" fillId="56"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6" fillId="57"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6" fillId="5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6" fillId="59"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8" fillId="60"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8" fillId="61"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8" fillId="62"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8" fillId="6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8" fillId="6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8" fillId="6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90" fillId="66" borderId="0" applyNumberFormat="0" applyBorder="0" applyAlignment="0" applyProtection="0"/>
    <xf numFmtId="0" fontId="90" fillId="67" borderId="0" applyNumberFormat="0" applyBorder="0" applyAlignment="0" applyProtection="0"/>
    <xf numFmtId="0" fontId="107" fillId="68"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90" fillId="70" borderId="0" applyNumberFormat="0" applyBorder="0" applyAlignment="0" applyProtection="0"/>
    <xf numFmtId="0" fontId="90" fillId="71" borderId="0" applyNumberFormat="0" applyBorder="0" applyAlignment="0" applyProtection="0"/>
    <xf numFmtId="0" fontId="107" fillId="72"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90" fillId="74" borderId="0" applyNumberFormat="0" applyBorder="0" applyAlignment="0" applyProtection="0"/>
    <xf numFmtId="0" fontId="90" fillId="75" borderId="0" applyNumberFormat="0" applyBorder="0" applyAlignment="0" applyProtection="0"/>
    <xf numFmtId="0" fontId="107" fillId="76"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90" fillId="70" borderId="0" applyNumberFormat="0" applyBorder="0" applyAlignment="0" applyProtection="0"/>
    <xf numFmtId="0" fontId="90" fillId="78" borderId="0" applyNumberFormat="0" applyBorder="0" applyAlignment="0" applyProtection="0"/>
    <xf numFmtId="0" fontId="107" fillId="71"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90" fillId="80" borderId="0" applyNumberFormat="0" applyBorder="0" applyAlignment="0" applyProtection="0"/>
    <xf numFmtId="0" fontId="90" fillId="81" borderId="0" applyNumberFormat="0" applyBorder="0" applyAlignment="0" applyProtection="0"/>
    <xf numFmtId="0" fontId="107" fillId="68"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90" fillId="83" borderId="0" applyNumberFormat="0" applyBorder="0" applyAlignment="0" applyProtection="0"/>
    <xf numFmtId="0" fontId="90" fillId="84" borderId="0" applyNumberFormat="0" applyBorder="0" applyAlignment="0" applyProtection="0"/>
    <xf numFmtId="0" fontId="107" fillId="85"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10" fillId="87"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2" fillId="88" borderId="45"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4" fillId="89" borderId="46"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41" fontId="7" fillId="0" borderId="0" applyFont="0" applyFill="0" applyBorder="0" applyAlignment="0" applyProtection="0"/>
    <xf numFmtId="41" fontId="7" fillId="0" borderId="0" applyFont="0" applyFill="0" applyBorder="0" applyAlignment="0" applyProtection="0"/>
    <xf numFmtId="41" fontId="6"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6" fillId="0" borderId="0" applyFont="0" applyFill="0" applyBorder="0" applyAlignment="0" applyProtection="0"/>
    <xf numFmtId="43" fontId="90" fillId="0" borderId="0" applyFont="0" applyFill="0" applyBorder="0" applyAlignment="0" applyProtection="0"/>
    <xf numFmtId="43" fontId="6"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15" fillId="90" borderId="0" applyNumberFormat="0" applyBorder="0" applyAlignment="0" applyProtection="0"/>
    <xf numFmtId="0" fontId="115" fillId="91" borderId="0" applyNumberFormat="0" applyBorder="0" applyAlignment="0" applyProtection="0"/>
    <xf numFmtId="0" fontId="115" fillId="92" borderId="0" applyNumberFormat="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9" fillId="93"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1" fillId="0" borderId="47"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3" fillId="0" borderId="48"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5" fillId="0" borderId="49"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6" fillId="0" borderId="0" applyNumberFormat="0" applyFill="0" applyBorder="0" applyAlignment="0" applyProtection="0">
      <alignment vertical="top"/>
      <protection locked="0"/>
    </xf>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8" fillId="94" borderId="45"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7" fillId="7" borderId="1" applyNumberFormat="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30" fillId="0" borderId="50"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2" fillId="9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37" fontId="13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37"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90"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37" fontId="11" fillId="0" borderId="0"/>
    <xf numFmtId="37"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0"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0"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0"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11" fillId="23" borderId="7" applyNumberFormat="0" applyFont="0" applyAlignment="0" applyProtection="0"/>
    <xf numFmtId="0" fontId="6" fillId="96" borderId="51" applyNumberFormat="0" applyFont="0" applyAlignment="0" applyProtection="0"/>
    <xf numFmtId="0" fontId="90"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5" fillId="88" borderId="52"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0" fontId="134" fillId="20" borderId="8" applyNumberFormat="0" applyAlignment="0" applyProtection="0"/>
    <xf numFmtId="171" fontId="7" fillId="0" borderId="0" applyFont="0" applyFill="0" applyBorder="0" applyAlignment="0" applyProtection="0"/>
    <xf numFmtId="171"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7" fillId="0" borderId="0" applyFont="0" applyBorder="0" applyAlignment="0" applyProtection="0"/>
    <xf numFmtId="10" fontId="7" fillId="0" borderId="0" applyFont="0" applyBorder="0" applyAlignment="0" applyProtection="0"/>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93" fillId="0" borderId="10"/>
    <xf numFmtId="0" fontId="93" fillId="0" borderId="10"/>
    <xf numFmtId="0" fontId="93" fillId="0" borderId="10"/>
    <xf numFmtId="0" fontId="93" fillId="0" borderId="10"/>
    <xf numFmtId="0" fontId="7" fillId="26" borderId="8" applyNumberFormat="0" applyProtection="0">
      <alignment horizontal="left" vertical="center" indent="1"/>
    </xf>
    <xf numFmtId="0" fontId="7" fillId="26" borderId="8" applyNumberFormat="0" applyProtection="0">
      <alignment horizontal="left" vertical="center" indent="1"/>
    </xf>
    <xf numFmtId="4" fontId="97" fillId="38" borderId="0" applyNumberFormat="0" applyProtection="0">
      <alignment horizontal="left" vertical="center" indent="1"/>
    </xf>
    <xf numFmtId="0" fontId="7" fillId="26" borderId="8" applyNumberFormat="0" applyProtection="0">
      <alignment horizontal="left" vertical="center" indent="1"/>
    </xf>
    <xf numFmtId="0" fontId="7" fillId="26" borderId="8" applyNumberFormat="0" applyProtection="0">
      <alignment horizontal="left" vertical="center" indent="1"/>
    </xf>
    <xf numFmtId="4" fontId="91" fillId="37" borderId="8" applyNumberFormat="0" applyProtection="0">
      <alignment horizontal="left" vertical="center" indent="1"/>
    </xf>
    <xf numFmtId="4" fontId="91" fillId="37" borderId="8" applyNumberFormat="0" applyProtection="0">
      <alignment horizontal="left" vertical="center" indent="1"/>
    </xf>
    <xf numFmtId="4" fontId="91" fillId="37" borderId="8" applyNumberFormat="0" applyProtection="0">
      <alignment horizontal="left" vertical="center" indent="1"/>
    </xf>
    <xf numFmtId="4" fontId="91" fillId="39" borderId="8" applyNumberFormat="0" applyProtection="0">
      <alignment horizontal="left" vertical="center" indent="1"/>
    </xf>
    <xf numFmtId="4" fontId="91" fillId="39" borderId="8" applyNumberFormat="0" applyProtection="0">
      <alignment horizontal="left" vertical="center" indent="1"/>
    </xf>
    <xf numFmtId="4" fontId="91" fillId="39" borderId="8" applyNumberFormat="0" applyProtection="0">
      <alignment horizontal="left" vertical="center" indent="1"/>
    </xf>
    <xf numFmtId="0" fontId="7" fillId="39" borderId="8" applyNumberFormat="0" applyProtection="0">
      <alignment horizontal="left" vertical="center" indent="1"/>
    </xf>
    <xf numFmtId="0" fontId="7" fillId="39" borderId="8" applyNumberFormat="0" applyProtection="0">
      <alignment horizontal="left" vertical="center" indent="1"/>
    </xf>
    <xf numFmtId="0" fontId="7" fillId="39" borderId="8" applyNumberFormat="0" applyProtection="0">
      <alignment horizontal="left" vertical="center" indent="1"/>
    </xf>
    <xf numFmtId="0" fontId="7" fillId="39" borderId="8" applyNumberFormat="0" applyProtection="0">
      <alignment horizontal="left" vertical="center" indent="1"/>
    </xf>
    <xf numFmtId="0" fontId="7" fillId="40" borderId="8" applyNumberFormat="0" applyProtection="0">
      <alignment horizontal="left" vertical="center" indent="1"/>
    </xf>
    <xf numFmtId="0" fontId="7" fillId="40" borderId="8" applyNumberFormat="0" applyProtection="0">
      <alignment horizontal="left" vertical="center" indent="1"/>
    </xf>
    <xf numFmtId="0" fontId="7" fillId="40" borderId="8" applyNumberFormat="0" applyProtection="0">
      <alignment horizontal="left" vertical="center" indent="1"/>
    </xf>
    <xf numFmtId="0" fontId="7" fillId="40" borderId="8" applyNumberFormat="0" applyProtection="0">
      <alignment horizontal="left" vertical="center" indent="1"/>
    </xf>
    <xf numFmtId="0" fontId="7" fillId="41" borderId="8" applyNumberFormat="0" applyProtection="0">
      <alignment horizontal="left" vertical="center" indent="1"/>
    </xf>
    <xf numFmtId="0" fontId="7" fillId="41" borderId="8" applyNumberFormat="0" applyProtection="0">
      <alignment horizontal="left" vertical="center" indent="1"/>
    </xf>
    <xf numFmtId="0" fontId="7" fillId="41" borderId="8" applyNumberFormat="0" applyProtection="0">
      <alignment horizontal="left" vertical="center" indent="1"/>
    </xf>
    <xf numFmtId="0" fontId="7" fillId="41" borderId="8" applyNumberFormat="0" applyProtection="0">
      <alignment horizontal="left" vertical="center" indent="1"/>
    </xf>
    <xf numFmtId="0" fontId="7" fillId="26" borderId="8" applyNumberFormat="0" applyProtection="0">
      <alignment horizontal="left" vertical="center" indent="1"/>
    </xf>
    <xf numFmtId="0" fontId="7" fillId="26" borderId="8" applyNumberFormat="0" applyProtection="0">
      <alignment horizontal="left" vertical="center" indent="1"/>
    </xf>
    <xf numFmtId="0" fontId="7" fillId="26" borderId="8" applyNumberFormat="0" applyProtection="0">
      <alignment horizontal="left" vertical="center" indent="1"/>
    </xf>
    <xf numFmtId="0" fontId="7" fillId="26" borderId="8" applyNumberFormat="0" applyProtection="0">
      <alignment horizontal="left" vertical="center" indent="1"/>
    </xf>
    <xf numFmtId="0" fontId="103" fillId="97" borderId="53" applyNumberFormat="0">
      <protection locked="0"/>
    </xf>
    <xf numFmtId="0" fontId="136" fillId="98" borderId="54" applyBorder="0"/>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0" fontId="7" fillId="26" borderId="8" applyNumberFormat="0" applyProtection="0">
      <alignment horizontal="left" vertical="center" indent="1"/>
    </xf>
    <xf numFmtId="0" fontId="7" fillId="26" borderId="8" applyNumberFormat="0" applyProtection="0">
      <alignment horizontal="left" vertical="center" indent="1"/>
    </xf>
    <xf numFmtId="0" fontId="103" fillId="99" borderId="33"/>
    <xf numFmtId="0" fontId="137" fillId="0" borderId="0" applyNumberFormat="0" applyFill="0" applyBorder="0" applyAlignment="0" applyProtection="0"/>
    <xf numFmtId="177" fontId="7" fillId="0" borderId="0">
      <alignment horizontal="left" wrapText="1"/>
    </xf>
    <xf numFmtId="177" fontId="7" fillId="0" borderId="0">
      <alignment horizontal="left" wrapText="1"/>
    </xf>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102" fillId="0" borderId="13"/>
    <xf numFmtId="0" fontId="102" fillId="0" borderId="13"/>
    <xf numFmtId="0" fontId="102" fillId="0" borderId="13"/>
    <xf numFmtId="0" fontId="102" fillId="0" borderId="13"/>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38"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39" fillId="0" borderId="55"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05" fillId="0" borderId="0"/>
    <xf numFmtId="9" fontId="105" fillId="0" borderId="0" applyFont="0" applyFill="0" applyBorder="0" applyAlignment="0" applyProtection="0"/>
    <xf numFmtId="43" fontId="105" fillId="0" borderId="0" applyFont="0" applyFill="0" applyBorder="0" applyAlignment="0" applyProtection="0"/>
    <xf numFmtId="43" fontId="106" fillId="0" borderId="0" applyFont="0" applyFill="0" applyBorder="0" applyAlignment="0" applyProtection="0"/>
    <xf numFmtId="41" fontId="106" fillId="0" borderId="0" applyFont="0" applyFill="0" applyBorder="0" applyAlignment="0" applyProtection="0"/>
    <xf numFmtId="43" fontId="7" fillId="0" borderId="0" applyFont="0" applyFill="0" applyBorder="0" applyAlignment="0" applyProtection="0"/>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0" fontId="12" fillId="0" borderId="0"/>
    <xf numFmtId="0" fontId="12" fillId="0" borderId="0"/>
    <xf numFmtId="40" fontId="156" fillId="0" borderId="0" applyFont="0" applyFill="0" applyBorder="0" applyAlignment="0"/>
    <xf numFmtId="40" fontId="156" fillId="0" borderId="0" applyFont="0" applyFill="0" applyBorder="0" applyAlignment="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1"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1" fillId="2" borderId="0" applyNumberFormat="0" applyBorder="0" applyAlignment="0" applyProtection="0"/>
    <xf numFmtId="0" fontId="90"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0"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1" fillId="2" borderId="0" applyNumberFormat="0" applyBorder="0" applyAlignment="0" applyProtection="0"/>
    <xf numFmtId="0" fontId="90"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0" fillId="2" borderId="0" applyNumberFormat="0" applyBorder="0" applyAlignment="0" applyProtection="0"/>
    <xf numFmtId="0" fontId="91"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0"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1" fillId="2" borderId="0" applyNumberFormat="0" applyBorder="0" applyAlignment="0" applyProtection="0"/>
    <xf numFmtId="0" fontId="90"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0"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0"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0"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1"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1"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0"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1"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0"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90" fillId="2" borderId="0" applyNumberFormat="0" applyBorder="0" applyAlignment="0" applyProtection="0"/>
    <xf numFmtId="0" fontId="91" fillId="2" borderId="0" applyNumberFormat="0" applyBorder="0" applyAlignment="0" applyProtection="0"/>
    <xf numFmtId="0" fontId="90"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0" fillId="2" borderId="0" applyNumberFormat="0" applyBorder="0" applyAlignment="0" applyProtection="0"/>
    <xf numFmtId="0" fontId="91"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0"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0"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91" fillId="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1"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1" fillId="3" borderId="0" applyNumberFormat="0" applyBorder="0" applyAlignment="0" applyProtection="0"/>
    <xf numFmtId="0" fontId="90"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0"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1" fillId="3" borderId="0" applyNumberFormat="0" applyBorder="0" applyAlignment="0" applyProtection="0"/>
    <xf numFmtId="0" fontId="90"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0" fillId="3" borderId="0" applyNumberFormat="0" applyBorder="0" applyAlignment="0" applyProtection="0"/>
    <xf numFmtId="0" fontId="91"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0"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1" fillId="3" borderId="0" applyNumberFormat="0" applyBorder="0" applyAlignment="0" applyProtection="0"/>
    <xf numFmtId="0" fontId="90"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0"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0"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0"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1"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1"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0"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1"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0"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90" fillId="3" borderId="0" applyNumberFormat="0" applyBorder="0" applyAlignment="0" applyProtection="0"/>
    <xf numFmtId="0" fontId="91" fillId="3" borderId="0" applyNumberFormat="0" applyBorder="0" applyAlignment="0" applyProtection="0"/>
    <xf numFmtId="0" fontId="90"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0" fillId="3" borderId="0" applyNumberFormat="0" applyBorder="0" applyAlignment="0" applyProtection="0"/>
    <xf numFmtId="0" fontId="91"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0"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0"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1"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1" fillId="4" borderId="0" applyNumberFormat="0" applyBorder="0" applyAlignment="0" applyProtection="0"/>
    <xf numFmtId="0" fontId="90"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0"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1" fillId="4" borderId="0" applyNumberFormat="0" applyBorder="0" applyAlignment="0" applyProtection="0"/>
    <xf numFmtId="0" fontId="90"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0" fillId="4" borderId="0" applyNumberFormat="0" applyBorder="0" applyAlignment="0" applyProtection="0"/>
    <xf numFmtId="0" fontId="91"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0"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1" fillId="4" borderId="0" applyNumberFormat="0" applyBorder="0" applyAlignment="0" applyProtection="0"/>
    <xf numFmtId="0" fontId="90"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0"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0"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0"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1"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1"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0"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1"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0"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90" fillId="4" borderId="0" applyNumberFormat="0" applyBorder="0" applyAlignment="0" applyProtection="0"/>
    <xf numFmtId="0" fontId="91" fillId="4" borderId="0" applyNumberFormat="0" applyBorder="0" applyAlignment="0" applyProtection="0"/>
    <xf numFmtId="0" fontId="90"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0" fillId="4" borderId="0" applyNumberFormat="0" applyBorder="0" applyAlignment="0" applyProtection="0"/>
    <xf numFmtId="0" fontId="91"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0"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0"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0"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0"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0"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0"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1"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1"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0"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1"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0"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1"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1" fillId="6" borderId="0" applyNumberFormat="0" applyBorder="0" applyAlignment="0" applyProtection="0"/>
    <xf numFmtId="0" fontId="90"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0"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1" fillId="6" borderId="0" applyNumberFormat="0" applyBorder="0" applyAlignment="0" applyProtection="0"/>
    <xf numFmtId="0" fontId="90"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0" fillId="6" borderId="0" applyNumberFormat="0" applyBorder="0" applyAlignment="0" applyProtection="0"/>
    <xf numFmtId="0" fontId="91"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0"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0" fillId="6" borderId="0" applyNumberFormat="0" applyBorder="0" applyAlignment="0" applyProtection="0"/>
    <xf numFmtId="0" fontId="91"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1" fillId="6" borderId="0" applyNumberFormat="0" applyBorder="0" applyAlignment="0" applyProtection="0"/>
    <xf numFmtId="0" fontId="90"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0"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0"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0"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1"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1"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0"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1"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0"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90" fillId="6" borderId="0" applyNumberFormat="0" applyBorder="0" applyAlignment="0" applyProtection="0"/>
    <xf numFmtId="0" fontId="91" fillId="6" borderId="0" applyNumberFormat="0" applyBorder="0" applyAlignment="0" applyProtection="0"/>
    <xf numFmtId="0" fontId="90"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0" fillId="6" borderId="0" applyNumberFormat="0" applyBorder="0" applyAlignment="0" applyProtection="0"/>
    <xf numFmtId="0" fontId="91"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0"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0"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1"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1" fillId="7" borderId="0" applyNumberFormat="0" applyBorder="0" applyAlignment="0" applyProtection="0"/>
    <xf numFmtId="0" fontId="90"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0"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1" fillId="7" borderId="0" applyNumberFormat="0" applyBorder="0" applyAlignment="0" applyProtection="0"/>
    <xf numFmtId="0" fontId="90"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0" fillId="7" borderId="0" applyNumberFormat="0" applyBorder="0" applyAlignment="0" applyProtection="0"/>
    <xf numFmtId="0" fontId="91"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0"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0" fillId="7" borderId="0" applyNumberFormat="0" applyBorder="0" applyAlignment="0" applyProtection="0"/>
    <xf numFmtId="0" fontId="91"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1" fillId="7" borderId="0" applyNumberFormat="0" applyBorder="0" applyAlignment="0" applyProtection="0"/>
    <xf numFmtId="0" fontId="90"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0"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0"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0"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1"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1"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0"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1"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0"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90" fillId="7" borderId="0" applyNumberFormat="0" applyBorder="0" applyAlignment="0" applyProtection="0"/>
    <xf numFmtId="0" fontId="91" fillId="7" borderId="0" applyNumberFormat="0" applyBorder="0" applyAlignment="0" applyProtection="0"/>
    <xf numFmtId="0" fontId="90"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0" fillId="7" borderId="0" applyNumberFormat="0" applyBorder="0" applyAlignment="0" applyProtection="0"/>
    <xf numFmtId="0" fontId="91"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0"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0"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0"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0"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0"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0"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0"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1"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1"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0"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1"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0"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1"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1" fillId="9" borderId="0" applyNumberFormat="0" applyBorder="0" applyAlignment="0" applyProtection="0"/>
    <xf numFmtId="0" fontId="90"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0"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1" fillId="9" borderId="0" applyNumberFormat="0" applyBorder="0" applyAlignment="0" applyProtection="0"/>
    <xf numFmtId="0" fontId="90"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0" fillId="9" borderId="0" applyNumberFormat="0" applyBorder="0" applyAlignment="0" applyProtection="0"/>
    <xf numFmtId="0" fontId="91"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0"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0" fillId="9" borderId="0" applyNumberFormat="0" applyBorder="0" applyAlignment="0" applyProtection="0"/>
    <xf numFmtId="0" fontId="91"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1" fillId="9" borderId="0" applyNumberFormat="0" applyBorder="0" applyAlignment="0" applyProtection="0"/>
    <xf numFmtId="0" fontId="90"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0"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0"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0"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1"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1"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0"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1"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0"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90" fillId="9" borderId="0" applyNumberFormat="0" applyBorder="0" applyAlignment="0" applyProtection="0"/>
    <xf numFmtId="0" fontId="91" fillId="9" borderId="0" applyNumberFormat="0" applyBorder="0" applyAlignment="0" applyProtection="0"/>
    <xf numFmtId="0" fontId="90"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0" fillId="9" borderId="0" applyNumberFormat="0" applyBorder="0" applyAlignment="0" applyProtection="0"/>
    <xf numFmtId="0" fontId="91"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0"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1"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1" fillId="10" borderId="0" applyNumberFormat="0" applyBorder="0" applyAlignment="0" applyProtection="0"/>
    <xf numFmtId="0" fontId="90"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0"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1" fillId="10" borderId="0" applyNumberFormat="0" applyBorder="0" applyAlignment="0" applyProtection="0"/>
    <xf numFmtId="0" fontId="90"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0" fillId="10" borderId="0" applyNumberFormat="0" applyBorder="0" applyAlignment="0" applyProtection="0"/>
    <xf numFmtId="0" fontId="91"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0"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1" fillId="10" borderId="0" applyNumberFormat="0" applyBorder="0" applyAlignment="0" applyProtection="0"/>
    <xf numFmtId="0" fontId="90"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0"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0"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0"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1"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1"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0"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1"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0"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90" fillId="10" borderId="0" applyNumberFormat="0" applyBorder="0" applyAlignment="0" applyProtection="0"/>
    <xf numFmtId="0" fontId="91" fillId="10" borderId="0" applyNumberFormat="0" applyBorder="0" applyAlignment="0" applyProtection="0"/>
    <xf numFmtId="0" fontId="90"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0" fillId="10" borderId="0" applyNumberFormat="0" applyBorder="0" applyAlignment="0" applyProtection="0"/>
    <xf numFmtId="0" fontId="91"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0"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0"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0"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0"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0"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0"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1"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1"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0"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1"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0"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0"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0"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0"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0"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0"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0"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1"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1"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0"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1"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0"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0"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1"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1" fillId="11" borderId="0" applyNumberFormat="0" applyBorder="0" applyAlignment="0" applyProtection="0"/>
    <xf numFmtId="0" fontId="90"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0"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1" fillId="11" borderId="0" applyNumberFormat="0" applyBorder="0" applyAlignment="0" applyProtection="0"/>
    <xf numFmtId="0" fontId="90"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0" fillId="11" borderId="0" applyNumberFormat="0" applyBorder="0" applyAlignment="0" applyProtection="0"/>
    <xf numFmtId="0" fontId="91"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0"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0" fillId="11" borderId="0" applyNumberFormat="0" applyBorder="0" applyAlignment="0" applyProtection="0"/>
    <xf numFmtId="0" fontId="91"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1" fillId="11" borderId="0" applyNumberFormat="0" applyBorder="0" applyAlignment="0" applyProtection="0"/>
    <xf numFmtId="0" fontId="90"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0"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0"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0"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1"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1"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0"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1"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0"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90" fillId="11" borderId="0" applyNumberFormat="0" applyBorder="0" applyAlignment="0" applyProtection="0"/>
    <xf numFmtId="0" fontId="91" fillId="11" borderId="0" applyNumberFormat="0" applyBorder="0" applyAlignment="0" applyProtection="0"/>
    <xf numFmtId="0" fontId="90"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0" fillId="11" borderId="0" applyNumberFormat="0" applyBorder="0" applyAlignment="0" applyProtection="0"/>
    <xf numFmtId="0" fontId="91"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0"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8" fillId="60"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8" fillId="60"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6"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0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12"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8" fillId="61"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8" fillId="61"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1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0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9"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8"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8"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1"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0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8"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8"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8" fillId="6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8" fillId="6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6"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8"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8"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9"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0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2" fillId="0" borderId="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57" fillId="16" borderId="0" applyNumberFormat="0" applyBorder="0" applyAlignment="0" applyProtection="0"/>
    <xf numFmtId="0" fontId="108" fillId="6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57" fillId="16" borderId="0" applyNumberFormat="0" applyBorder="0" applyAlignment="0" applyProtection="0"/>
    <xf numFmtId="0" fontId="107" fillId="100"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57" fillId="16"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57" fillId="16"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8" fillId="69" borderId="0" applyNumberFormat="0" applyBorder="0" applyAlignment="0" applyProtection="0"/>
    <xf numFmtId="0" fontId="107" fillId="16" borderId="0" applyNumberFormat="0" applyBorder="0" applyAlignment="0" applyProtection="0"/>
    <xf numFmtId="0" fontId="108" fillId="69"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57" fillId="17" borderId="0" applyNumberFormat="0" applyBorder="0" applyAlignment="0" applyProtection="0"/>
    <xf numFmtId="0" fontId="107" fillId="19"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57" fillId="17"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57" fillId="17"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8" fillId="73" borderId="0" applyNumberFormat="0" applyBorder="0" applyAlignment="0" applyProtection="0"/>
    <xf numFmtId="0" fontId="107" fillId="17" borderId="0" applyNumberFormat="0" applyBorder="0" applyAlignment="0" applyProtection="0"/>
    <xf numFmtId="0" fontId="108" fillId="73"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57" fillId="18" borderId="0" applyNumberFormat="0" applyBorder="0" applyAlignment="0" applyProtection="0"/>
    <xf numFmtId="0" fontId="108" fillId="77"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57" fillId="18" borderId="0" applyNumberFormat="0" applyBorder="0" applyAlignment="0" applyProtection="0"/>
    <xf numFmtId="0" fontId="107" fillId="11"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57" fillId="18"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57" fillId="18"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8" fillId="77" borderId="0" applyNumberFormat="0" applyBorder="0" applyAlignment="0" applyProtection="0"/>
    <xf numFmtId="0" fontId="107" fillId="18" borderId="0" applyNumberFormat="0" applyBorder="0" applyAlignment="0" applyProtection="0"/>
    <xf numFmtId="0" fontId="108" fillId="77"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57" fillId="13" borderId="0" applyNumberFormat="0" applyBorder="0" applyAlignment="0" applyProtection="0"/>
    <xf numFmtId="0" fontId="108" fillId="79"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57" fillId="13" borderId="0" applyNumberFormat="0" applyBorder="0" applyAlignment="0" applyProtection="0"/>
    <xf numFmtId="0" fontId="107" fillId="98"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57" fillId="13"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8" fillId="79" borderId="0" applyNumberFormat="0" applyBorder="0" applyAlignment="0" applyProtection="0"/>
    <xf numFmtId="0" fontId="107" fillId="13" borderId="0" applyNumberFormat="0" applyBorder="0" applyAlignment="0" applyProtection="0"/>
    <xf numFmtId="0" fontId="108" fillId="79"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57" fillId="14" borderId="0" applyNumberFormat="0" applyBorder="0" applyAlignment="0" applyProtection="0"/>
    <xf numFmtId="0" fontId="108" fillId="82"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57" fillId="14"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57" fillId="14"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8" fillId="82" borderId="0" applyNumberFormat="0" applyBorder="0" applyAlignment="0" applyProtection="0"/>
    <xf numFmtId="0" fontId="107" fillId="14" borderId="0" applyNumberFormat="0" applyBorder="0" applyAlignment="0" applyProtection="0"/>
    <xf numFmtId="0" fontId="108" fillId="82"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57" fillId="19" borderId="0" applyNumberFormat="0" applyBorder="0" applyAlignment="0" applyProtection="0"/>
    <xf numFmtId="0" fontId="108" fillId="86"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57" fillId="19" borderId="0" applyNumberFormat="0" applyBorder="0" applyAlignment="0" applyProtection="0"/>
    <xf numFmtId="0" fontId="107" fillId="17"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57" fillId="19"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8" fillId="86" borderId="0" applyNumberFormat="0" applyBorder="0" applyAlignment="0" applyProtection="0"/>
    <xf numFmtId="0" fontId="107" fillId="19" borderId="0" applyNumberFormat="0" applyBorder="0" applyAlignment="0" applyProtection="0"/>
    <xf numFmtId="0" fontId="108" fillId="86" borderId="0" applyNumberFormat="0" applyBorder="0" applyAlignment="0" applyProtection="0"/>
    <xf numFmtId="0" fontId="158" fillId="0" borderId="0">
      <alignment horizontal="center" wrapText="1"/>
      <protection locked="0"/>
    </xf>
    <xf numFmtId="0" fontId="158" fillId="0" borderId="0">
      <alignment horizontal="center" wrapText="1"/>
      <protection locked="0"/>
    </xf>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10" fillId="87"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10" fillId="87"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0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0" fontId="159" fillId="3" borderId="0" applyNumberFormat="0" applyBorder="0" applyAlignment="0" applyProtection="0"/>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49" fontId="160" fillId="0" borderId="0" applyFont="0" applyFill="0" applyBorder="0" applyAlignment="0" applyProtection="0">
      <alignment horizontal="left"/>
    </xf>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85" fontId="67" fillId="0" borderId="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171" fontId="103" fillId="0" borderId="0" applyFill="0" applyBorder="0" applyAlignment="0" applyProtection="0"/>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03" fillId="0" borderId="0" applyNumberFormat="0" applyAlignment="0" applyProtection="0">
      <alignment horizontal="left"/>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56"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1" fillId="0" borderId="0" applyNumberFormat="0" applyAlignment="0" applyProtection="0">
      <alignment horizontal="left" wrapText="1"/>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49" fontId="162" fillId="0" borderId="0" applyAlignment="0" applyProtection="0">
      <alignment horizontal="left"/>
    </xf>
    <xf numFmtId="186" fontId="91" fillId="0" borderId="0" applyFill="0" applyBorder="0" applyAlignment="0"/>
    <xf numFmtId="165" fontId="163" fillId="0" borderId="0" applyFill="0" applyBorder="0" applyAlignment="0"/>
    <xf numFmtId="187" fontId="163"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8" fontId="7" fillId="0" borderId="0" applyFill="0" applyBorder="0" applyAlignment="0"/>
    <xf numFmtId="180" fontId="82" fillId="0" borderId="0" applyFill="0" applyBorder="0" applyAlignment="0"/>
    <xf numFmtId="42" fontId="82"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89" fontId="7" fillId="0" borderId="0" applyFill="0" applyBorder="0" applyAlignment="0"/>
    <xf numFmtId="165" fontId="163" fillId="0" borderId="0" applyFill="0" applyBorder="0" applyAlignment="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2" fillId="88" borderId="45"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2" fillId="88" borderId="45"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11"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4" fillId="20" borderId="1" applyNumberFormat="0" applyAlignment="0" applyProtection="0"/>
    <xf numFmtId="0" fontId="165" fillId="0" borderId="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4" fillId="89" borderId="46"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4" fillId="89" borderId="46"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13"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0" fontId="166" fillId="21" borderId="2" applyNumberFormat="0" applyAlignment="0" applyProtection="0"/>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49" fontId="7" fillId="0" borderId="33" applyFont="0">
      <alignment horizontal="center" wrapText="1"/>
    </xf>
    <xf numFmtId="190" fontId="16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0" fontId="16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0" fontId="16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0" fontId="16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0" fontId="16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0" fontId="16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0" fontId="16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0" fontId="16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191" fontId="7"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91" fillId="0" borderId="0" applyFont="0" applyFill="0" applyBorder="0" applyAlignment="0" applyProtection="0"/>
    <xf numFmtId="41" fontId="106" fillId="0" borderId="0" applyFont="0" applyFill="0" applyBorder="0" applyAlignment="0" applyProtection="0"/>
    <xf numFmtId="41" fontId="91" fillId="0" borderId="0" applyFont="0" applyFill="0" applyBorder="0" applyAlignment="0" applyProtection="0"/>
    <xf numFmtId="41" fontId="106" fillId="0" borderId="0" applyFont="0" applyFill="0" applyBorder="0" applyAlignment="0" applyProtection="0"/>
    <xf numFmtId="41" fontId="106" fillId="0" borderId="0" applyFont="0" applyFill="0" applyBorder="0" applyAlignment="0" applyProtection="0"/>
    <xf numFmtId="41" fontId="106" fillId="0" borderId="0" applyFont="0" applyFill="0" applyBorder="0" applyAlignment="0" applyProtection="0"/>
    <xf numFmtId="41" fontId="91" fillId="0" borderId="0" applyFont="0" applyFill="0" applyBorder="0" applyAlignment="0" applyProtection="0"/>
    <xf numFmtId="41" fontId="106" fillId="0" borderId="0" applyFont="0" applyFill="0" applyBorder="0" applyAlignment="0" applyProtection="0"/>
    <xf numFmtId="41" fontId="91" fillId="0" borderId="0" applyFont="0" applyFill="0" applyBorder="0" applyAlignment="0" applyProtection="0"/>
    <xf numFmtId="41" fontId="106" fillId="0" borderId="0" applyFont="0" applyFill="0" applyBorder="0" applyAlignment="0" applyProtection="0"/>
    <xf numFmtId="41" fontId="91"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106"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106"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106"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106"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9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2" fontId="82"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79"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192" fontId="7" fillId="0" borderId="0" applyFont="0" applyFill="0" applyBorder="0" applyAlignment="0" applyProtection="0"/>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4" fontId="7" fillId="0" borderId="0" applyFont="0" applyFill="0" applyBorder="0" applyAlignment="0" applyProtection="0">
      <alignment horizontal="right"/>
    </xf>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78"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3"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194" fontId="7" fillId="0" borderId="0" applyFont="0" applyFill="0" applyBorder="0" applyAlignment="0" applyProtection="0"/>
    <xf numFmtId="43" fontId="168" fillId="0" borderId="0" applyFont="0" applyFill="0" applyBorder="0" applyAlignment="0" applyProtection="0"/>
    <xf numFmtId="43" fontId="9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0"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9"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0" fontId="82" fillId="0" borderId="0" applyFont="0" applyFill="0" applyBorder="0" applyAlignment="0" applyProtection="0"/>
    <xf numFmtId="43" fontId="106" fillId="0" borderId="0" applyFont="0" applyFill="0" applyBorder="0" applyAlignment="0" applyProtection="0"/>
    <xf numFmtId="43" fontId="169" fillId="0" borderId="0" applyFont="0" applyFill="0" applyBorder="0" applyAlignment="0" applyProtection="0"/>
    <xf numFmtId="43" fontId="10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69" fillId="0" borderId="0" applyFont="0" applyFill="0" applyBorder="0" applyAlignment="0" applyProtection="0"/>
    <xf numFmtId="43" fontId="10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1" fillId="0" borderId="0" applyFont="0" applyFill="0" applyBorder="0" applyAlignment="0" applyProtection="0"/>
    <xf numFmtId="43" fontId="94"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2" fillId="0" borderId="0" applyFont="0" applyFill="0" applyBorder="0" applyAlignment="0" applyProtection="0"/>
    <xf numFmtId="43" fontId="9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1"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1"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3" fontId="7" fillId="0" borderId="0" applyFont="0" applyFill="0" applyBorder="0" applyAlignment="0" applyProtection="0"/>
    <xf numFmtId="42" fontId="7" fillId="0" borderId="0" applyFont="0" applyFill="0" applyBorder="0" applyAlignment="0" applyProtection="0"/>
    <xf numFmtId="42"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5" fontId="7" fillId="0" borderId="0" applyFont="0" applyFill="0" applyBorder="0" applyAlignment="0" applyProtection="0"/>
    <xf numFmtId="40" fontId="7" fillId="41" borderId="0"/>
    <xf numFmtId="40" fontId="8" fillId="40" borderId="0"/>
    <xf numFmtId="14" fontId="7" fillId="0" borderId="0" applyFon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2" fontId="7" fillId="0" borderId="0" applyFont="0" applyFill="0" applyBorder="0" applyAlignment="0" applyProtection="0"/>
    <xf numFmtId="0" fontId="119" fillId="93"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9" fillId="93"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38" fontId="103" fillId="41" borderId="0" applyNumberFormat="0" applyBorder="0" applyAlignment="0" applyProtection="0"/>
    <xf numFmtId="0" fontId="121" fillId="0" borderId="47"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1" fillId="0" borderId="47" applyNumberFormat="0" applyFill="0" applyAlignment="0" applyProtection="0"/>
    <xf numFmtId="0" fontId="120" fillId="0" borderId="3" applyNumberFormat="0" applyFill="0" applyAlignment="0" applyProtection="0"/>
    <xf numFmtId="0" fontId="120" fillId="0" borderId="3" applyNumberFormat="0" applyFill="0" applyAlignment="0" applyProtection="0"/>
    <xf numFmtId="0" fontId="123" fillId="0" borderId="48"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3" fillId="0" borderId="48" applyNumberFormat="0" applyFill="0" applyAlignment="0" applyProtection="0"/>
    <xf numFmtId="0" fontId="122" fillId="0" borderId="4" applyNumberFormat="0" applyFill="0" applyAlignment="0" applyProtection="0"/>
    <xf numFmtId="0" fontId="122" fillId="0" borderId="4" applyNumberFormat="0" applyFill="0" applyAlignment="0" applyProtection="0"/>
    <xf numFmtId="0" fontId="125" fillId="0" borderId="49"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5" fillId="0" borderId="49" applyNumberFormat="0" applyFill="0" applyAlignment="0" applyProtection="0"/>
    <xf numFmtId="0" fontId="124" fillId="0" borderId="5" applyNumberFormat="0" applyFill="0" applyAlignment="0" applyProtection="0"/>
    <xf numFmtId="0" fontId="124" fillId="0" borderId="5" applyNumberFormat="0" applyFill="0" applyAlignment="0" applyProtection="0"/>
    <xf numFmtId="0" fontId="12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0" fontId="103" fillId="42" borderId="33" applyNumberFormat="0" applyBorder="0" applyAlignment="0" applyProtection="0"/>
    <xf numFmtId="10" fontId="103" fillId="42" borderId="33" applyNumberFormat="0" applyBorder="0" applyAlignment="0" applyProtection="0"/>
    <xf numFmtId="10" fontId="103" fillId="42" borderId="33" applyNumberFormat="0" applyBorder="0" applyAlignment="0" applyProtection="0"/>
    <xf numFmtId="10" fontId="103" fillId="42" borderId="33" applyNumberFormat="0" applyBorder="0" applyAlignment="0" applyProtection="0"/>
    <xf numFmtId="10" fontId="103" fillId="42" borderId="33" applyNumberFormat="0" applyBorder="0" applyAlignment="0" applyProtection="0"/>
    <xf numFmtId="10" fontId="103" fillId="42" borderId="33" applyNumberFormat="0" applyBorder="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7" fillId="7" borderId="1" applyNumberFormat="0" applyAlignment="0" applyProtection="0"/>
    <xf numFmtId="0" fontId="127" fillId="7" borderId="1"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7" fillId="7" borderId="1"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7" fillId="7" borderId="1"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8" fillId="94" borderId="45" applyNumberFormat="0" applyAlignment="0" applyProtection="0"/>
    <xf numFmtId="0" fontId="12" fillId="0" borderId="57"/>
    <xf numFmtId="0" fontId="130" fillId="0" borderId="50"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0" fontId="130" fillId="0" borderId="50" applyNumberFormat="0" applyFill="0" applyAlignment="0" applyProtection="0"/>
    <xf numFmtId="0" fontId="129" fillId="0" borderId="6" applyNumberFormat="0" applyFill="0" applyAlignment="0" applyProtection="0"/>
    <xf numFmtId="0" fontId="129" fillId="0" borderId="6" applyNumberFormat="0" applyFill="0" applyAlignment="0" applyProtection="0"/>
    <xf numFmtId="38" fontId="82" fillId="0" borderId="0" applyFont="0" applyFill="0" applyBorder="0" applyAlignment="0" applyProtection="0"/>
    <xf numFmtId="40" fontId="82" fillId="0" borderId="0" applyFont="0" applyFill="0" applyBorder="0" applyAlignment="0" applyProtection="0"/>
    <xf numFmtId="6" fontId="82" fillId="0" borderId="0" applyFont="0" applyFill="0" applyBorder="0" applyAlignment="0" applyProtection="0"/>
    <xf numFmtId="8" fontId="82" fillId="0" borderId="0" applyFont="0" applyFill="0" applyBorder="0" applyAlignment="0" applyProtection="0"/>
    <xf numFmtId="0" fontId="132" fillId="9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2" fillId="95"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3" fontId="7" fillId="0" borderId="0" applyFont="0" applyFill="0" applyBorder="0" applyAlignment="0" applyProtection="0">
      <alignment horizontal="right" vertical="top"/>
    </xf>
    <xf numFmtId="195" fontId="171" fillId="0" borderId="0"/>
    <xf numFmtId="195" fontId="172" fillId="0" borderId="0"/>
    <xf numFmtId="195" fontId="171" fillId="0" borderId="0"/>
    <xf numFmtId="195" fontId="171" fillId="0" borderId="0"/>
    <xf numFmtId="195" fontId="171" fillId="0" borderId="0"/>
    <xf numFmtId="195" fontId="1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106"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37" fontId="11"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91" fillId="0" borderId="0"/>
    <xf numFmtId="0" fontId="7" fillId="0" borderId="0"/>
    <xf numFmtId="0" fontId="91" fillId="0" borderId="0"/>
    <xf numFmtId="0" fontId="7" fillId="0" borderId="0"/>
    <xf numFmtId="0" fontId="91" fillId="0" borderId="0"/>
    <xf numFmtId="0" fontId="7" fillId="0" borderId="0"/>
    <xf numFmtId="0" fontId="91" fillId="0" borderId="0"/>
    <xf numFmtId="0" fontId="7" fillId="0" borderId="0"/>
    <xf numFmtId="0" fontId="91" fillId="0" borderId="0"/>
    <xf numFmtId="0" fontId="7" fillId="0" borderId="0"/>
    <xf numFmtId="0" fontId="91" fillId="0" borderId="0"/>
    <xf numFmtId="0" fontId="7" fillId="0" borderId="0"/>
    <xf numFmtId="0" fontId="91" fillId="0" borderId="0"/>
    <xf numFmtId="0" fontId="7" fillId="0" borderId="0"/>
    <xf numFmtId="0" fontId="91" fillId="0" borderId="0"/>
    <xf numFmtId="0" fontId="7" fillId="0" borderId="0"/>
    <xf numFmtId="0" fontId="82" fillId="0" borderId="0"/>
    <xf numFmtId="0" fontId="82" fillId="0" borderId="0"/>
    <xf numFmtId="0" fontId="82" fillId="0" borderId="0"/>
    <xf numFmtId="0" fontId="82" fillId="0" borderId="0"/>
    <xf numFmtId="0" fontId="82" fillId="0" borderId="0"/>
    <xf numFmtId="0" fontId="91" fillId="0" borderId="0"/>
    <xf numFmtId="0" fontId="91" fillId="0" borderId="0"/>
    <xf numFmtId="0" fontId="91" fillId="0" borderId="0"/>
    <xf numFmtId="0" fontId="91" fillId="0" borderId="0"/>
    <xf numFmtId="0" fontId="91" fillId="0" borderId="0"/>
    <xf numFmtId="0" fontId="91" fillId="0" borderId="0"/>
    <xf numFmtId="0" fontId="82" fillId="0" borderId="0"/>
    <xf numFmtId="0" fontId="8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7"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0"/>
    <xf numFmtId="0" fontId="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7" fillId="0" borderId="0"/>
    <xf numFmtId="0" fontId="7" fillId="0" borderId="0"/>
    <xf numFmtId="37" fontId="7" fillId="0" borderId="0"/>
    <xf numFmtId="37" fontId="7" fillId="0" borderId="0"/>
    <xf numFmtId="37" fontId="7" fillId="0" borderId="0"/>
    <xf numFmtId="0" fontId="7" fillId="0" borderId="0"/>
    <xf numFmtId="37" fontId="7" fillId="0" borderId="0"/>
    <xf numFmtId="37" fontId="7" fillId="0" borderId="0"/>
    <xf numFmtId="37" fontId="7" fillId="0" borderId="0"/>
    <xf numFmtId="3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7" fillId="0" borderId="0"/>
    <xf numFmtId="0" fontId="7" fillId="0" borderId="0"/>
    <xf numFmtId="0" fontId="9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39" fontId="173" fillId="0" borderId="0"/>
    <xf numFmtId="0" fontId="7" fillId="0" borderId="0"/>
    <xf numFmtId="39" fontId="173" fillId="0" borderId="0"/>
    <xf numFmtId="0" fontId="7" fillId="0" borderId="0"/>
    <xf numFmtId="39"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9" fontId="173" fillId="0" borderId="0"/>
    <xf numFmtId="0" fontId="7" fillId="0" borderId="0"/>
    <xf numFmtId="39" fontId="173" fillId="0" borderId="0"/>
    <xf numFmtId="0" fontId="7" fillId="0" borderId="0"/>
    <xf numFmtId="39" fontId="173" fillId="0" borderId="0"/>
    <xf numFmtId="0" fontId="7" fillId="0" borderId="0"/>
    <xf numFmtId="39" fontId="173"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3" fillId="0" borderId="0"/>
    <xf numFmtId="0" fontId="103"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106" fillId="0" borderId="0"/>
    <xf numFmtId="0" fontId="106" fillId="0" borderId="0"/>
    <xf numFmtId="0" fontId="106"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106" fillId="0" borderId="0"/>
    <xf numFmtId="0" fontId="106" fillId="0" borderId="0"/>
    <xf numFmtId="0" fontId="106" fillId="0" borderId="0"/>
    <xf numFmtId="0" fontId="92"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0"/>
    <xf numFmtId="0" fontId="92" fillId="0" borderId="0"/>
    <xf numFmtId="0" fontId="106" fillId="0" borderId="0"/>
    <xf numFmtId="0" fontId="156" fillId="0" borderId="0"/>
    <xf numFmtId="0" fontId="106" fillId="0" borderId="0"/>
    <xf numFmtId="0" fontId="92" fillId="0" borderId="0"/>
    <xf numFmtId="0" fontId="156" fillId="0" borderId="0"/>
    <xf numFmtId="0" fontId="92" fillId="0" borderId="0"/>
    <xf numFmtId="0" fontId="106" fillId="0" borderId="0"/>
    <xf numFmtId="0" fontId="106" fillId="0" borderId="0"/>
    <xf numFmtId="0" fontId="92" fillId="0" borderId="0"/>
    <xf numFmtId="0" fontId="156" fillId="0" borderId="0"/>
    <xf numFmtId="0" fontId="156" fillId="0" borderId="0"/>
    <xf numFmtId="0" fontId="156" fillId="0" borderId="0"/>
    <xf numFmtId="0" fontId="156" fillId="0" borderId="0"/>
    <xf numFmtId="0" fontId="156"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7" fillId="0" borderId="0"/>
    <xf numFmtId="0" fontId="90" fillId="0" borderId="0"/>
    <xf numFmtId="0" fontId="92" fillId="0" borderId="0"/>
    <xf numFmtId="0" fontId="94" fillId="0" borderId="0"/>
    <xf numFmtId="0" fontId="94" fillId="0" borderId="0"/>
    <xf numFmtId="0" fontId="94" fillId="0" borderId="0"/>
    <xf numFmtId="0" fontId="94" fillId="0" borderId="0"/>
    <xf numFmtId="0" fontId="9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2" fillId="0" borderId="0"/>
    <xf numFmtId="0" fontId="10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2" fillId="0" borderId="0"/>
    <xf numFmtId="0" fontId="90"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0"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0" fillId="96" borderId="51" applyNumberFormat="0" applyFont="0" applyAlignment="0" applyProtection="0"/>
    <xf numFmtId="0" fontId="90" fillId="96" borderId="51" applyNumberFormat="0" applyFont="0" applyAlignment="0" applyProtection="0"/>
    <xf numFmtId="0" fontId="7" fillId="23" borderId="7" applyNumberFormat="0" applyFont="0" applyAlignment="0" applyProtection="0"/>
    <xf numFmtId="0" fontId="90"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0" fillId="23" borderId="7" applyNumberFormat="0" applyFont="0" applyAlignment="0" applyProtection="0"/>
    <xf numFmtId="0" fontId="90"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0" fillId="23" borderId="7"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90" fillId="23" borderId="7" applyNumberFormat="0" applyFont="0" applyAlignment="0" applyProtection="0"/>
    <xf numFmtId="0" fontId="7" fillId="23" borderId="7"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0"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90" fillId="23" borderId="7"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7" fillId="23" borderId="7"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7" fillId="23" borderId="7"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5" fillId="96" borderId="51" applyNumberFormat="0" applyFont="0" applyAlignment="0" applyProtection="0"/>
    <xf numFmtId="0" fontId="135" fillId="88" borderId="52" applyNumberFormat="0" applyAlignment="0" applyProtection="0"/>
    <xf numFmtId="0" fontId="134" fillId="20" borderId="8" applyNumberFormat="0" applyAlignment="0" applyProtection="0"/>
    <xf numFmtId="0" fontId="134" fillId="20" borderId="8" applyNumberFormat="0" applyAlignment="0" applyProtection="0"/>
    <xf numFmtId="0" fontId="135" fillId="88" borderId="52" applyNumberFormat="0" applyAlignment="0" applyProtection="0"/>
    <xf numFmtId="0" fontId="134" fillId="20" borderId="8" applyNumberFormat="0" applyAlignment="0" applyProtection="0"/>
    <xf numFmtId="0" fontId="134" fillId="20" borderId="8"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0"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82" fillId="0" borderId="17" applyNumberFormat="0" applyBorder="0"/>
    <xf numFmtId="9" fontId="82" fillId="0" borderId="17" applyNumberFormat="0" applyBorder="0"/>
    <xf numFmtId="9" fontId="82" fillId="0" borderId="17" applyNumberFormat="0" applyBorder="0"/>
    <xf numFmtId="9" fontId="82" fillId="0" borderId="17" applyNumberFormat="0" applyBorder="0"/>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15"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4" fontId="82" fillId="0" borderId="0" applyFont="0" applyFill="0" applyBorder="0" applyAlignment="0" applyProtection="0"/>
    <xf numFmtId="3" fontId="7" fillId="0" borderId="0">
      <alignment horizontal="left" vertical="top"/>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0" fontId="83" fillId="0" borderId="9">
      <alignment horizontal="center"/>
    </xf>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3" fontId="82" fillId="0" borderId="0" applyFont="0" applyFill="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0" fontId="82" fillId="24" borderId="0" applyNumberFormat="0" applyFont="0" applyBorder="0" applyAlignment="0" applyProtection="0"/>
    <xf numFmtId="3" fontId="7" fillId="0" borderId="0">
      <alignment horizontal="right" vertical="top"/>
    </xf>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0" fontId="93" fillId="0" borderId="10"/>
    <xf numFmtId="4" fontId="103" fillId="22" borderId="58" applyNumberFormat="0" applyProtection="0">
      <alignment vertical="center"/>
    </xf>
    <xf numFmtId="4" fontId="91" fillId="25" borderId="8" applyNumberFormat="0" applyProtection="0">
      <alignment vertical="center"/>
    </xf>
    <xf numFmtId="4" fontId="96" fillId="22" borderId="12" applyNumberFormat="0" applyProtection="0">
      <alignment vertical="center"/>
    </xf>
    <xf numFmtId="4" fontId="103" fillId="22" borderId="58" applyNumberFormat="0" applyProtection="0">
      <alignment vertical="center"/>
    </xf>
    <xf numFmtId="4" fontId="103" fillId="22" borderId="58" applyNumberFormat="0" applyProtection="0">
      <alignment vertical="center"/>
    </xf>
    <xf numFmtId="4" fontId="103" fillId="22" borderId="58" applyNumberFormat="0" applyProtection="0">
      <alignment vertical="center"/>
    </xf>
    <xf numFmtId="4" fontId="103" fillId="22" borderId="58" applyNumberFormat="0" applyProtection="0">
      <alignment vertical="center"/>
    </xf>
    <xf numFmtId="4" fontId="103" fillId="22" borderId="58" applyNumberFormat="0" applyProtection="0">
      <alignment vertical="center"/>
    </xf>
    <xf numFmtId="4" fontId="103" fillId="22" borderId="58" applyNumberFormat="0" applyProtection="0">
      <alignment vertical="center"/>
    </xf>
    <xf numFmtId="4" fontId="103" fillId="22" borderId="58" applyNumberFormat="0" applyProtection="0">
      <alignment vertical="center"/>
    </xf>
    <xf numFmtId="4" fontId="174" fillId="25" borderId="58" applyNumberFormat="0" applyProtection="0">
      <alignment vertical="center"/>
    </xf>
    <xf numFmtId="4" fontId="95" fillId="25" borderId="8" applyNumberFormat="0" applyProtection="0">
      <alignment vertical="center"/>
    </xf>
    <xf numFmtId="4" fontId="175" fillId="25" borderId="12" applyNumberFormat="0" applyProtection="0">
      <alignment vertical="center"/>
    </xf>
    <xf numFmtId="4" fontId="174" fillId="25" borderId="58" applyNumberFormat="0" applyProtection="0">
      <alignment vertical="center"/>
    </xf>
    <xf numFmtId="4" fontId="174" fillId="25" borderId="58" applyNumberFormat="0" applyProtection="0">
      <alignment vertical="center"/>
    </xf>
    <xf numFmtId="4" fontId="174" fillId="25" borderId="58" applyNumberFormat="0" applyProtection="0">
      <alignment vertical="center"/>
    </xf>
    <xf numFmtId="4" fontId="174" fillId="25" borderId="58" applyNumberFormat="0" applyProtection="0">
      <alignment vertical="center"/>
    </xf>
    <xf numFmtId="4" fontId="174" fillId="25" borderId="58" applyNumberFormat="0" applyProtection="0">
      <alignment vertical="center"/>
    </xf>
    <xf numFmtId="4" fontId="174" fillId="25" borderId="58" applyNumberFormat="0" applyProtection="0">
      <alignment vertical="center"/>
    </xf>
    <xf numFmtId="4" fontId="174" fillId="25" borderId="58" applyNumberFormat="0" applyProtection="0">
      <alignment vertical="center"/>
    </xf>
    <xf numFmtId="4" fontId="103" fillId="25" borderId="58" applyNumberFormat="0" applyProtection="0">
      <alignment horizontal="left" vertical="center" indent="1"/>
    </xf>
    <xf numFmtId="4" fontId="91" fillId="25" borderId="8" applyNumberFormat="0" applyProtection="0">
      <alignment horizontal="left" vertical="center" indent="1"/>
    </xf>
    <xf numFmtId="4" fontId="96" fillId="25" borderId="12" applyNumberFormat="0" applyProtection="0">
      <alignment horizontal="left" vertical="center" indent="1"/>
    </xf>
    <xf numFmtId="4" fontId="103" fillId="25" borderId="58" applyNumberFormat="0" applyProtection="0">
      <alignment horizontal="left" vertical="center" indent="1"/>
    </xf>
    <xf numFmtId="4" fontId="103" fillId="25" borderId="58" applyNumberFormat="0" applyProtection="0">
      <alignment horizontal="left" vertical="center" indent="1"/>
    </xf>
    <xf numFmtId="4" fontId="103" fillId="25" borderId="58" applyNumberFormat="0" applyProtection="0">
      <alignment horizontal="left" vertical="center" indent="1"/>
    </xf>
    <xf numFmtId="4" fontId="103" fillId="25" borderId="58" applyNumberFormat="0" applyProtection="0">
      <alignment horizontal="left" vertical="center" indent="1"/>
    </xf>
    <xf numFmtId="4" fontId="103" fillId="25" borderId="58" applyNumberFormat="0" applyProtection="0">
      <alignment horizontal="left" vertical="center" indent="1"/>
    </xf>
    <xf numFmtId="4" fontId="103" fillId="25" borderId="58" applyNumberFormat="0" applyProtection="0">
      <alignment horizontal="left" vertical="center" indent="1"/>
    </xf>
    <xf numFmtId="4" fontId="103" fillId="25" borderId="58" applyNumberFormat="0" applyProtection="0">
      <alignment horizontal="left" vertical="center" indent="1"/>
    </xf>
    <xf numFmtId="0" fontId="176" fillId="22" borderId="12" applyNumberFormat="0" applyProtection="0">
      <alignment horizontal="left" vertical="top" indent="1"/>
    </xf>
    <xf numFmtId="4" fontId="91" fillId="25" borderId="8" applyNumberFormat="0" applyProtection="0">
      <alignment horizontal="left" vertical="center" indent="1"/>
    </xf>
    <xf numFmtId="0" fontId="96" fillId="25" borderId="12" applyNumberFormat="0" applyProtection="0">
      <alignment horizontal="left" vertical="top" indent="1"/>
    </xf>
    <xf numFmtId="0" fontId="176" fillId="22" borderId="12" applyNumberFormat="0" applyProtection="0">
      <alignment horizontal="left" vertical="top" indent="1"/>
    </xf>
    <xf numFmtId="0" fontId="176" fillId="22" borderId="12" applyNumberFormat="0" applyProtection="0">
      <alignment horizontal="left" vertical="top" indent="1"/>
    </xf>
    <xf numFmtId="0" fontId="176" fillId="22" borderId="12" applyNumberFormat="0" applyProtection="0">
      <alignment horizontal="left" vertical="top" indent="1"/>
    </xf>
    <xf numFmtId="0" fontId="176" fillId="22" borderId="12" applyNumberFormat="0" applyProtection="0">
      <alignment horizontal="left" vertical="top" indent="1"/>
    </xf>
    <xf numFmtId="0" fontId="176" fillId="22" borderId="12" applyNumberFormat="0" applyProtection="0">
      <alignment horizontal="left" vertical="top" indent="1"/>
    </xf>
    <xf numFmtId="0" fontId="176" fillId="22" borderId="12" applyNumberFormat="0" applyProtection="0">
      <alignment horizontal="left" vertical="top" indent="1"/>
    </xf>
    <xf numFmtId="0" fontId="176" fillId="22" borderId="12" applyNumberFormat="0" applyProtection="0">
      <alignment horizontal="left" vertical="top" indent="1"/>
    </xf>
    <xf numFmtId="4" fontId="103" fillId="14" borderId="58" applyNumberFormat="0" applyProtection="0">
      <alignment horizontal="left" vertical="center" indent="1"/>
    </xf>
    <xf numFmtId="4" fontId="96" fillId="101" borderId="0" applyNumberFormat="0" applyProtection="0">
      <alignment horizontal="left" vertical="center" indent="1"/>
    </xf>
    <xf numFmtId="4" fontId="103" fillId="14" borderId="58" applyNumberFormat="0" applyProtection="0">
      <alignment horizontal="left" vertical="center" indent="1"/>
    </xf>
    <xf numFmtId="4" fontId="103" fillId="14" borderId="58" applyNumberFormat="0" applyProtection="0">
      <alignment horizontal="left" vertical="center" indent="1"/>
    </xf>
    <xf numFmtId="4" fontId="103" fillId="14" borderId="58" applyNumberFormat="0" applyProtection="0">
      <alignment horizontal="left" vertical="center" indent="1"/>
    </xf>
    <xf numFmtId="4" fontId="103" fillId="14" borderId="58" applyNumberFormat="0" applyProtection="0">
      <alignment horizontal="left" vertical="center" indent="1"/>
    </xf>
    <xf numFmtId="4" fontId="103" fillId="14" borderId="58" applyNumberFormat="0" applyProtection="0">
      <alignment horizontal="left" vertical="center" indent="1"/>
    </xf>
    <xf numFmtId="4" fontId="103" fillId="14" borderId="58" applyNumberFormat="0" applyProtection="0">
      <alignment horizontal="left" vertical="center" indent="1"/>
    </xf>
    <xf numFmtId="4" fontId="103" fillId="3" borderId="58" applyNumberFormat="0" applyProtection="0">
      <alignment horizontal="right" vertical="center"/>
    </xf>
    <xf numFmtId="4" fontId="91" fillId="27" borderId="8" applyNumberFormat="0" applyProtection="0">
      <alignment horizontal="right" vertical="center"/>
    </xf>
    <xf numFmtId="4" fontId="91" fillId="3" borderId="12" applyNumberFormat="0" applyProtection="0">
      <alignment horizontal="right" vertical="center"/>
    </xf>
    <xf numFmtId="4" fontId="103" fillId="3" borderId="58" applyNumberFormat="0" applyProtection="0">
      <alignment horizontal="right" vertical="center"/>
    </xf>
    <xf numFmtId="4" fontId="103" fillId="3" borderId="58" applyNumberFormat="0" applyProtection="0">
      <alignment horizontal="right" vertical="center"/>
    </xf>
    <xf numFmtId="4" fontId="103" fillId="3" borderId="58" applyNumberFormat="0" applyProtection="0">
      <alignment horizontal="right" vertical="center"/>
    </xf>
    <xf numFmtId="4" fontId="103" fillId="3" borderId="58" applyNumberFormat="0" applyProtection="0">
      <alignment horizontal="right" vertical="center"/>
    </xf>
    <xf numFmtId="4" fontId="103" fillId="3" borderId="58" applyNumberFormat="0" applyProtection="0">
      <alignment horizontal="right" vertical="center"/>
    </xf>
    <xf numFmtId="4" fontId="103" fillId="3" borderId="58" applyNumberFormat="0" applyProtection="0">
      <alignment horizontal="right" vertical="center"/>
    </xf>
    <xf numFmtId="4" fontId="103" fillId="3" borderId="58" applyNumberFormat="0" applyProtection="0">
      <alignment horizontal="right" vertical="center"/>
    </xf>
    <xf numFmtId="4" fontId="103" fillId="102" borderId="58" applyNumberFormat="0" applyProtection="0">
      <alignment horizontal="right" vertical="center"/>
    </xf>
    <xf numFmtId="4" fontId="91" fillId="28" borderId="8" applyNumberFormat="0" applyProtection="0">
      <alignment horizontal="right" vertical="center"/>
    </xf>
    <xf numFmtId="4" fontId="91" fillId="9" borderId="12" applyNumberFormat="0" applyProtection="0">
      <alignment horizontal="right" vertical="center"/>
    </xf>
    <xf numFmtId="4" fontId="103" fillId="102" borderId="58" applyNumberFormat="0" applyProtection="0">
      <alignment horizontal="right" vertical="center"/>
    </xf>
    <xf numFmtId="4" fontId="103" fillId="102" borderId="58" applyNumberFormat="0" applyProtection="0">
      <alignment horizontal="right" vertical="center"/>
    </xf>
    <xf numFmtId="4" fontId="103" fillId="102" borderId="58" applyNumberFormat="0" applyProtection="0">
      <alignment horizontal="right" vertical="center"/>
    </xf>
    <xf numFmtId="4" fontId="103" fillId="102" borderId="58" applyNumberFormat="0" applyProtection="0">
      <alignment horizontal="right" vertical="center"/>
    </xf>
    <xf numFmtId="4" fontId="103" fillId="102" borderId="58" applyNumberFormat="0" applyProtection="0">
      <alignment horizontal="right" vertical="center"/>
    </xf>
    <xf numFmtId="4" fontId="103" fillId="102" borderId="58" applyNumberFormat="0" applyProtection="0">
      <alignment horizontal="right" vertical="center"/>
    </xf>
    <xf numFmtId="4" fontId="103" fillId="102" borderId="58" applyNumberFormat="0" applyProtection="0">
      <alignment horizontal="right" vertical="center"/>
    </xf>
    <xf numFmtId="4" fontId="103" fillId="17" borderId="59" applyNumberFormat="0" applyProtection="0">
      <alignment horizontal="right" vertical="center"/>
    </xf>
    <xf numFmtId="4" fontId="91" fillId="29" borderId="8" applyNumberFormat="0" applyProtection="0">
      <alignment horizontal="right" vertical="center"/>
    </xf>
    <xf numFmtId="4" fontId="91" fillId="17" borderId="12" applyNumberFormat="0" applyProtection="0">
      <alignment horizontal="right" vertical="center"/>
    </xf>
    <xf numFmtId="4" fontId="103" fillId="17" borderId="59" applyNumberFormat="0" applyProtection="0">
      <alignment horizontal="right" vertical="center"/>
    </xf>
    <xf numFmtId="4" fontId="103" fillId="17" borderId="59" applyNumberFormat="0" applyProtection="0">
      <alignment horizontal="right" vertical="center"/>
    </xf>
    <xf numFmtId="4" fontId="103" fillId="17" borderId="59" applyNumberFormat="0" applyProtection="0">
      <alignment horizontal="right" vertical="center"/>
    </xf>
    <xf numFmtId="4" fontId="103" fillId="17" borderId="59" applyNumberFormat="0" applyProtection="0">
      <alignment horizontal="right" vertical="center"/>
    </xf>
    <xf numFmtId="4" fontId="103" fillId="17" borderId="59" applyNumberFormat="0" applyProtection="0">
      <alignment horizontal="right" vertical="center"/>
    </xf>
    <xf numFmtId="4" fontId="103" fillId="17" borderId="59" applyNumberFormat="0" applyProtection="0">
      <alignment horizontal="right" vertical="center"/>
    </xf>
    <xf numFmtId="4" fontId="103" fillId="17" borderId="59" applyNumberFormat="0" applyProtection="0">
      <alignment horizontal="right" vertical="center"/>
    </xf>
    <xf numFmtId="4" fontId="103" fillId="11" borderId="58" applyNumberFormat="0" applyProtection="0">
      <alignment horizontal="right" vertical="center"/>
    </xf>
    <xf numFmtId="4" fontId="91" fillId="30" borderId="8" applyNumberFormat="0" applyProtection="0">
      <alignment horizontal="right" vertical="center"/>
    </xf>
    <xf numFmtId="4" fontId="91" fillId="11" borderId="12" applyNumberFormat="0" applyProtection="0">
      <alignment horizontal="right" vertical="center"/>
    </xf>
    <xf numFmtId="4" fontId="103" fillId="11" borderId="58" applyNumberFormat="0" applyProtection="0">
      <alignment horizontal="right" vertical="center"/>
    </xf>
    <xf numFmtId="4" fontId="103" fillId="11" borderId="58" applyNumberFormat="0" applyProtection="0">
      <alignment horizontal="right" vertical="center"/>
    </xf>
    <xf numFmtId="4" fontId="103" fillId="11" borderId="58" applyNumberFormat="0" applyProtection="0">
      <alignment horizontal="right" vertical="center"/>
    </xf>
    <xf numFmtId="4" fontId="103" fillId="11" borderId="58" applyNumberFormat="0" applyProtection="0">
      <alignment horizontal="right" vertical="center"/>
    </xf>
    <xf numFmtId="4" fontId="103" fillId="11" borderId="58" applyNumberFormat="0" applyProtection="0">
      <alignment horizontal="right" vertical="center"/>
    </xf>
    <xf numFmtId="4" fontId="103" fillId="11" borderId="58" applyNumberFormat="0" applyProtection="0">
      <alignment horizontal="right" vertical="center"/>
    </xf>
    <xf numFmtId="4" fontId="103" fillId="11" borderId="58" applyNumberFormat="0" applyProtection="0">
      <alignment horizontal="right" vertical="center"/>
    </xf>
    <xf numFmtId="4" fontId="103" fillId="15" borderId="58" applyNumberFormat="0" applyProtection="0">
      <alignment horizontal="right" vertical="center"/>
    </xf>
    <xf numFmtId="4" fontId="91" fillId="31" borderId="8" applyNumberFormat="0" applyProtection="0">
      <alignment horizontal="right" vertical="center"/>
    </xf>
    <xf numFmtId="4" fontId="91" fillId="15" borderId="12" applyNumberFormat="0" applyProtection="0">
      <alignment horizontal="right" vertical="center"/>
    </xf>
    <xf numFmtId="4" fontId="103" fillId="15" borderId="58" applyNumberFormat="0" applyProtection="0">
      <alignment horizontal="right" vertical="center"/>
    </xf>
    <xf numFmtId="4" fontId="103" fillId="15" borderId="58" applyNumberFormat="0" applyProtection="0">
      <alignment horizontal="right" vertical="center"/>
    </xf>
    <xf numFmtId="4" fontId="103" fillId="15" borderId="58" applyNumberFormat="0" applyProtection="0">
      <alignment horizontal="right" vertical="center"/>
    </xf>
    <xf numFmtId="4" fontId="103" fillId="15" borderId="58" applyNumberFormat="0" applyProtection="0">
      <alignment horizontal="right" vertical="center"/>
    </xf>
    <xf numFmtId="4" fontId="103" fillId="15" borderId="58" applyNumberFormat="0" applyProtection="0">
      <alignment horizontal="right" vertical="center"/>
    </xf>
    <xf numFmtId="4" fontId="103" fillId="15" borderId="58" applyNumberFormat="0" applyProtection="0">
      <alignment horizontal="right" vertical="center"/>
    </xf>
    <xf numFmtId="4" fontId="103" fillId="15" borderId="58" applyNumberFormat="0" applyProtection="0">
      <alignment horizontal="right" vertical="center"/>
    </xf>
    <xf numFmtId="4" fontId="103" fillId="19" borderId="58" applyNumberFormat="0" applyProtection="0">
      <alignment horizontal="right" vertical="center"/>
    </xf>
    <xf numFmtId="4" fontId="91" fillId="32" borderId="8" applyNumberFormat="0" applyProtection="0">
      <alignment horizontal="right" vertical="center"/>
    </xf>
    <xf numFmtId="4" fontId="91" fillId="19" borderId="12" applyNumberFormat="0" applyProtection="0">
      <alignment horizontal="right" vertical="center"/>
    </xf>
    <xf numFmtId="4" fontId="103" fillId="19" borderId="58" applyNumberFormat="0" applyProtection="0">
      <alignment horizontal="right" vertical="center"/>
    </xf>
    <xf numFmtId="4" fontId="103" fillId="19" borderId="58" applyNumberFormat="0" applyProtection="0">
      <alignment horizontal="right" vertical="center"/>
    </xf>
    <xf numFmtId="4" fontId="103" fillId="19" borderId="58" applyNumberFormat="0" applyProtection="0">
      <alignment horizontal="right" vertical="center"/>
    </xf>
    <xf numFmtId="4" fontId="103" fillId="19" borderId="58" applyNumberFormat="0" applyProtection="0">
      <alignment horizontal="right" vertical="center"/>
    </xf>
    <xf numFmtId="4" fontId="103" fillId="19" borderId="58" applyNumberFormat="0" applyProtection="0">
      <alignment horizontal="right" vertical="center"/>
    </xf>
    <xf numFmtId="4" fontId="103" fillId="19" borderId="58" applyNumberFormat="0" applyProtection="0">
      <alignment horizontal="right" vertical="center"/>
    </xf>
    <xf numFmtId="4" fontId="103" fillId="19" borderId="58" applyNumberFormat="0" applyProtection="0">
      <alignment horizontal="right" vertical="center"/>
    </xf>
    <xf numFmtId="4" fontId="103" fillId="18" borderId="58" applyNumberFormat="0" applyProtection="0">
      <alignment horizontal="right" vertical="center"/>
    </xf>
    <xf numFmtId="4" fontId="91" fillId="33" borderId="8" applyNumberFormat="0" applyProtection="0">
      <alignment horizontal="right" vertical="center"/>
    </xf>
    <xf numFmtId="4" fontId="91" fillId="18" borderId="12" applyNumberFormat="0" applyProtection="0">
      <alignment horizontal="right" vertical="center"/>
    </xf>
    <xf numFmtId="4" fontId="103" fillId="18" borderId="58" applyNumberFormat="0" applyProtection="0">
      <alignment horizontal="right" vertical="center"/>
    </xf>
    <xf numFmtId="4" fontId="103" fillId="18" borderId="58" applyNumberFormat="0" applyProtection="0">
      <alignment horizontal="right" vertical="center"/>
    </xf>
    <xf numFmtId="4" fontId="103" fillId="18" borderId="58" applyNumberFormat="0" applyProtection="0">
      <alignment horizontal="right" vertical="center"/>
    </xf>
    <xf numFmtId="4" fontId="103" fillId="18" borderId="58" applyNumberFormat="0" applyProtection="0">
      <alignment horizontal="right" vertical="center"/>
    </xf>
    <xf numFmtId="4" fontId="103" fillId="18" borderId="58" applyNumberFormat="0" applyProtection="0">
      <alignment horizontal="right" vertical="center"/>
    </xf>
    <xf numFmtId="4" fontId="103" fillId="18" borderId="58" applyNumberFormat="0" applyProtection="0">
      <alignment horizontal="right" vertical="center"/>
    </xf>
    <xf numFmtId="4" fontId="103" fillId="18" borderId="58" applyNumberFormat="0" applyProtection="0">
      <alignment horizontal="right" vertical="center"/>
    </xf>
    <xf numFmtId="4" fontId="103" fillId="103" borderId="58" applyNumberFormat="0" applyProtection="0">
      <alignment horizontal="right" vertical="center"/>
    </xf>
    <xf numFmtId="4" fontId="91" fillId="34" borderId="8" applyNumberFormat="0" applyProtection="0">
      <alignment horizontal="right" vertical="center"/>
    </xf>
    <xf numFmtId="4" fontId="91" fillId="103" borderId="12" applyNumberFormat="0" applyProtection="0">
      <alignment horizontal="right" vertical="center"/>
    </xf>
    <xf numFmtId="4" fontId="103" fillId="103" borderId="58" applyNumberFormat="0" applyProtection="0">
      <alignment horizontal="right" vertical="center"/>
    </xf>
    <xf numFmtId="4" fontId="103" fillId="103" borderId="58" applyNumberFormat="0" applyProtection="0">
      <alignment horizontal="right" vertical="center"/>
    </xf>
    <xf numFmtId="4" fontId="103" fillId="103" borderId="58" applyNumberFormat="0" applyProtection="0">
      <alignment horizontal="right" vertical="center"/>
    </xf>
    <xf numFmtId="4" fontId="103" fillId="103" borderId="58" applyNumberFormat="0" applyProtection="0">
      <alignment horizontal="right" vertical="center"/>
    </xf>
    <xf numFmtId="4" fontId="103" fillId="103" borderId="58" applyNumberFormat="0" applyProtection="0">
      <alignment horizontal="right" vertical="center"/>
    </xf>
    <xf numFmtId="4" fontId="103" fillId="103" borderId="58" applyNumberFormat="0" applyProtection="0">
      <alignment horizontal="right" vertical="center"/>
    </xf>
    <xf numFmtId="4" fontId="103" fillId="103" borderId="58" applyNumberFormat="0" applyProtection="0">
      <alignment horizontal="right" vertical="center"/>
    </xf>
    <xf numFmtId="4" fontId="103" fillId="10" borderId="58" applyNumberFormat="0" applyProtection="0">
      <alignment horizontal="right" vertical="center"/>
    </xf>
    <xf numFmtId="4" fontId="91" fillId="35" borderId="8" applyNumberFormat="0" applyProtection="0">
      <alignment horizontal="right" vertical="center"/>
    </xf>
    <xf numFmtId="4" fontId="91" fillId="10" borderId="12" applyNumberFormat="0" applyProtection="0">
      <alignment horizontal="right" vertical="center"/>
    </xf>
    <xf numFmtId="4" fontId="103" fillId="10" borderId="58" applyNumberFormat="0" applyProtection="0">
      <alignment horizontal="right" vertical="center"/>
    </xf>
    <xf numFmtId="4" fontId="103" fillId="10" borderId="58" applyNumberFormat="0" applyProtection="0">
      <alignment horizontal="right" vertical="center"/>
    </xf>
    <xf numFmtId="4" fontId="103" fillId="10" borderId="58" applyNumberFormat="0" applyProtection="0">
      <alignment horizontal="right" vertical="center"/>
    </xf>
    <xf numFmtId="4" fontId="103" fillId="10" borderId="58" applyNumberFormat="0" applyProtection="0">
      <alignment horizontal="right" vertical="center"/>
    </xf>
    <xf numFmtId="4" fontId="103" fillId="10" borderId="58" applyNumberFormat="0" applyProtection="0">
      <alignment horizontal="right" vertical="center"/>
    </xf>
    <xf numFmtId="4" fontId="103" fillId="10" borderId="58" applyNumberFormat="0" applyProtection="0">
      <alignment horizontal="right" vertical="center"/>
    </xf>
    <xf numFmtId="4" fontId="103" fillId="10" borderId="58" applyNumberFormat="0" applyProtection="0">
      <alignment horizontal="right" vertical="center"/>
    </xf>
    <xf numFmtId="4" fontId="103" fillId="104" borderId="59" applyNumberFormat="0" applyProtection="0">
      <alignment horizontal="left" vertical="center" indent="1"/>
    </xf>
    <xf numFmtId="4" fontId="96" fillId="36" borderId="8" applyNumberFormat="0" applyProtection="0">
      <alignment horizontal="left" vertical="center" indent="1"/>
    </xf>
    <xf numFmtId="4" fontId="96" fillId="104" borderId="60" applyNumberFormat="0" applyProtection="0">
      <alignment horizontal="left" vertical="center" indent="1"/>
    </xf>
    <xf numFmtId="4" fontId="103" fillId="104" borderId="59" applyNumberFormat="0" applyProtection="0">
      <alignment horizontal="left" vertical="center" indent="1"/>
    </xf>
    <xf numFmtId="4" fontId="103" fillId="104" borderId="59" applyNumberFormat="0" applyProtection="0">
      <alignment horizontal="left" vertical="center" indent="1"/>
    </xf>
    <xf numFmtId="4" fontId="103" fillId="104" borderId="59" applyNumberFormat="0" applyProtection="0">
      <alignment horizontal="left" vertical="center" indent="1"/>
    </xf>
    <xf numFmtId="4" fontId="103" fillId="104" borderId="59" applyNumberFormat="0" applyProtection="0">
      <alignment horizontal="left" vertical="center" indent="1"/>
    </xf>
    <xf numFmtId="4" fontId="103" fillId="104" borderId="59" applyNumberFormat="0" applyProtection="0">
      <alignment horizontal="left" vertical="center" indent="1"/>
    </xf>
    <xf numFmtId="4" fontId="103" fillId="104" borderId="59" applyNumberFormat="0" applyProtection="0">
      <alignment horizontal="left" vertical="center" indent="1"/>
    </xf>
    <xf numFmtId="4" fontId="103" fillId="104" borderId="59" applyNumberFormat="0" applyProtection="0">
      <alignment horizontal="left" vertical="center" indent="1"/>
    </xf>
    <xf numFmtId="4" fontId="7" fillId="98" borderId="59" applyNumberFormat="0" applyProtection="0">
      <alignment horizontal="left" vertical="center" indent="1"/>
    </xf>
    <xf numFmtId="4" fontId="91" fillId="37" borderId="11" applyNumberFormat="0" applyProtection="0">
      <alignment horizontal="left" vertical="center" indent="1"/>
    </xf>
    <xf numFmtId="4" fontId="91" fillId="105" borderId="0"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7" fillId="98" borderId="59" applyNumberFormat="0" applyProtection="0">
      <alignment horizontal="left" vertical="center" indent="1"/>
    </xf>
    <xf numFmtId="4" fontId="103" fillId="106" borderId="58" applyNumberFormat="0" applyProtection="0">
      <alignment horizontal="right" vertical="center"/>
    </xf>
    <xf numFmtId="4" fontId="91" fillId="106" borderId="12" applyNumberFormat="0" applyProtection="0">
      <alignment horizontal="right" vertical="center"/>
    </xf>
    <xf numFmtId="4" fontId="103" fillId="106" borderId="58" applyNumberFormat="0" applyProtection="0">
      <alignment horizontal="right" vertical="center"/>
    </xf>
    <xf numFmtId="4" fontId="103" fillId="106" borderId="58" applyNumberFormat="0" applyProtection="0">
      <alignment horizontal="right" vertical="center"/>
    </xf>
    <xf numFmtId="4" fontId="103" fillId="106" borderId="58" applyNumberFormat="0" applyProtection="0">
      <alignment horizontal="right" vertical="center"/>
    </xf>
    <xf numFmtId="4" fontId="103" fillId="106" borderId="58" applyNumberFormat="0" applyProtection="0">
      <alignment horizontal="right" vertical="center"/>
    </xf>
    <xf numFmtId="4" fontId="103" fillId="106" borderId="58" applyNumberFormat="0" applyProtection="0">
      <alignment horizontal="right" vertical="center"/>
    </xf>
    <xf numFmtId="4" fontId="103" fillId="106" borderId="58" applyNumberFormat="0" applyProtection="0">
      <alignment horizontal="right" vertical="center"/>
    </xf>
    <xf numFmtId="4" fontId="103" fillId="105" borderId="59" applyNumberFormat="0" applyProtection="0">
      <alignment horizontal="left" vertical="center" indent="1"/>
    </xf>
    <xf numFmtId="4" fontId="103" fillId="105" borderId="59" applyNumberFormat="0" applyProtection="0">
      <alignment horizontal="left" vertical="center" indent="1"/>
    </xf>
    <xf numFmtId="4" fontId="103" fillId="105" borderId="59" applyNumberFormat="0" applyProtection="0">
      <alignment horizontal="left" vertical="center" indent="1"/>
    </xf>
    <xf numFmtId="4" fontId="103" fillId="105" borderId="59" applyNumberFormat="0" applyProtection="0">
      <alignment horizontal="left" vertical="center" indent="1"/>
    </xf>
    <xf numFmtId="4" fontId="103" fillId="105" borderId="59" applyNumberFormat="0" applyProtection="0">
      <alignment horizontal="left" vertical="center" indent="1"/>
    </xf>
    <xf numFmtId="4" fontId="103" fillId="105" borderId="59" applyNumberFormat="0" applyProtection="0">
      <alignment horizontal="left" vertical="center" indent="1"/>
    </xf>
    <xf numFmtId="4" fontId="103" fillId="106" borderId="59" applyNumberFormat="0" applyProtection="0">
      <alignment horizontal="left" vertical="center" indent="1"/>
    </xf>
    <xf numFmtId="4" fontId="103" fillId="106" borderId="59" applyNumberFormat="0" applyProtection="0">
      <alignment horizontal="left" vertical="center" indent="1"/>
    </xf>
    <xf numFmtId="4" fontId="103" fillId="106" borderId="59" applyNumberFormat="0" applyProtection="0">
      <alignment horizontal="left" vertical="center" indent="1"/>
    </xf>
    <xf numFmtId="4" fontId="103" fillId="106" borderId="59" applyNumberFormat="0" applyProtection="0">
      <alignment horizontal="left" vertical="center" indent="1"/>
    </xf>
    <xf numFmtId="4" fontId="103" fillId="106" borderId="59" applyNumberFormat="0" applyProtection="0">
      <alignment horizontal="left" vertical="center" indent="1"/>
    </xf>
    <xf numFmtId="4" fontId="103" fillId="106" borderId="59" applyNumberFormat="0" applyProtection="0">
      <alignment horizontal="left" vertical="center" indent="1"/>
    </xf>
    <xf numFmtId="0" fontId="103" fillId="20" borderId="58" applyNumberFormat="0" applyProtection="0">
      <alignment horizontal="left" vertical="center" indent="1"/>
    </xf>
    <xf numFmtId="0" fontId="7" fillId="38" borderId="12" applyNumberFormat="0" applyProtection="0">
      <alignment horizontal="left" vertical="center" indent="1"/>
    </xf>
    <xf numFmtId="0" fontId="103" fillId="20" borderId="58" applyNumberFormat="0" applyProtection="0">
      <alignment horizontal="left" vertical="center" indent="1"/>
    </xf>
    <xf numFmtId="0" fontId="103" fillId="20" borderId="58" applyNumberFormat="0" applyProtection="0">
      <alignment horizontal="left" vertical="center" indent="1"/>
    </xf>
    <xf numFmtId="0" fontId="103" fillId="20" borderId="58" applyNumberFormat="0" applyProtection="0">
      <alignment horizontal="left" vertical="center" indent="1"/>
    </xf>
    <xf numFmtId="0" fontId="103" fillId="20" borderId="58" applyNumberFormat="0" applyProtection="0">
      <alignment horizontal="left" vertical="center" indent="1"/>
    </xf>
    <xf numFmtId="0" fontId="103" fillId="20" borderId="58" applyNumberFormat="0" applyProtection="0">
      <alignment horizontal="left" vertical="center" indent="1"/>
    </xf>
    <xf numFmtId="0" fontId="103" fillId="20" borderId="58" applyNumberFormat="0" applyProtection="0">
      <alignment horizontal="left" vertical="center" indent="1"/>
    </xf>
    <xf numFmtId="0" fontId="103" fillId="98" borderId="12" applyNumberFormat="0" applyProtection="0">
      <alignment horizontal="left" vertical="top" indent="1"/>
    </xf>
    <xf numFmtId="0" fontId="7" fillId="38" borderId="12" applyNumberFormat="0" applyProtection="0">
      <alignment horizontal="left" vertical="top" indent="1"/>
    </xf>
    <xf numFmtId="0" fontId="103" fillId="98" borderId="12" applyNumberFormat="0" applyProtection="0">
      <alignment horizontal="left" vertical="top" indent="1"/>
    </xf>
    <xf numFmtId="0" fontId="103" fillId="98" borderId="12" applyNumberFormat="0" applyProtection="0">
      <alignment horizontal="left" vertical="top" indent="1"/>
    </xf>
    <xf numFmtId="0" fontId="103" fillId="98" borderId="12" applyNumberFormat="0" applyProtection="0">
      <alignment horizontal="left" vertical="top" indent="1"/>
    </xf>
    <xf numFmtId="0" fontId="103" fillId="98" borderId="12" applyNumberFormat="0" applyProtection="0">
      <alignment horizontal="left" vertical="top" indent="1"/>
    </xf>
    <xf numFmtId="0" fontId="103" fillId="98" borderId="12" applyNumberFormat="0" applyProtection="0">
      <alignment horizontal="left" vertical="top" indent="1"/>
    </xf>
    <xf numFmtId="0" fontId="103" fillId="98" borderId="12" applyNumberFormat="0" applyProtection="0">
      <alignment horizontal="left" vertical="top" indent="1"/>
    </xf>
    <xf numFmtId="0" fontId="103" fillId="107" borderId="58" applyNumberFormat="0" applyProtection="0">
      <alignment horizontal="left" vertical="center" indent="1"/>
    </xf>
    <xf numFmtId="0" fontId="7" fillId="101" borderId="12" applyNumberFormat="0" applyProtection="0">
      <alignment horizontal="left" vertical="center" indent="1"/>
    </xf>
    <xf numFmtId="0" fontId="103" fillId="107" borderId="58" applyNumberFormat="0" applyProtection="0">
      <alignment horizontal="left" vertical="center" indent="1"/>
    </xf>
    <xf numFmtId="0" fontId="103" fillId="107" borderId="58" applyNumberFormat="0" applyProtection="0">
      <alignment horizontal="left" vertical="center" indent="1"/>
    </xf>
    <xf numFmtId="0" fontId="103" fillId="107" borderId="58" applyNumberFormat="0" applyProtection="0">
      <alignment horizontal="left" vertical="center" indent="1"/>
    </xf>
    <xf numFmtId="0" fontId="103" fillId="107" borderId="58" applyNumberFormat="0" applyProtection="0">
      <alignment horizontal="left" vertical="center" indent="1"/>
    </xf>
    <xf numFmtId="0" fontId="103" fillId="107" borderId="58" applyNumberFormat="0" applyProtection="0">
      <alignment horizontal="left" vertical="center" indent="1"/>
    </xf>
    <xf numFmtId="0" fontId="103" fillId="107" borderId="58" applyNumberFormat="0" applyProtection="0">
      <alignment horizontal="left" vertical="center" indent="1"/>
    </xf>
    <xf numFmtId="0" fontId="103" fillId="106" borderId="12" applyNumberFormat="0" applyProtection="0">
      <alignment horizontal="left" vertical="top" indent="1"/>
    </xf>
    <xf numFmtId="0" fontId="7" fillId="101" borderId="12" applyNumberFormat="0" applyProtection="0">
      <alignment horizontal="left" vertical="top" indent="1"/>
    </xf>
    <xf numFmtId="0" fontId="103" fillId="106" borderId="12" applyNumberFormat="0" applyProtection="0">
      <alignment horizontal="left" vertical="top" indent="1"/>
    </xf>
    <xf numFmtId="0" fontId="103" fillId="106" borderId="12" applyNumberFormat="0" applyProtection="0">
      <alignment horizontal="left" vertical="top" indent="1"/>
    </xf>
    <xf numFmtId="0" fontId="103" fillId="106" borderId="12" applyNumberFormat="0" applyProtection="0">
      <alignment horizontal="left" vertical="top" indent="1"/>
    </xf>
    <xf numFmtId="0" fontId="103" fillId="106" borderId="12" applyNumberFormat="0" applyProtection="0">
      <alignment horizontal="left" vertical="top" indent="1"/>
    </xf>
    <xf numFmtId="0" fontId="103" fillId="106" borderId="12" applyNumberFormat="0" applyProtection="0">
      <alignment horizontal="left" vertical="top" indent="1"/>
    </xf>
    <xf numFmtId="0" fontId="103" fillId="106" borderId="12" applyNumberFormat="0" applyProtection="0">
      <alignment horizontal="left" vertical="top" indent="1"/>
    </xf>
    <xf numFmtId="0" fontId="103" fillId="8" borderId="58" applyNumberFormat="0" applyProtection="0">
      <alignment horizontal="left" vertical="center" indent="1"/>
    </xf>
    <xf numFmtId="0" fontId="7" fillId="43" borderId="12" applyNumberFormat="0" applyProtection="0">
      <alignment horizontal="left" vertical="center" indent="1"/>
    </xf>
    <xf numFmtId="0" fontId="103" fillId="8" borderId="58" applyNumberFormat="0" applyProtection="0">
      <alignment horizontal="left" vertical="center" indent="1"/>
    </xf>
    <xf numFmtId="0" fontId="103" fillId="8" borderId="58" applyNumberFormat="0" applyProtection="0">
      <alignment horizontal="left" vertical="center" indent="1"/>
    </xf>
    <xf numFmtId="0" fontId="103" fillId="8" borderId="58" applyNumberFormat="0" applyProtection="0">
      <alignment horizontal="left" vertical="center" indent="1"/>
    </xf>
    <xf numFmtId="0" fontId="103" fillId="8" borderId="58" applyNumberFormat="0" applyProtection="0">
      <alignment horizontal="left" vertical="center" indent="1"/>
    </xf>
    <xf numFmtId="0" fontId="103" fillId="8" borderId="58" applyNumberFormat="0" applyProtection="0">
      <alignment horizontal="left" vertical="center" indent="1"/>
    </xf>
    <xf numFmtId="0" fontId="103" fillId="8" borderId="58" applyNumberFormat="0" applyProtection="0">
      <alignment horizontal="left" vertical="center" indent="1"/>
    </xf>
    <xf numFmtId="0" fontId="103" fillId="8" borderId="12" applyNumberFormat="0" applyProtection="0">
      <alignment horizontal="left" vertical="top" indent="1"/>
    </xf>
    <xf numFmtId="0" fontId="7" fillId="43" borderId="12" applyNumberFormat="0" applyProtection="0">
      <alignment horizontal="left" vertical="top" indent="1"/>
    </xf>
    <xf numFmtId="0" fontId="103" fillId="8" borderId="12" applyNumberFormat="0" applyProtection="0">
      <alignment horizontal="left" vertical="top" indent="1"/>
    </xf>
    <xf numFmtId="0" fontId="103" fillId="8" borderId="12" applyNumberFormat="0" applyProtection="0">
      <alignment horizontal="left" vertical="top" indent="1"/>
    </xf>
    <xf numFmtId="0" fontId="103" fillId="8" borderId="12" applyNumberFormat="0" applyProtection="0">
      <alignment horizontal="left" vertical="top" indent="1"/>
    </xf>
    <xf numFmtId="0" fontId="103" fillId="8" borderId="12" applyNumberFormat="0" applyProtection="0">
      <alignment horizontal="left" vertical="top" indent="1"/>
    </xf>
    <xf numFmtId="0" fontId="103" fillId="8" borderId="12" applyNumberFormat="0" applyProtection="0">
      <alignment horizontal="left" vertical="top" indent="1"/>
    </xf>
    <xf numFmtId="0" fontId="103" fillId="8" borderId="12" applyNumberFormat="0" applyProtection="0">
      <alignment horizontal="left" vertical="top" indent="1"/>
    </xf>
    <xf numFmtId="0" fontId="103" fillId="105" borderId="58" applyNumberFormat="0" applyProtection="0">
      <alignment horizontal="left" vertical="center" indent="1"/>
    </xf>
    <xf numFmtId="0" fontId="7" fillId="46" borderId="12" applyNumberFormat="0" applyProtection="0">
      <alignment horizontal="left" vertical="center" indent="1"/>
    </xf>
    <xf numFmtId="0" fontId="103" fillId="105" borderId="58" applyNumberFormat="0" applyProtection="0">
      <alignment horizontal="left" vertical="center" indent="1"/>
    </xf>
    <xf numFmtId="0" fontId="103" fillId="105" borderId="58" applyNumberFormat="0" applyProtection="0">
      <alignment horizontal="left" vertical="center" indent="1"/>
    </xf>
    <xf numFmtId="0" fontId="103" fillId="105" borderId="58" applyNumberFormat="0" applyProtection="0">
      <alignment horizontal="left" vertical="center" indent="1"/>
    </xf>
    <xf numFmtId="0" fontId="103" fillId="105" borderId="58" applyNumberFormat="0" applyProtection="0">
      <alignment horizontal="left" vertical="center" indent="1"/>
    </xf>
    <xf numFmtId="0" fontId="103" fillId="105" borderId="58" applyNumberFormat="0" applyProtection="0">
      <alignment horizontal="left" vertical="center" indent="1"/>
    </xf>
    <xf numFmtId="0" fontId="103" fillId="105" borderId="58" applyNumberFormat="0" applyProtection="0">
      <alignment horizontal="left" vertical="center" indent="1"/>
    </xf>
    <xf numFmtId="0" fontId="103" fillId="105" borderId="12" applyNumberFormat="0" applyProtection="0">
      <alignment horizontal="left" vertical="top" indent="1"/>
    </xf>
    <xf numFmtId="0" fontId="7" fillId="46" borderId="12" applyNumberFormat="0" applyProtection="0">
      <alignment horizontal="left" vertical="top" indent="1"/>
    </xf>
    <xf numFmtId="0" fontId="103" fillId="105" borderId="12" applyNumberFormat="0" applyProtection="0">
      <alignment horizontal="left" vertical="top" indent="1"/>
    </xf>
    <xf numFmtId="0" fontId="103" fillId="105" borderId="12" applyNumberFormat="0" applyProtection="0">
      <alignment horizontal="left" vertical="top" indent="1"/>
    </xf>
    <xf numFmtId="0" fontId="103" fillId="105" borderId="12" applyNumberFormat="0" applyProtection="0">
      <alignment horizontal="left" vertical="top" indent="1"/>
    </xf>
    <xf numFmtId="0" fontId="103" fillId="105" borderId="12" applyNumberFormat="0" applyProtection="0">
      <alignment horizontal="left" vertical="top" indent="1"/>
    </xf>
    <xf numFmtId="0" fontId="103" fillId="105" borderId="12" applyNumberFormat="0" applyProtection="0">
      <alignment horizontal="left" vertical="top" indent="1"/>
    </xf>
    <xf numFmtId="0" fontId="103" fillId="105" borderId="12" applyNumberFormat="0" applyProtection="0">
      <alignment horizontal="left" vertical="top" indent="1"/>
    </xf>
    <xf numFmtId="0" fontId="103" fillId="97" borderId="53" applyNumberFormat="0">
      <protection locked="0"/>
    </xf>
    <xf numFmtId="0" fontId="103" fillId="97" borderId="53" applyNumberFormat="0">
      <protection locked="0"/>
    </xf>
    <xf numFmtId="0" fontId="103" fillId="97" borderId="53" applyNumberFormat="0">
      <protection locked="0"/>
    </xf>
    <xf numFmtId="0" fontId="103" fillId="97" borderId="53" applyNumberFormat="0">
      <protection locked="0"/>
    </xf>
    <xf numFmtId="0" fontId="103" fillId="97" borderId="53" applyNumberFormat="0">
      <protection locked="0"/>
    </xf>
    <xf numFmtId="0" fontId="103" fillId="97" borderId="53" applyNumberFormat="0">
      <protection locked="0"/>
    </xf>
    <xf numFmtId="0" fontId="103" fillId="97" borderId="53" applyNumberFormat="0">
      <protection locked="0"/>
    </xf>
    <xf numFmtId="0" fontId="103" fillId="97" borderId="53" applyNumberFormat="0">
      <protection locked="0"/>
    </xf>
    <xf numFmtId="0" fontId="103" fillId="97" borderId="53" applyNumberFormat="0">
      <protection locked="0"/>
    </xf>
    <xf numFmtId="0" fontId="103" fillId="97" borderId="53" applyNumberFormat="0">
      <protection locked="0"/>
    </xf>
    <xf numFmtId="0" fontId="103" fillId="97" borderId="53" applyNumberFormat="0">
      <protection locked="0"/>
    </xf>
    <xf numFmtId="0" fontId="103" fillId="97" borderId="53" applyNumberFormat="0">
      <protection locked="0"/>
    </xf>
    <xf numFmtId="0" fontId="136" fillId="98" borderId="54" applyBorder="0"/>
    <xf numFmtId="0" fontId="136" fillId="98" borderId="54" applyBorder="0"/>
    <xf numFmtId="0" fontId="136" fillId="98" borderId="54" applyBorder="0"/>
    <xf numFmtId="0" fontId="136" fillId="98" borderId="54" applyBorder="0"/>
    <xf numFmtId="0" fontId="136" fillId="98" borderId="54" applyBorder="0"/>
    <xf numFmtId="0" fontId="136" fillId="98" borderId="54" applyBorder="0"/>
    <xf numFmtId="0" fontId="136" fillId="98" borderId="54" applyBorder="0"/>
    <xf numFmtId="0" fontId="136" fillId="98" borderId="54" applyBorder="0"/>
    <xf numFmtId="0" fontId="136" fillId="98" borderId="54" applyBorder="0"/>
    <xf numFmtId="4" fontId="177" fillId="23" borderId="12" applyNumberFormat="0" applyProtection="0">
      <alignment vertical="center"/>
    </xf>
    <xf numFmtId="4" fontId="91" fillId="42" borderId="8" applyNumberFormat="0" applyProtection="0">
      <alignment vertical="center"/>
    </xf>
    <xf numFmtId="4" fontId="91" fillId="42" borderId="12" applyNumberFormat="0" applyProtection="0">
      <alignment vertical="center"/>
    </xf>
    <xf numFmtId="4" fontId="177" fillId="23" borderId="12" applyNumberFormat="0" applyProtection="0">
      <alignment vertical="center"/>
    </xf>
    <xf numFmtId="4" fontId="177" fillId="23" borderId="12" applyNumberFormat="0" applyProtection="0">
      <alignment vertical="center"/>
    </xf>
    <xf numFmtId="4" fontId="177" fillId="23" borderId="12" applyNumberFormat="0" applyProtection="0">
      <alignment vertical="center"/>
    </xf>
    <xf numFmtId="4" fontId="177" fillId="23" borderId="12" applyNumberFormat="0" applyProtection="0">
      <alignment vertical="center"/>
    </xf>
    <xf numFmtId="4" fontId="177" fillId="23" borderId="12" applyNumberFormat="0" applyProtection="0">
      <alignment vertical="center"/>
    </xf>
    <xf numFmtId="4" fontId="177" fillId="23" borderId="12" applyNumberFormat="0" applyProtection="0">
      <alignment vertical="center"/>
    </xf>
    <xf numFmtId="4" fontId="177" fillId="23" borderId="12" applyNumberFormat="0" applyProtection="0">
      <alignment vertical="center"/>
    </xf>
    <xf numFmtId="4" fontId="95" fillId="42" borderId="12" applyNumberFormat="0" applyProtection="0">
      <alignment vertical="center"/>
    </xf>
    <xf numFmtId="4" fontId="174" fillId="42" borderId="33" applyNumberFormat="0" applyProtection="0">
      <alignment vertical="center"/>
    </xf>
    <xf numFmtId="4" fontId="174" fillId="42" borderId="33" applyNumberFormat="0" applyProtection="0">
      <alignment vertical="center"/>
    </xf>
    <xf numFmtId="4" fontId="174" fillId="42" borderId="33" applyNumberFormat="0" applyProtection="0">
      <alignment vertical="center"/>
    </xf>
    <xf numFmtId="4" fontId="174" fillId="42" borderId="33" applyNumberFormat="0" applyProtection="0">
      <alignment vertical="center"/>
    </xf>
    <xf numFmtId="4" fontId="95" fillId="42" borderId="8" applyNumberFormat="0" applyProtection="0">
      <alignment vertical="center"/>
    </xf>
    <xf numFmtId="4" fontId="177" fillId="20" borderId="12" applyNumberFormat="0" applyProtection="0">
      <alignment horizontal="left" vertical="center" indent="1"/>
    </xf>
    <xf numFmtId="4" fontId="91" fillId="42" borderId="8" applyNumberFormat="0" applyProtection="0">
      <alignment horizontal="left" vertical="center" indent="1"/>
    </xf>
    <xf numFmtId="4" fontId="91" fillId="42" borderId="12" applyNumberFormat="0" applyProtection="0">
      <alignment horizontal="left" vertical="center" indent="1"/>
    </xf>
    <xf numFmtId="4" fontId="177" fillId="20" borderId="12" applyNumberFormat="0" applyProtection="0">
      <alignment horizontal="left" vertical="center" indent="1"/>
    </xf>
    <xf numFmtId="4" fontId="177" fillId="20" borderId="12" applyNumberFormat="0" applyProtection="0">
      <alignment horizontal="left" vertical="center" indent="1"/>
    </xf>
    <xf numFmtId="4" fontId="177" fillId="20" borderId="12" applyNumberFormat="0" applyProtection="0">
      <alignment horizontal="left" vertical="center" indent="1"/>
    </xf>
    <xf numFmtId="4" fontId="177" fillId="20" borderId="12" applyNumberFormat="0" applyProtection="0">
      <alignment horizontal="left" vertical="center" indent="1"/>
    </xf>
    <xf numFmtId="4" fontId="177" fillId="20" borderId="12" applyNumberFormat="0" applyProtection="0">
      <alignment horizontal="left" vertical="center" indent="1"/>
    </xf>
    <xf numFmtId="4" fontId="177" fillId="20" borderId="12" applyNumberFormat="0" applyProtection="0">
      <alignment horizontal="left" vertical="center" indent="1"/>
    </xf>
    <xf numFmtId="4" fontId="177" fillId="20" borderId="12" applyNumberFormat="0" applyProtection="0">
      <alignment horizontal="left" vertical="center" indent="1"/>
    </xf>
    <xf numFmtId="0" fontId="177" fillId="23" borderId="12" applyNumberFormat="0" applyProtection="0">
      <alignment horizontal="left" vertical="top" indent="1"/>
    </xf>
    <xf numFmtId="4" fontId="91" fillId="42" borderId="8" applyNumberFormat="0" applyProtection="0">
      <alignment horizontal="left" vertical="center" indent="1"/>
    </xf>
    <xf numFmtId="0" fontId="91" fillId="42" borderId="12" applyNumberFormat="0" applyProtection="0">
      <alignment horizontal="left" vertical="top" indent="1"/>
    </xf>
    <xf numFmtId="0" fontId="177" fillId="23" borderId="12" applyNumberFormat="0" applyProtection="0">
      <alignment horizontal="left" vertical="top" indent="1"/>
    </xf>
    <xf numFmtId="0" fontId="177" fillId="23" borderId="12" applyNumberFormat="0" applyProtection="0">
      <alignment horizontal="left" vertical="top" indent="1"/>
    </xf>
    <xf numFmtId="0" fontId="177" fillId="23" borderId="12" applyNumberFormat="0" applyProtection="0">
      <alignment horizontal="left" vertical="top" indent="1"/>
    </xf>
    <xf numFmtId="0" fontId="177" fillId="23" borderId="12" applyNumberFormat="0" applyProtection="0">
      <alignment horizontal="left" vertical="top" indent="1"/>
    </xf>
    <xf numFmtId="0" fontId="177" fillId="23" borderId="12" applyNumberFormat="0" applyProtection="0">
      <alignment horizontal="left" vertical="top" indent="1"/>
    </xf>
    <xf numFmtId="0" fontId="177" fillId="23" borderId="12" applyNumberFormat="0" applyProtection="0">
      <alignment horizontal="left" vertical="top" indent="1"/>
    </xf>
    <xf numFmtId="0" fontId="177" fillId="23" borderId="12" applyNumberFormat="0" applyProtection="0">
      <alignment horizontal="left" vertical="top" indent="1"/>
    </xf>
    <xf numFmtId="4" fontId="103" fillId="0" borderId="58" applyNumberFormat="0" applyProtection="0">
      <alignment horizontal="right" vertical="center"/>
    </xf>
    <xf numFmtId="4" fontId="91" fillId="37" borderId="8" applyNumberFormat="0" applyProtection="0">
      <alignment horizontal="right" vertical="center"/>
    </xf>
    <xf numFmtId="4" fontId="91" fillId="105" borderId="12" applyNumberFormat="0" applyProtection="0">
      <alignment horizontal="right" vertical="center"/>
    </xf>
    <xf numFmtId="4" fontId="103" fillId="0" borderId="58" applyNumberFormat="0" applyProtection="0">
      <alignment horizontal="right" vertical="center"/>
    </xf>
    <xf numFmtId="4" fontId="103" fillId="0" borderId="58" applyNumberFormat="0" applyProtection="0">
      <alignment horizontal="right" vertical="center"/>
    </xf>
    <xf numFmtId="4" fontId="103" fillId="0" borderId="58" applyNumberFormat="0" applyProtection="0">
      <alignment horizontal="right" vertical="center"/>
    </xf>
    <xf numFmtId="4" fontId="103" fillId="0" borderId="58" applyNumberFormat="0" applyProtection="0">
      <alignment horizontal="right" vertical="center"/>
    </xf>
    <xf numFmtId="4" fontId="103" fillId="0" borderId="58" applyNumberFormat="0" applyProtection="0">
      <alignment horizontal="right" vertical="center"/>
    </xf>
    <xf numFmtId="4" fontId="103" fillId="0" borderId="58" applyNumberFormat="0" applyProtection="0">
      <alignment horizontal="right" vertical="center"/>
    </xf>
    <xf numFmtId="4" fontId="103" fillId="0" borderId="58" applyNumberFormat="0" applyProtection="0">
      <alignment horizontal="right" vertical="center"/>
    </xf>
    <xf numFmtId="4" fontId="174" fillId="108" borderId="58" applyNumberFormat="0" applyProtection="0">
      <alignment horizontal="right" vertical="center"/>
    </xf>
    <xf numFmtId="4" fontId="95" fillId="37" borderId="8" applyNumberFormat="0" applyProtection="0">
      <alignment horizontal="right" vertical="center"/>
    </xf>
    <xf numFmtId="4" fontId="95" fillId="105" borderId="12" applyNumberFormat="0" applyProtection="0">
      <alignment horizontal="right" vertical="center"/>
    </xf>
    <xf numFmtId="4" fontId="174" fillId="108" borderId="58" applyNumberFormat="0" applyProtection="0">
      <alignment horizontal="right" vertical="center"/>
    </xf>
    <xf numFmtId="4" fontId="174" fillId="108" borderId="58" applyNumberFormat="0" applyProtection="0">
      <alignment horizontal="right" vertical="center"/>
    </xf>
    <xf numFmtId="4" fontId="174" fillId="108" borderId="58" applyNumberFormat="0" applyProtection="0">
      <alignment horizontal="right" vertical="center"/>
    </xf>
    <xf numFmtId="4" fontId="174" fillId="108" borderId="58" applyNumberFormat="0" applyProtection="0">
      <alignment horizontal="right" vertical="center"/>
    </xf>
    <xf numFmtId="4" fontId="174" fillId="108" borderId="58" applyNumberFormat="0" applyProtection="0">
      <alignment horizontal="right" vertical="center"/>
    </xf>
    <xf numFmtId="4" fontId="174" fillId="108" borderId="58" applyNumberFormat="0" applyProtection="0">
      <alignment horizontal="right" vertical="center"/>
    </xf>
    <xf numFmtId="4" fontId="174" fillId="108" borderId="58" applyNumberFormat="0" applyProtection="0">
      <alignment horizontal="right" vertical="center"/>
    </xf>
    <xf numFmtId="4" fontId="103" fillId="14" borderId="58"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103" fillId="14" borderId="58"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103" fillId="14" borderId="58"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103" fillId="14" borderId="58"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103" fillId="14" borderId="58"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103" fillId="14" borderId="58"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103" fillId="14" borderId="58"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103" fillId="14" borderId="58"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4" fontId="97" fillId="43" borderId="12" applyNumberFormat="0" applyProtection="0">
      <alignment horizontal="left" vertical="center" indent="1"/>
    </xf>
    <xf numFmtId="0" fontId="177" fillId="106" borderId="12" applyNumberFormat="0" applyProtection="0">
      <alignment horizontal="left" vertical="top" indent="1"/>
    </xf>
    <xf numFmtId="0" fontId="91" fillId="101" borderId="12" applyNumberFormat="0" applyProtection="0">
      <alignment horizontal="left" vertical="top" indent="1"/>
    </xf>
    <xf numFmtId="0" fontId="177" fillId="106" borderId="12" applyNumberFormat="0" applyProtection="0">
      <alignment horizontal="left" vertical="top" indent="1"/>
    </xf>
    <xf numFmtId="0" fontId="177" fillId="106" borderId="12" applyNumberFormat="0" applyProtection="0">
      <alignment horizontal="left" vertical="top" indent="1"/>
    </xf>
    <xf numFmtId="0" fontId="177" fillId="106" borderId="12" applyNumberFormat="0" applyProtection="0">
      <alignment horizontal="left" vertical="top" indent="1"/>
    </xf>
    <xf numFmtId="0" fontId="177" fillId="106" borderId="12" applyNumberFormat="0" applyProtection="0">
      <alignment horizontal="left" vertical="top" indent="1"/>
    </xf>
    <xf numFmtId="0" fontId="177" fillId="106" borderId="12" applyNumberFormat="0" applyProtection="0">
      <alignment horizontal="left" vertical="top" indent="1"/>
    </xf>
    <xf numFmtId="0" fontId="177" fillId="106" borderId="12" applyNumberFormat="0" applyProtection="0">
      <alignment horizontal="left" vertical="top" indent="1"/>
    </xf>
    <xf numFmtId="4" fontId="178" fillId="109" borderId="59" applyNumberFormat="0" applyProtection="0">
      <alignment horizontal="left" vertical="center" indent="1"/>
    </xf>
    <xf numFmtId="0" fontId="98" fillId="0" borderId="0"/>
    <xf numFmtId="4" fontId="179" fillId="109" borderId="0" applyNumberFormat="0" applyProtection="0">
      <alignment horizontal="left" vertical="center" indent="1"/>
    </xf>
    <xf numFmtId="4" fontId="178" fillId="109" borderId="59" applyNumberFormat="0" applyProtection="0">
      <alignment horizontal="left" vertical="center" indent="1"/>
    </xf>
    <xf numFmtId="4" fontId="178" fillId="109" borderId="59" applyNumberFormat="0" applyProtection="0">
      <alignment horizontal="left" vertical="center" indent="1"/>
    </xf>
    <xf numFmtId="4" fontId="178" fillId="109" borderId="59" applyNumberFormat="0" applyProtection="0">
      <alignment horizontal="left" vertical="center" indent="1"/>
    </xf>
    <xf numFmtId="4" fontId="178" fillId="109" borderId="59" applyNumberFormat="0" applyProtection="0">
      <alignment horizontal="left" vertical="center" indent="1"/>
    </xf>
    <xf numFmtId="4" fontId="178" fillId="109" borderId="59" applyNumberFormat="0" applyProtection="0">
      <alignment horizontal="left" vertical="center" indent="1"/>
    </xf>
    <xf numFmtId="4" fontId="178" fillId="109" borderId="59" applyNumberFormat="0" applyProtection="0">
      <alignment horizontal="left" vertical="center" indent="1"/>
    </xf>
    <xf numFmtId="4" fontId="178" fillId="109" borderId="59" applyNumberFormat="0" applyProtection="0">
      <alignment horizontal="left" vertical="center" indent="1"/>
    </xf>
    <xf numFmtId="0" fontId="103" fillId="99" borderId="33"/>
    <xf numFmtId="0" fontId="103" fillId="99" borderId="33"/>
    <xf numFmtId="0" fontId="103" fillId="99" borderId="33"/>
    <xf numFmtId="0" fontId="103" fillId="99" borderId="33"/>
    <xf numFmtId="0" fontId="103" fillId="99" borderId="33"/>
    <xf numFmtId="4" fontId="180" fillId="97" borderId="58" applyNumberFormat="0" applyProtection="0">
      <alignment horizontal="right" vertical="center"/>
    </xf>
    <xf numFmtId="4" fontId="10" fillId="37" borderId="8" applyNumberFormat="0" applyProtection="0">
      <alignment horizontal="right" vertical="center"/>
    </xf>
    <xf numFmtId="4" fontId="10" fillId="105" borderId="12" applyNumberFormat="0" applyProtection="0">
      <alignment horizontal="right" vertical="center"/>
    </xf>
    <xf numFmtId="4" fontId="180" fillId="97" borderId="58" applyNumberFormat="0" applyProtection="0">
      <alignment horizontal="right" vertical="center"/>
    </xf>
    <xf numFmtId="4" fontId="180" fillId="97" borderId="58" applyNumberFormat="0" applyProtection="0">
      <alignment horizontal="right" vertical="center"/>
    </xf>
    <xf numFmtId="4" fontId="180" fillId="97" borderId="58" applyNumberFormat="0" applyProtection="0">
      <alignment horizontal="right" vertical="center"/>
    </xf>
    <xf numFmtId="4" fontId="180" fillId="97" borderId="58" applyNumberFormat="0" applyProtection="0">
      <alignment horizontal="right" vertical="center"/>
    </xf>
    <xf numFmtId="4" fontId="180" fillId="97" borderId="58" applyNumberFormat="0" applyProtection="0">
      <alignment horizontal="right" vertical="center"/>
    </xf>
    <xf numFmtId="4" fontId="180" fillId="97" borderId="58" applyNumberFormat="0" applyProtection="0">
      <alignment horizontal="right" vertical="center"/>
    </xf>
    <xf numFmtId="4" fontId="180" fillId="97" borderId="58" applyNumberFormat="0" applyProtection="0">
      <alignment horizontal="right" vertical="center"/>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101" fillId="0" borderId="0" applyNumberFormat="0" applyBorder="0" applyAlignment="0"/>
    <xf numFmtId="0" fontId="91" fillId="0" borderId="0" applyNumberFormat="0" applyBorder="0" applyAlignment="0"/>
    <xf numFmtId="0" fontId="101" fillId="0" borderId="0" applyNumberFormat="0" applyBorder="0" applyAlignment="0"/>
    <xf numFmtId="0" fontId="91" fillId="0" borderId="0" applyNumberFormat="0" applyBorder="0" applyAlignment="0"/>
    <xf numFmtId="0" fontId="101" fillId="0" borderId="0" applyNumberFormat="0" applyBorder="0" applyAlignment="0"/>
    <xf numFmtId="0" fontId="91" fillId="0" borderId="0" applyNumberFormat="0" applyBorder="0" applyAlignment="0"/>
    <xf numFmtId="0" fontId="101" fillId="0" borderId="0" applyNumberFormat="0" applyBorder="0" applyAlignment="0"/>
    <xf numFmtId="0" fontId="101" fillId="0" borderId="0" applyNumberFormat="0" applyBorder="0" applyAlignment="0"/>
    <xf numFmtId="0" fontId="101" fillId="0" borderId="0" applyNumberFormat="0" applyBorder="0" applyAlignment="0"/>
    <xf numFmtId="0" fontId="10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91" fillId="0" borderId="0" applyNumberFormat="0" applyBorder="0" applyAlignment="0"/>
    <xf numFmtId="0" fontId="181" fillId="0" borderId="0" applyNumberFormat="0" applyBorder="0" applyAlignment="0"/>
    <xf numFmtId="0" fontId="99" fillId="0" borderId="0" applyNumberFormat="0" applyBorder="0" applyAlignment="0"/>
    <xf numFmtId="0" fontId="182" fillId="0" borderId="0" applyNumberFormat="0" applyBorder="0" applyAlignment="0"/>
    <xf numFmtId="0" fontId="100" fillId="0" borderId="0" applyNumberFormat="0" applyBorder="0" applyAlignment="0"/>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02" fillId="0" borderId="13"/>
    <xf numFmtId="0" fontId="138"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38"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139" fillId="0" borderId="55"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39" fillId="0" borderId="55" applyNumberFormat="0" applyFill="0" applyAlignment="0" applyProtection="0"/>
    <xf numFmtId="0" fontId="115" fillId="0" borderId="14" applyNumberFormat="0" applyFill="0" applyAlignment="0" applyProtection="0"/>
    <xf numFmtId="0" fontId="115" fillId="0" borderId="14" applyNumberFormat="0" applyFill="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7" fillId="0" borderId="0"/>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0" fontId="90" fillId="2"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90" fillId="3"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90" fillId="4"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90" fillId="5"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90" fillId="6"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90" fillId="7"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90" fillId="8"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90" fillId="9"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90" fillId="10"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90" fillId="5"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90" fillId="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90" fillId="11"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8"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9" borderId="0" applyNumberFormat="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7"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177" fontId="7" fillId="0" borderId="0">
      <alignment horizontal="left" wrapText="1"/>
    </xf>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1308">
    <xf numFmtId="0" fontId="0" fillId="0" borderId="0" xfId="0"/>
    <xf numFmtId="0" fontId="9" fillId="0" borderId="0" xfId="0" applyFont="1"/>
    <xf numFmtId="0" fontId="0" fillId="0" borderId="0" xfId="0" applyFill="1"/>
    <xf numFmtId="0" fontId="13" fillId="0" borderId="0" xfId="0" applyNumberFormat="1" applyFont="1" applyAlignment="1"/>
    <xf numFmtId="0" fontId="13" fillId="0" borderId="0" xfId="0" applyNumberFormat="1" applyFont="1" applyAlignment="1">
      <alignment horizontal="left"/>
    </xf>
    <xf numFmtId="3" fontId="13" fillId="0" borderId="0" xfId="0" applyNumberFormat="1" applyFont="1" applyAlignment="1"/>
    <xf numFmtId="0" fontId="13" fillId="0" borderId="0" xfId="0" applyNumberFormat="1" applyFont="1" applyAlignment="1">
      <alignment horizontal="center"/>
    </xf>
    <xf numFmtId="3" fontId="13" fillId="0" borderId="0" xfId="0" applyNumberFormat="1" applyFont="1"/>
    <xf numFmtId="169" fontId="13" fillId="0" borderId="0" xfId="0" applyNumberFormat="1" applyFont="1" applyAlignment="1"/>
    <xf numFmtId="0" fontId="13" fillId="0" borderId="0" xfId="0" applyFont="1" applyAlignment="1"/>
    <xf numFmtId="3" fontId="13" fillId="0" borderId="0" xfId="0" applyNumberFormat="1" applyFont="1" applyFill="1" applyAlignment="1"/>
    <xf numFmtId="0" fontId="9" fillId="0" borderId="0" xfId="0" applyNumberFormat="1" applyFont="1" applyAlignment="1">
      <alignment horizontal="center"/>
    </xf>
    <xf numFmtId="168" fontId="13" fillId="0" borderId="0" xfId="0" applyNumberFormat="1" applyFont="1" applyAlignment="1">
      <alignment horizontal="center"/>
    </xf>
    <xf numFmtId="168" fontId="13" fillId="0" borderId="0" xfId="0" applyNumberFormat="1" applyFont="1" applyAlignment="1">
      <alignment horizontal="left"/>
    </xf>
    <xf numFmtId="169" fontId="13" fillId="0" borderId="0" xfId="0" applyNumberFormat="1" applyFont="1" applyAlignment="1">
      <alignment horizontal="center"/>
    </xf>
    <xf numFmtId="10" fontId="13" fillId="0" borderId="0" xfId="0" applyNumberFormat="1" applyFont="1" applyFill="1" applyAlignment="1">
      <alignment horizontal="right"/>
    </xf>
    <xf numFmtId="3" fontId="13" fillId="0" borderId="0" xfId="0" applyNumberFormat="1" applyFont="1" applyFill="1" applyAlignment="1">
      <alignment horizontal="right"/>
    </xf>
    <xf numFmtId="3" fontId="13" fillId="0" borderId="0" xfId="0" applyNumberFormat="1" applyFont="1" applyAlignment="1">
      <alignment horizontal="center"/>
    </xf>
    <xf numFmtId="166" fontId="13" fillId="0" borderId="0" xfId="0" applyNumberFormat="1" applyFont="1" applyAlignment="1"/>
    <xf numFmtId="170" fontId="13" fillId="0" borderId="0" xfId="0" applyNumberFormat="1" applyFont="1" applyAlignment="1"/>
    <xf numFmtId="0" fontId="9" fillId="0" borderId="0" xfId="0" applyNumberFormat="1" applyFont="1" applyFill="1" applyAlignment="1"/>
    <xf numFmtId="3" fontId="13" fillId="0" borderId="0" xfId="0" applyNumberFormat="1" applyFont="1" applyBorder="1" applyAlignment="1"/>
    <xf numFmtId="0" fontId="13" fillId="0" borderId="0" xfId="0" applyNumberFormat="1" applyFont="1" applyFill="1" applyAlignment="1"/>
    <xf numFmtId="0" fontId="13" fillId="0" borderId="0" xfId="0" applyFont="1" applyFill="1" applyAlignment="1"/>
    <xf numFmtId="3" fontId="13" fillId="0" borderId="0" xfId="0" applyNumberFormat="1" applyFont="1" applyFill="1" applyAlignment="1">
      <alignment horizontal="center"/>
    </xf>
    <xf numFmtId="0" fontId="13" fillId="0" borderId="0" xfId="0" applyNumberFormat="1" applyFont="1" applyFill="1" applyAlignment="1">
      <alignment horizontal="center"/>
    </xf>
    <xf numFmtId="3" fontId="13" fillId="0" borderId="0" xfId="0" quotePrefix="1" applyNumberFormat="1" applyFont="1" applyAlignment="1">
      <alignment horizontal="right"/>
    </xf>
    <xf numFmtId="0" fontId="11" fillId="0" borderId="0" xfId="0" applyNumberFormat="1" applyFont="1" applyAlignment="1">
      <alignment horizontal="center"/>
    </xf>
    <xf numFmtId="0" fontId="11" fillId="0" borderId="0" xfId="0" applyFont="1" applyAlignment="1"/>
    <xf numFmtId="0" fontId="20" fillId="0" borderId="0" xfId="0" applyNumberFormat="1" applyFont="1" applyFill="1"/>
    <xf numFmtId="0" fontId="16" fillId="0" borderId="0" xfId="0" applyNumberFormat="1" applyFont="1" applyFill="1" applyAlignment="1"/>
    <xf numFmtId="3" fontId="13" fillId="0" borderId="15" xfId="0" applyNumberFormat="1" applyFont="1" applyBorder="1" applyAlignment="1"/>
    <xf numFmtId="0" fontId="13" fillId="0" borderId="0" xfId="0" applyFont="1"/>
    <xf numFmtId="0" fontId="13" fillId="0" borderId="0" xfId="0" applyFont="1" applyBorder="1" applyAlignment="1"/>
    <xf numFmtId="173" fontId="9" fillId="0" borderId="0" xfId="88" applyNumberFormat="1" applyFont="1" applyAlignment="1"/>
    <xf numFmtId="3" fontId="9" fillId="0" borderId="16" xfId="0" applyNumberFormat="1" applyFont="1" applyBorder="1" applyAlignment="1"/>
    <xf numFmtId="3" fontId="13" fillId="0" borderId="0" xfId="0" applyNumberFormat="1" applyFont="1" applyFill="1" applyBorder="1" applyAlignment="1"/>
    <xf numFmtId="0" fontId="13" fillId="0" borderId="0" xfId="0" applyNumberFormat="1" applyFont="1" applyFill="1" applyBorder="1" applyAlignment="1"/>
    <xf numFmtId="0" fontId="13" fillId="0" borderId="15" xfId="0" applyNumberFormat="1" applyFont="1" applyFill="1" applyBorder="1" applyAlignment="1"/>
    <xf numFmtId="0" fontId="11" fillId="0" borderId="0" xfId="0" applyFont="1"/>
    <xf numFmtId="0" fontId="11" fillId="0" borderId="0" xfId="0" applyNumberFormat="1" applyFont="1" applyAlignment="1">
      <alignment horizontal="right"/>
    </xf>
    <xf numFmtId="0" fontId="11" fillId="0" borderId="0" xfId="0" applyNumberFormat="1" applyFont="1" applyAlignment="1">
      <alignment horizontal="left"/>
    </xf>
    <xf numFmtId="0" fontId="11" fillId="0" borderId="0" xfId="0" applyNumberFormat="1" applyFont="1" applyFill="1" applyAlignment="1">
      <alignment horizontal="right"/>
    </xf>
    <xf numFmtId="0" fontId="11" fillId="0" borderId="0" xfId="0" applyNumberFormat="1" applyFont="1" applyFill="1" applyAlignment="1">
      <alignment horizontal="left"/>
    </xf>
    <xf numFmtId="0" fontId="11" fillId="0" borderId="0" xfId="0" applyFont="1" applyFill="1" applyAlignment="1"/>
    <xf numFmtId="0" fontId="11" fillId="0" borderId="0" xfId="0" applyFont="1" applyFill="1"/>
    <xf numFmtId="3" fontId="23" fillId="0" borderId="0" xfId="0" applyNumberFormat="1" applyFont="1" applyFill="1" applyAlignment="1">
      <alignment horizontal="right"/>
    </xf>
    <xf numFmtId="0" fontId="11" fillId="0" borderId="15" xfId="0" applyNumberFormat="1" applyFont="1" applyFill="1" applyBorder="1" applyAlignment="1">
      <alignment horizontal="left"/>
    </xf>
    <xf numFmtId="0" fontId="11" fillId="0" borderId="15" xfId="0" applyFont="1" applyFill="1" applyBorder="1" applyAlignment="1"/>
    <xf numFmtId="0" fontId="11" fillId="0" borderId="15" xfId="0" applyFont="1" applyBorder="1"/>
    <xf numFmtId="0" fontId="11" fillId="0" borderId="15" xfId="0" applyFont="1" applyFill="1" applyBorder="1"/>
    <xf numFmtId="3" fontId="13" fillId="0" borderId="15" xfId="0" applyNumberFormat="1" applyFont="1" applyFill="1" applyBorder="1" applyAlignment="1"/>
    <xf numFmtId="0" fontId="11" fillId="0" borderId="15" xfId="0" applyFont="1" applyBorder="1" applyAlignment="1"/>
    <xf numFmtId="3" fontId="22" fillId="0" borderId="0" xfId="0" applyNumberFormat="1" applyFont="1" applyAlignment="1">
      <alignment horizontal="right"/>
    </xf>
    <xf numFmtId="10" fontId="11" fillId="0" borderId="0" xfId="0" applyNumberFormat="1" applyFont="1" applyFill="1" applyAlignment="1">
      <alignment horizontal="right"/>
    </xf>
    <xf numFmtId="0" fontId="11" fillId="0" borderId="0" xfId="0" applyFont="1" applyBorder="1" applyAlignment="1"/>
    <xf numFmtId="173" fontId="11" fillId="0" borderId="0" xfId="0" applyNumberFormat="1" applyFont="1" applyAlignment="1">
      <alignment horizontal="right"/>
    </xf>
    <xf numFmtId="10" fontId="11" fillId="0" borderId="0" xfId="0" applyNumberFormat="1" applyFont="1" applyAlignment="1">
      <alignment horizontal="right"/>
    </xf>
    <xf numFmtId="3" fontId="23" fillId="0" borderId="0" xfId="0" applyNumberFormat="1" applyFont="1" applyBorder="1" applyAlignment="1">
      <alignment horizontal="right"/>
    </xf>
    <xf numFmtId="0" fontId="11" fillId="0" borderId="0" xfId="0" applyFont="1" applyFill="1" applyAlignment="1">
      <alignment horizontal="left"/>
    </xf>
    <xf numFmtId="0" fontId="23" fillId="0" borderId="0" xfId="0" applyNumberFormat="1" applyFont="1" applyFill="1" applyAlignment="1">
      <alignment horizontal="left"/>
    </xf>
    <xf numFmtId="0" fontId="11" fillId="0" borderId="0" xfId="0" applyFont="1" applyAlignment="1">
      <alignment horizontal="left"/>
    </xf>
    <xf numFmtId="3" fontId="11" fillId="0" borderId="15" xfId="0" applyNumberFormat="1" applyFont="1" applyBorder="1" applyAlignment="1">
      <alignment horizontal="right"/>
    </xf>
    <xf numFmtId="0" fontId="17" fillId="0" borderId="0" xfId="0" applyFont="1"/>
    <xf numFmtId="3" fontId="24" fillId="0" borderId="15" xfId="0" applyNumberFormat="1" applyFont="1" applyBorder="1" applyAlignment="1">
      <alignment horizontal="right"/>
    </xf>
    <xf numFmtId="0" fontId="11" fillId="0" borderId="0" xfId="0" applyFont="1" applyAlignment="1">
      <alignment horizontal="right"/>
    </xf>
    <xf numFmtId="173" fontId="22" fillId="0" borderId="0" xfId="0" applyNumberFormat="1" applyFont="1" applyAlignment="1">
      <alignment horizontal="right"/>
    </xf>
    <xf numFmtId="3" fontId="23" fillId="0" borderId="0" xfId="0" applyNumberFormat="1" applyFont="1" applyAlignment="1">
      <alignment horizontal="right"/>
    </xf>
    <xf numFmtId="166" fontId="9" fillId="0" borderId="0" xfId="0" applyNumberFormat="1" applyFont="1" applyAlignment="1"/>
    <xf numFmtId="0" fontId="11" fillId="0" borderId="0" xfId="0" applyNumberFormat="1" applyFont="1" applyFill="1" applyAlignment="1">
      <alignment horizontal="center"/>
    </xf>
    <xf numFmtId="0" fontId="11" fillId="0" borderId="0" xfId="0" applyNumberFormat="1" applyFont="1" applyBorder="1" applyAlignment="1">
      <alignment horizontal="center"/>
    </xf>
    <xf numFmtId="0" fontId="11" fillId="0" borderId="0" xfId="0" applyNumberFormat="1" applyFont="1" applyBorder="1" applyAlignment="1">
      <alignment horizontal="left"/>
    </xf>
    <xf numFmtId="0" fontId="11" fillId="0" borderId="0" xfId="0" applyFont="1" applyFill="1" applyBorder="1" applyAlignment="1"/>
    <xf numFmtId="3" fontId="22" fillId="0" borderId="0" xfId="0" applyNumberFormat="1" applyFont="1" applyBorder="1" applyAlignment="1">
      <alignment horizontal="right"/>
    </xf>
    <xf numFmtId="0" fontId="11" fillId="0" borderId="0" xfId="0" applyFont="1" applyBorder="1"/>
    <xf numFmtId="3" fontId="22" fillId="0" borderId="15" xfId="0" applyNumberFormat="1" applyFont="1" applyBorder="1" applyAlignment="1">
      <alignment horizontal="right"/>
    </xf>
    <xf numFmtId="0" fontId="9" fillId="0" borderId="0" xfId="0" applyNumberFormat="1" applyFont="1" applyBorder="1" applyAlignment="1"/>
    <xf numFmtId="3" fontId="9" fillId="0" borderId="0" xfId="0" applyNumberFormat="1" applyFont="1" applyBorder="1" applyAlignment="1"/>
    <xf numFmtId="3" fontId="9" fillId="0" borderId="0" xfId="0" quotePrefix="1" applyNumberFormat="1" applyFont="1" applyBorder="1" applyAlignment="1">
      <alignment horizontal="right"/>
    </xf>
    <xf numFmtId="3" fontId="11" fillId="0" borderId="0" xfId="0" applyNumberFormat="1" applyFont="1"/>
    <xf numFmtId="0" fontId="9" fillId="0" borderId="15" xfId="0" applyNumberFormat="1" applyFont="1" applyBorder="1" applyAlignment="1"/>
    <xf numFmtId="0" fontId="27" fillId="44" borderId="0" xfId="0" applyFont="1" applyFill="1" applyBorder="1" applyAlignment="1"/>
    <xf numFmtId="0" fontId="27" fillId="44" borderId="0" xfId="0" applyFont="1" applyFill="1" applyBorder="1" applyAlignment="1">
      <alignment horizontal="left"/>
    </xf>
    <xf numFmtId="0" fontId="11" fillId="0" borderId="0" xfId="0" applyFont="1" applyAlignment="1">
      <alignment horizontal="center"/>
    </xf>
    <xf numFmtId="0" fontId="11" fillId="0" borderId="0" xfId="0" applyFont="1" applyFill="1" applyAlignment="1">
      <alignment horizontal="center"/>
    </xf>
    <xf numFmtId="0" fontId="23" fillId="0" borderId="18" xfId="0" applyNumberFormat="1" applyFont="1" applyFill="1" applyBorder="1" applyAlignment="1">
      <alignment horizontal="left"/>
    </xf>
    <xf numFmtId="0" fontId="11" fillId="0" borderId="18" xfId="0" applyFont="1" applyFill="1" applyBorder="1" applyAlignment="1">
      <alignment horizontal="left"/>
    </xf>
    <xf numFmtId="0" fontId="11" fillId="0" borderId="18" xfId="0" applyNumberFormat="1" applyFont="1" applyBorder="1" applyAlignment="1">
      <alignment horizontal="left"/>
    </xf>
    <xf numFmtId="3" fontId="22" fillId="0" borderId="18" xfId="0" applyNumberFormat="1" applyFont="1" applyBorder="1" applyAlignment="1">
      <alignment horizontal="right"/>
    </xf>
    <xf numFmtId="0" fontId="23" fillId="0" borderId="0" xfId="0" applyNumberFormat="1" applyFont="1" applyFill="1" applyBorder="1" applyAlignment="1">
      <alignment horizontal="left"/>
    </xf>
    <xf numFmtId="0" fontId="11" fillId="0" borderId="0" xfId="0" applyFont="1" applyFill="1" applyBorder="1" applyAlignment="1">
      <alignment horizontal="left"/>
    </xf>
    <xf numFmtId="0" fontId="11" fillId="0" borderId="18" xfId="0" applyFont="1" applyBorder="1" applyAlignment="1"/>
    <xf numFmtId="173" fontId="11" fillId="0" borderId="18" xfId="0" applyNumberFormat="1" applyFont="1" applyBorder="1" applyAlignment="1">
      <alignment horizontal="right"/>
    </xf>
    <xf numFmtId="0" fontId="9" fillId="0" borderId="0" xfId="0" applyNumberFormat="1" applyFont="1" applyAlignment="1">
      <alignment horizontal="left"/>
    </xf>
    <xf numFmtId="0" fontId="16" fillId="0" borderId="0" xfId="0" applyNumberFormat="1" applyFont="1" applyFill="1" applyAlignment="1">
      <alignment horizontal="center"/>
    </xf>
    <xf numFmtId="0" fontId="11" fillId="0" borderId="0" xfId="0" applyFont="1" applyFill="1" applyAlignment="1">
      <alignment horizontal="right"/>
    </xf>
    <xf numFmtId="0" fontId="11" fillId="0" borderId="0" xfId="0" applyFont="1" applyFill="1" applyBorder="1"/>
    <xf numFmtId="0" fontId="9" fillId="0" borderId="16" xfId="0" applyFont="1" applyBorder="1" applyAlignment="1"/>
    <xf numFmtId="0" fontId="11" fillId="0" borderId="16" xfId="0" applyFont="1" applyBorder="1"/>
    <xf numFmtId="3" fontId="13" fillId="0" borderId="18" xfId="0" applyNumberFormat="1" applyFont="1" applyBorder="1" applyAlignment="1"/>
    <xf numFmtId="3" fontId="13" fillId="0" borderId="18" xfId="0" applyNumberFormat="1" applyFont="1" applyBorder="1" applyAlignment="1">
      <alignment horizontal="right"/>
    </xf>
    <xf numFmtId="3" fontId="13" fillId="0" borderId="18" xfId="0" applyNumberFormat="1" applyFont="1" applyFill="1" applyBorder="1" applyAlignment="1"/>
    <xf numFmtId="168" fontId="9" fillId="0" borderId="16" xfId="0" applyNumberFormat="1" applyFont="1" applyBorder="1" applyAlignment="1">
      <alignment horizontal="left"/>
    </xf>
    <xf numFmtId="169" fontId="9" fillId="0" borderId="16" xfId="0" applyNumberFormat="1" applyFont="1" applyBorder="1" applyAlignment="1">
      <alignment horizontal="center"/>
    </xf>
    <xf numFmtId="0" fontId="11" fillId="0" borderId="0" xfId="0" applyFont="1" applyFill="1" applyBorder="1" applyAlignment="1">
      <alignment horizontal="center" wrapText="1"/>
    </xf>
    <xf numFmtId="0" fontId="11" fillId="44" borderId="0" xfId="0" applyFont="1" applyFill="1" applyBorder="1" applyAlignment="1"/>
    <xf numFmtId="0" fontId="11" fillId="44" borderId="0" xfId="0" applyFont="1" applyFill="1" applyBorder="1"/>
    <xf numFmtId="0" fontId="11" fillId="0" borderId="16" xfId="0" applyFont="1" applyFill="1" applyBorder="1" applyAlignment="1"/>
    <xf numFmtId="0" fontId="11" fillId="0" borderId="16" xfId="0" applyFont="1" applyBorder="1" applyAlignment="1"/>
    <xf numFmtId="0" fontId="26" fillId="0" borderId="0" xfId="0" applyFont="1" applyFill="1" applyBorder="1" applyAlignment="1">
      <alignment horizontal="center"/>
    </xf>
    <xf numFmtId="0" fontId="28" fillId="44" borderId="0" xfId="0" applyFont="1" applyFill="1" applyAlignment="1">
      <alignment horizontal="left"/>
    </xf>
    <xf numFmtId="0" fontId="28" fillId="44" borderId="0" xfId="0" applyFont="1" applyFill="1" applyAlignment="1"/>
    <xf numFmtId="0" fontId="24" fillId="44" borderId="0" xfId="0" applyNumberFormat="1" applyFont="1" applyFill="1" applyAlignment="1">
      <alignment horizontal="left"/>
    </xf>
    <xf numFmtId="0" fontId="11" fillId="44" borderId="0" xfId="0" applyFont="1" applyFill="1" applyAlignment="1"/>
    <xf numFmtId="0" fontId="11" fillId="44" borderId="0" xfId="0" applyFont="1" applyFill="1"/>
    <xf numFmtId="0" fontId="11" fillId="44" borderId="0" xfId="0" applyFont="1" applyFill="1" applyBorder="1" applyAlignment="1">
      <alignment horizontal="center" wrapText="1"/>
    </xf>
    <xf numFmtId="164" fontId="11" fillId="25" borderId="0" xfId="30" applyNumberFormat="1" applyFont="1" applyFill="1" applyBorder="1"/>
    <xf numFmtId="0" fontId="11" fillId="0" borderId="0" xfId="0" applyNumberFormat="1" applyFont="1" applyBorder="1"/>
    <xf numFmtId="0" fontId="9" fillId="0" borderId="0" xfId="0" applyFont="1" applyBorder="1" applyAlignment="1"/>
    <xf numFmtId="173" fontId="11" fillId="0" borderId="0" xfId="0" applyNumberFormat="1" applyFont="1" applyBorder="1" applyAlignment="1">
      <alignment horizontal="right"/>
    </xf>
    <xf numFmtId="0" fontId="23" fillId="0" borderId="0" xfId="0" applyFont="1" applyAlignment="1"/>
    <xf numFmtId="37" fontId="24" fillId="0" borderId="0" xfId="0" applyNumberFormat="1" applyFont="1" applyBorder="1" applyAlignment="1">
      <alignment horizontal="right"/>
    </xf>
    <xf numFmtId="169" fontId="9" fillId="0" borderId="16" xfId="0" applyNumberFormat="1" applyFont="1" applyBorder="1" applyAlignment="1"/>
    <xf numFmtId="168" fontId="9" fillId="0" borderId="0" xfId="0" applyNumberFormat="1" applyFont="1" applyBorder="1" applyAlignment="1">
      <alignment horizontal="left"/>
    </xf>
    <xf numFmtId="174" fontId="13" fillId="0" borderId="0" xfId="88" applyNumberFormat="1" applyFont="1" applyFill="1" applyAlignment="1">
      <alignment horizontal="right"/>
    </xf>
    <xf numFmtId="43" fontId="11" fillId="0" borderId="0" xfId="0" applyNumberFormat="1" applyFont="1"/>
    <xf numFmtId="175" fontId="11" fillId="0" borderId="0" xfId="88" applyNumberFormat="1" applyFont="1"/>
    <xf numFmtId="43" fontId="11" fillId="0" borderId="0" xfId="30" applyFont="1"/>
    <xf numFmtId="0" fontId="9" fillId="0" borderId="15" xfId="0" applyNumberFormat="1" applyFont="1" applyBorder="1" applyAlignment="1">
      <alignment horizontal="left"/>
    </xf>
    <xf numFmtId="37" fontId="23" fillId="0" borderId="0" xfId="0" applyNumberFormat="1" applyFont="1" applyBorder="1" applyAlignment="1">
      <alignment horizontal="left"/>
    </xf>
    <xf numFmtId="0" fontId="11" fillId="44" borderId="0" xfId="0" applyNumberFormat="1" applyFont="1" applyFill="1" applyAlignment="1">
      <alignment horizontal="center"/>
    </xf>
    <xf numFmtId="0" fontId="27" fillId="44" borderId="0" xfId="0" applyNumberFormat="1" applyFont="1" applyFill="1" applyAlignment="1">
      <alignment horizontal="left"/>
    </xf>
    <xf numFmtId="0" fontId="17" fillId="0" borderId="0" xfId="0" applyFont="1" applyFill="1" applyBorder="1"/>
    <xf numFmtId="0" fontId="10" fillId="0" borderId="0" xfId="0" applyFont="1"/>
    <xf numFmtId="0" fontId="29" fillId="0" borderId="19" xfId="0" applyNumberFormat="1" applyFont="1" applyBorder="1" applyAlignment="1">
      <alignment horizontal="center"/>
    </xf>
    <xf numFmtId="0" fontId="29" fillId="0" borderId="19" xfId="0" applyFont="1" applyBorder="1" applyAlignment="1"/>
    <xf numFmtId="164" fontId="11" fillId="0" borderId="0" xfId="30" applyNumberFormat="1" applyFont="1"/>
    <xf numFmtId="3" fontId="22" fillId="0" borderId="0" xfId="0" applyNumberFormat="1" applyFont="1" applyFill="1" applyAlignment="1">
      <alignment horizontal="right"/>
    </xf>
    <xf numFmtId="0" fontId="11" fillId="0" borderId="18" xfId="0" applyNumberFormat="1" applyFont="1" applyFill="1" applyBorder="1" applyAlignment="1">
      <alignment horizontal="left"/>
    </xf>
    <xf numFmtId="0" fontId="23" fillId="0" borderId="0" xfId="0" applyFont="1" applyBorder="1" applyAlignment="1"/>
    <xf numFmtId="0" fontId="21" fillId="0" borderId="0" xfId="0" applyNumberFormat="1" applyFont="1" applyBorder="1" applyAlignment="1">
      <alignment horizontal="center"/>
    </xf>
    <xf numFmtId="0" fontId="9" fillId="0" borderId="0" xfId="0" applyNumberFormat="1" applyFont="1" applyBorder="1" applyAlignment="1">
      <alignment horizontal="left"/>
    </xf>
    <xf numFmtId="0" fontId="13" fillId="0" borderId="0" xfId="0" applyNumberFormat="1" applyFont="1" applyFill="1" applyAlignment="1">
      <alignment horizontal="left"/>
    </xf>
    <xf numFmtId="0" fontId="13" fillId="0" borderId="0" xfId="0" applyNumberFormat="1" applyFont="1" applyBorder="1" applyAlignment="1">
      <alignment horizontal="left"/>
    </xf>
    <xf numFmtId="3" fontId="13" fillId="0" borderId="0" xfId="0" applyNumberFormat="1" applyFont="1" applyAlignment="1">
      <alignment horizontal="left"/>
    </xf>
    <xf numFmtId="164" fontId="13" fillId="0" borderId="0" xfId="30" applyNumberFormat="1" applyFont="1" applyFill="1" applyAlignment="1"/>
    <xf numFmtId="164" fontId="9" fillId="0" borderId="16" xfId="30" applyNumberFormat="1" applyFont="1" applyFill="1" applyBorder="1" applyAlignment="1">
      <alignment horizontal="right"/>
    </xf>
    <xf numFmtId="0" fontId="11" fillId="0" borderId="18" xfId="0" applyNumberFormat="1" applyFont="1" applyBorder="1" applyAlignment="1">
      <alignment horizontal="center"/>
    </xf>
    <xf numFmtId="0" fontId="13" fillId="0" borderId="18" xfId="0" applyNumberFormat="1" applyFont="1" applyBorder="1" applyAlignment="1">
      <alignment horizontal="left"/>
    </xf>
    <xf numFmtId="0" fontId="13" fillId="0" borderId="18" xfId="0" applyNumberFormat="1" applyFont="1" applyBorder="1" applyAlignment="1"/>
    <xf numFmtId="166" fontId="13" fillId="0" borderId="18" xfId="0" applyNumberFormat="1" applyFont="1" applyBorder="1" applyAlignment="1"/>
    <xf numFmtId="0" fontId="16" fillId="0" borderId="0" xfId="0" applyFont="1" applyFill="1" applyAlignment="1">
      <alignment horizontal="center"/>
    </xf>
    <xf numFmtId="0" fontId="24" fillId="0" borderId="0" xfId="0" applyNumberFormat="1" applyFont="1" applyFill="1" applyBorder="1" applyAlignment="1">
      <alignment horizontal="center"/>
    </xf>
    <xf numFmtId="0" fontId="24" fillId="44" borderId="0" xfId="0" applyNumberFormat="1" applyFont="1" applyFill="1" applyBorder="1" applyAlignment="1">
      <alignment horizontal="center"/>
    </xf>
    <xf numFmtId="0" fontId="11" fillId="0" borderId="0" xfId="0" applyFont="1" applyBorder="1" applyAlignment="1">
      <alignment horizontal="center"/>
    </xf>
    <xf numFmtId="0" fontId="14" fillId="0" borderId="0" xfId="0" applyFont="1" applyFill="1" applyAlignment="1">
      <alignment horizontal="center"/>
    </xf>
    <xf numFmtId="0" fontId="11" fillId="0" borderId="15" xfId="0" applyFont="1" applyBorder="1" applyAlignment="1">
      <alignment horizontal="center"/>
    </xf>
    <xf numFmtId="0" fontId="11" fillId="0" borderId="16" xfId="0" applyFont="1" applyBorder="1" applyAlignment="1">
      <alignment horizontal="center"/>
    </xf>
    <xf numFmtId="0" fontId="9" fillId="0" borderId="16" xfId="0" applyFont="1" applyBorder="1" applyAlignment="1">
      <alignment horizontal="center"/>
    </xf>
    <xf numFmtId="0" fontId="11" fillId="0" borderId="15" xfId="0" applyNumberFormat="1" applyFont="1" applyBorder="1" applyAlignment="1">
      <alignment horizontal="center"/>
    </xf>
    <xf numFmtId="0" fontId="11" fillId="0" borderId="18" xfId="0" applyNumberFormat="1" applyFont="1" applyFill="1" applyBorder="1" applyAlignment="1">
      <alignment horizontal="center"/>
    </xf>
    <xf numFmtId="0" fontId="24" fillId="44" borderId="0" xfId="0" applyNumberFormat="1" applyFont="1" applyFill="1" applyAlignment="1">
      <alignment horizontal="center"/>
    </xf>
    <xf numFmtId="0" fontId="13" fillId="0" borderId="0" xfId="0" applyNumberFormat="1" applyFont="1" applyFill="1" applyBorder="1" applyAlignment="1">
      <alignment horizontal="center"/>
    </xf>
    <xf numFmtId="0" fontId="11" fillId="0" borderId="15" xfId="0" applyFont="1" applyFill="1" applyBorder="1" applyAlignment="1">
      <alignment horizontal="center"/>
    </xf>
    <xf numFmtId="0" fontId="11" fillId="0" borderId="18" xfId="0" applyFont="1" applyBorder="1" applyAlignment="1">
      <alignment horizontal="center"/>
    </xf>
    <xf numFmtId="0" fontId="11" fillId="0" borderId="0" xfId="0" applyNumberFormat="1" applyFont="1" applyFill="1" applyBorder="1" applyAlignment="1">
      <alignment horizontal="center"/>
    </xf>
    <xf numFmtId="0" fontId="25" fillId="0" borderId="0" xfId="0" applyFont="1" applyBorder="1" applyAlignment="1">
      <alignment horizontal="center"/>
    </xf>
    <xf numFmtId="3" fontId="13" fillId="44" borderId="0" xfId="0" applyNumberFormat="1" applyFont="1" applyFill="1" applyAlignment="1">
      <alignment horizontal="center"/>
    </xf>
    <xf numFmtId="0" fontId="11" fillId="0" borderId="18" xfId="0" applyFont="1" applyFill="1" applyBorder="1" applyAlignment="1"/>
    <xf numFmtId="0" fontId="14" fillId="0" borderId="0" xfId="0" applyFont="1" applyFill="1" applyBorder="1" applyAlignment="1">
      <alignment horizontal="center"/>
    </xf>
    <xf numFmtId="0" fontId="30" fillId="0" borderId="0" xfId="0" applyFont="1" applyBorder="1" applyAlignment="1"/>
    <xf numFmtId="0" fontId="31" fillId="0" borderId="0" xfId="0" applyFont="1" applyBorder="1" applyAlignment="1">
      <alignment horizontal="center"/>
    </xf>
    <xf numFmtId="37" fontId="30" fillId="0" borderId="0" xfId="0" applyNumberFormat="1" applyFont="1" applyBorder="1" applyAlignment="1">
      <alignment horizontal="left"/>
    </xf>
    <xf numFmtId="0" fontId="30" fillId="0" borderId="0" xfId="0" applyFont="1" applyFill="1" applyAlignment="1">
      <alignment horizontal="left"/>
    </xf>
    <xf numFmtId="0" fontId="30" fillId="0" borderId="0" xfId="0" applyNumberFormat="1" applyFont="1" applyFill="1"/>
    <xf numFmtId="0" fontId="30" fillId="0" borderId="0" xfId="0" applyFont="1" applyFill="1" applyAlignment="1"/>
    <xf numFmtId="0" fontId="14" fillId="0" borderId="15" xfId="0" applyFont="1" applyFill="1" applyBorder="1" applyAlignment="1"/>
    <xf numFmtId="0" fontId="14" fillId="0" borderId="18" xfId="0" applyFont="1" applyFill="1" applyBorder="1" applyAlignment="1"/>
    <xf numFmtId="0" fontId="14" fillId="0" borderId="18" xfId="0" applyFont="1" applyFill="1" applyBorder="1" applyAlignment="1">
      <alignment horizontal="center"/>
    </xf>
    <xf numFmtId="171" fontId="23" fillId="0" borderId="0" xfId="88" applyNumberFormat="1" applyFont="1" applyAlignment="1">
      <alignment horizontal="right"/>
    </xf>
    <xf numFmtId="0" fontId="14" fillId="0" borderId="15" xfId="0" applyNumberFormat="1" applyFont="1" applyFill="1" applyBorder="1" applyAlignment="1">
      <alignment horizontal="center"/>
    </xf>
    <xf numFmtId="0" fontId="11" fillId="0" borderId="0" xfId="0" applyFont="1" applyFill="1" applyBorder="1" applyAlignment="1">
      <alignment horizontal="center"/>
    </xf>
    <xf numFmtId="0" fontId="14" fillId="0" borderId="0" xfId="0" applyFont="1" applyFill="1" applyAlignment="1">
      <alignment horizontal="left"/>
    </xf>
    <xf numFmtId="0" fontId="29" fillId="0" borderId="0" xfId="0" applyNumberFormat="1" applyFont="1" applyBorder="1" applyAlignment="1">
      <alignment horizontal="center"/>
    </xf>
    <xf numFmtId="0" fontId="29" fillId="0" borderId="0" xfId="0" applyFont="1" applyBorder="1" applyAlignment="1"/>
    <xf numFmtId="0" fontId="30" fillId="0" borderId="0" xfId="0" applyFont="1" applyAlignment="1"/>
    <xf numFmtId="10" fontId="13" fillId="0" borderId="0" xfId="88" applyNumberFormat="1" applyFont="1" applyFill="1" applyAlignment="1"/>
    <xf numFmtId="10" fontId="15" fillId="0" borderId="0" xfId="0" applyNumberFormat="1" applyFont="1" applyFill="1" applyAlignment="1">
      <alignment horizontal="right"/>
    </xf>
    <xf numFmtId="3" fontId="16" fillId="0" borderId="0" xfId="0" applyNumberFormat="1" applyFont="1" applyBorder="1" applyAlignment="1"/>
    <xf numFmtId="3" fontId="33" fillId="0" borderId="0" xfId="0" applyNumberFormat="1" applyFont="1" applyBorder="1" applyAlignment="1">
      <alignment horizontal="right"/>
    </xf>
    <xf numFmtId="3" fontId="25" fillId="0" borderId="0" xfId="0" applyNumberFormat="1" applyFont="1" applyBorder="1" applyAlignment="1">
      <alignment horizontal="right"/>
    </xf>
    <xf numFmtId="0" fontId="16" fillId="0" borderId="0" xfId="0" applyNumberFormat="1" applyFont="1" applyFill="1" applyBorder="1" applyAlignment="1">
      <alignment horizontal="center"/>
    </xf>
    <xf numFmtId="0" fontId="0" fillId="25" borderId="0" xfId="0" applyFill="1"/>
    <xf numFmtId="0" fontId="34" fillId="0" borderId="0" xfId="0" applyFo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vertical="center" wrapText="1"/>
    </xf>
    <xf numFmtId="0" fontId="19" fillId="0" borderId="0" xfId="0" applyFont="1" applyFill="1"/>
    <xf numFmtId="0" fontId="0" fillId="0" borderId="0" xfId="0" applyAlignment="1">
      <alignment wrapText="1"/>
    </xf>
    <xf numFmtId="0" fontId="0" fillId="0" borderId="0" xfId="0" applyAlignment="1"/>
    <xf numFmtId="164" fontId="7" fillId="0" borderId="0" xfId="30" applyNumberFormat="1" applyAlignment="1"/>
    <xf numFmtId="0" fontId="34" fillId="0" borderId="0" xfId="0" applyFont="1" applyFill="1" applyAlignment="1">
      <alignment horizontal="center"/>
    </xf>
    <xf numFmtId="0" fontId="36" fillId="0" borderId="0" xfId="0" applyFont="1" applyAlignment="1">
      <alignment horizontal="left"/>
    </xf>
    <xf numFmtId="0" fontId="38" fillId="0" borderId="0" xfId="0" applyFont="1"/>
    <xf numFmtId="0" fontId="38" fillId="0" borderId="0" xfId="0" applyFont="1" applyBorder="1"/>
    <xf numFmtId="0" fontId="38" fillId="0" borderId="0" xfId="0" applyFont="1" applyFill="1" applyBorder="1"/>
    <xf numFmtId="0" fontId="37" fillId="0" borderId="0" xfId="0" applyFont="1" applyBorder="1"/>
    <xf numFmtId="0" fontId="34" fillId="0" borderId="0" xfId="0" applyFont="1" applyAlignment="1">
      <alignment horizontal="center"/>
    </xf>
    <xf numFmtId="0" fontId="0" fillId="25" borderId="0" xfId="0" applyFill="1" applyAlignment="1">
      <alignment horizontal="left" wrapText="1"/>
    </xf>
    <xf numFmtId="0" fontId="0" fillId="0" borderId="0" xfId="0" applyAlignment="1">
      <alignment horizontal="right"/>
    </xf>
    <xf numFmtId="0" fontId="34" fillId="0" borderId="0" xfId="0" applyFont="1" applyFill="1" applyAlignment="1">
      <alignment horizontal="right"/>
    </xf>
    <xf numFmtId="0" fontId="0" fillId="25" borderId="0" xfId="0" applyFill="1" applyAlignment="1">
      <alignment horizontal="right" wrapText="1"/>
    </xf>
    <xf numFmtId="0" fontId="0" fillId="0" borderId="0" xfId="0" applyAlignment="1">
      <alignment horizontal="right" wrapText="1"/>
    </xf>
    <xf numFmtId="0" fontId="0" fillId="25" borderId="0" xfId="0" applyFill="1" applyAlignment="1">
      <alignment horizontal="right"/>
    </xf>
    <xf numFmtId="0" fontId="19" fillId="25" borderId="0" xfId="0" applyFont="1" applyFill="1"/>
    <xf numFmtId="0" fontId="0" fillId="25" borderId="0" xfId="0" applyFill="1" applyAlignment="1">
      <alignment horizontal="left" vertical="center" wrapText="1"/>
    </xf>
    <xf numFmtId="0" fontId="18" fillId="0" borderId="0" xfId="0" applyFont="1"/>
    <xf numFmtId="0" fontId="13" fillId="0" borderId="0" xfId="0" applyFont="1" applyAlignment="1">
      <alignment horizontal="left"/>
    </xf>
    <xf numFmtId="0" fontId="34" fillId="0" borderId="0" xfId="0" applyNumberFormat="1" applyFont="1" applyFill="1" applyBorder="1" applyAlignment="1">
      <alignment horizontal="center"/>
    </xf>
    <xf numFmtId="0" fontId="34" fillId="0" borderId="0" xfId="0" applyFont="1" applyBorder="1" applyAlignment="1">
      <alignment horizontal="center"/>
    </xf>
    <xf numFmtId="0" fontId="40" fillId="0" borderId="0" xfId="0" applyFont="1" applyAlignment="1">
      <alignment horizontal="center"/>
    </xf>
    <xf numFmtId="0" fontId="18" fillId="0" borderId="0" xfId="0" applyFont="1" applyFill="1"/>
    <xf numFmtId="164" fontId="9" fillId="0" borderId="0" xfId="30" applyNumberFormat="1" applyFont="1"/>
    <xf numFmtId="3" fontId="11" fillId="0" borderId="0" xfId="0" applyNumberFormat="1" applyFont="1" applyFill="1" applyBorder="1" applyAlignment="1">
      <alignment horizontal="right"/>
    </xf>
    <xf numFmtId="0" fontId="13" fillId="0" borderId="18" xfId="0" applyFont="1" applyBorder="1" applyAlignment="1"/>
    <xf numFmtId="165" fontId="13" fillId="0" borderId="18" xfId="83" applyFont="1" applyBorder="1" applyAlignment="1">
      <alignment vertical="center"/>
    </xf>
    <xf numFmtId="0" fontId="32" fillId="0" borderId="0" xfId="0" applyFont="1" applyFill="1" applyBorder="1" applyAlignment="1">
      <alignment horizontal="left"/>
    </xf>
    <xf numFmtId="0" fontId="24" fillId="0" borderId="0" xfId="0" applyFont="1" applyFill="1" applyBorder="1" applyAlignment="1"/>
    <xf numFmtId="0" fontId="17" fillId="0" borderId="0" xfId="0" applyFont="1" applyFill="1" applyBorder="1" applyAlignment="1"/>
    <xf numFmtId="0" fontId="9" fillId="0" borderId="0" xfId="0" applyFont="1" applyFill="1" applyBorder="1" applyAlignment="1">
      <alignment horizontal="center" wrapText="1"/>
    </xf>
    <xf numFmtId="0" fontId="17" fillId="0" borderId="0" xfId="0" applyFont="1" applyFill="1" applyBorder="1" applyAlignment="1">
      <alignment horizontal="center" wrapText="1"/>
    </xf>
    <xf numFmtId="0" fontId="17" fillId="0" borderId="0" xfId="0" applyFont="1" applyFill="1"/>
    <xf numFmtId="0" fontId="11" fillId="0" borderId="0" xfId="0" applyFont="1" applyAlignment="1">
      <alignment wrapText="1"/>
    </xf>
    <xf numFmtId="0" fontId="11" fillId="25" borderId="0" xfId="0" applyFont="1" applyFill="1"/>
    <xf numFmtId="0" fontId="11" fillId="0" borderId="18" xfId="0" applyFont="1" applyBorder="1"/>
    <xf numFmtId="10" fontId="11" fillId="0" borderId="0" xfId="88" applyNumberFormat="1" applyFont="1" applyFill="1"/>
    <xf numFmtId="43" fontId="0" fillId="0" borderId="0" xfId="0" applyNumberFormat="1"/>
    <xf numFmtId="0" fontId="0" fillId="0" borderId="0" xfId="0" applyBorder="1"/>
    <xf numFmtId="0" fontId="0" fillId="0" borderId="21" xfId="0" applyBorder="1"/>
    <xf numFmtId="0" fontId="0" fillId="0" borderId="9" xfId="0" applyBorder="1"/>
    <xf numFmtId="0" fontId="0" fillId="0" borderId="22" xfId="0" applyBorder="1"/>
    <xf numFmtId="0" fontId="8" fillId="0" borderId="0" xfId="0" applyFont="1" applyAlignment="1">
      <alignment horizontal="left"/>
    </xf>
    <xf numFmtId="0" fontId="11" fillId="25" borderId="18" xfId="0" applyFont="1" applyFill="1" applyBorder="1"/>
    <xf numFmtId="170" fontId="30" fillId="0" borderId="0" xfId="84" applyFont="1" applyFill="1" applyAlignment="1" applyProtection="1">
      <protection locked="0"/>
    </xf>
    <xf numFmtId="3" fontId="23" fillId="25" borderId="0" xfId="0" applyNumberFormat="1" applyFont="1" applyFill="1" applyAlignment="1">
      <alignment horizontal="right"/>
    </xf>
    <xf numFmtId="3" fontId="23" fillId="25" borderId="18" xfId="0" applyNumberFormat="1" applyFont="1" applyFill="1" applyBorder="1" applyAlignment="1">
      <alignment horizontal="right"/>
    </xf>
    <xf numFmtId="10" fontId="20" fillId="0" borderId="0" xfId="0" applyNumberFormat="1" applyFont="1" applyFill="1"/>
    <xf numFmtId="0" fontId="39" fillId="0" borderId="0" xfId="0" applyFont="1" applyFill="1" applyAlignment="1">
      <alignment horizontal="center"/>
    </xf>
    <xf numFmtId="0" fontId="11" fillId="0" borderId="18" xfId="0" applyFont="1" applyFill="1" applyBorder="1" applyAlignment="1">
      <alignment horizontal="center"/>
    </xf>
    <xf numFmtId="0" fontId="19" fillId="0" borderId="0" xfId="0" applyNumberFormat="1" applyFont="1" applyFill="1" applyBorder="1" applyAlignment="1">
      <alignment horizontal="left"/>
    </xf>
    <xf numFmtId="0" fontId="42" fillId="0" borderId="0" xfId="0" applyFont="1" applyBorder="1" applyAlignment="1">
      <alignment horizontal="center"/>
    </xf>
    <xf numFmtId="0" fontId="42" fillId="0" borderId="0" xfId="0" applyNumberFormat="1" applyFont="1" applyBorder="1" applyAlignment="1">
      <alignment horizontal="left"/>
    </xf>
    <xf numFmtId="0" fontId="30" fillId="0" borderId="0" xfId="0" applyFont="1" applyFill="1" applyBorder="1"/>
    <xf numFmtId="0" fontId="30" fillId="0" borderId="0" xfId="0" applyFont="1" applyBorder="1" applyAlignment="1">
      <alignment horizontal="center"/>
    </xf>
    <xf numFmtId="0" fontId="45" fillId="0" borderId="0" xfId="0" applyFont="1" applyFill="1" applyBorder="1" applyAlignment="1">
      <alignment horizontal="center"/>
    </xf>
    <xf numFmtId="0" fontId="30" fillId="0" borderId="0" xfId="0" applyFont="1" applyFill="1" applyBorder="1" applyAlignment="1"/>
    <xf numFmtId="3" fontId="30" fillId="0" borderId="0" xfId="0" applyNumberFormat="1" applyFont="1" applyBorder="1" applyAlignment="1">
      <alignment horizontal="center"/>
    </xf>
    <xf numFmtId="0" fontId="44" fillId="0" borderId="0" xfId="0" applyNumberFormat="1" applyFont="1" applyFill="1" applyBorder="1" applyAlignment="1">
      <alignment horizontal="left"/>
    </xf>
    <xf numFmtId="3" fontId="30" fillId="0" borderId="0" xfId="0" applyNumberFormat="1" applyFont="1" applyFill="1" applyBorder="1" applyAlignment="1"/>
    <xf numFmtId="0" fontId="30" fillId="0" borderId="0" xfId="0" applyNumberFormat="1" applyFont="1" applyFill="1" applyBorder="1" applyAlignment="1"/>
    <xf numFmtId="0" fontId="45" fillId="0" borderId="0" xfId="0" applyFont="1" applyFill="1" applyBorder="1"/>
    <xf numFmtId="3" fontId="45" fillId="0" borderId="0" xfId="0" applyNumberFormat="1" applyFont="1" applyFill="1" applyBorder="1" applyAlignment="1">
      <alignment horizontal="center"/>
    </xf>
    <xf numFmtId="0" fontId="30" fillId="0" borderId="0" xfId="0" applyFont="1" applyFill="1" applyBorder="1" applyAlignment="1">
      <alignment horizontal="left"/>
    </xf>
    <xf numFmtId="0" fontId="30" fillId="0" borderId="0" xfId="0" applyNumberFormat="1" applyFont="1" applyBorder="1" applyAlignment="1">
      <alignment horizontal="center"/>
    </xf>
    <xf numFmtId="0" fontId="44" fillId="0" borderId="0" xfId="0" applyFont="1" applyBorder="1" applyAlignment="1">
      <alignment horizontal="left"/>
    </xf>
    <xf numFmtId="0" fontId="30" fillId="0" borderId="0" xfId="0" applyNumberFormat="1" applyFont="1" applyFill="1" applyBorder="1" applyAlignment="1">
      <alignment horizontal="left"/>
    </xf>
    <xf numFmtId="0" fontId="30" fillId="0" borderId="0" xfId="0" applyNumberFormat="1" applyFont="1" applyBorder="1" applyAlignment="1">
      <alignment horizontal="left"/>
    </xf>
    <xf numFmtId="168" fontId="44" fillId="0" borderId="0" xfId="0" applyNumberFormat="1" applyFont="1" applyBorder="1" applyAlignment="1">
      <alignment horizontal="left"/>
    </xf>
    <xf numFmtId="0" fontId="30" fillId="0" borderId="0" xfId="0" applyFont="1" applyBorder="1"/>
    <xf numFmtId="0" fontId="46" fillId="0" borderId="0" xfId="0" applyNumberFormat="1" applyFont="1" applyBorder="1" applyAlignment="1">
      <alignment horizontal="center"/>
    </xf>
    <xf numFmtId="0" fontId="44" fillId="0" borderId="0" xfId="0" applyNumberFormat="1" applyFont="1" applyBorder="1" applyAlignment="1">
      <alignment horizontal="left"/>
    </xf>
    <xf numFmtId="0" fontId="46" fillId="0" borderId="0" xfId="0" applyNumberFormat="1" applyFont="1" applyFill="1" applyBorder="1" applyAlignment="1"/>
    <xf numFmtId="0" fontId="46" fillId="0" borderId="0" xfId="0" applyFont="1" applyFill="1" applyBorder="1" applyAlignment="1"/>
    <xf numFmtId="3" fontId="46" fillId="0" borderId="0" xfId="0" applyNumberFormat="1" applyFont="1" applyBorder="1" applyAlignment="1">
      <alignment horizontal="center"/>
    </xf>
    <xf numFmtId="0" fontId="30" fillId="0" borderId="0" xfId="0" applyNumberFormat="1" applyFont="1" applyFill="1" applyBorder="1" applyAlignment="1">
      <alignment horizontal="center"/>
    </xf>
    <xf numFmtId="0" fontId="44" fillId="0" borderId="0" xfId="0" applyNumberFormat="1" applyFont="1" applyFill="1" applyBorder="1" applyAlignment="1"/>
    <xf numFmtId="0" fontId="45" fillId="0" borderId="0" xfId="0" applyFont="1" applyBorder="1" applyAlignment="1">
      <alignment horizontal="center"/>
    </xf>
    <xf numFmtId="3" fontId="30" fillId="0" borderId="23" xfId="0" applyNumberFormat="1" applyFont="1" applyBorder="1" applyAlignment="1"/>
    <xf numFmtId="0" fontId="30" fillId="0" borderId="24" xfId="0" applyNumberFormat="1" applyFont="1" applyBorder="1" applyAlignment="1">
      <alignment horizontal="center"/>
    </xf>
    <xf numFmtId="0" fontId="30" fillId="0" borderId="24" xfId="0" applyFont="1" applyBorder="1" applyAlignment="1">
      <alignment horizontal="center"/>
    </xf>
    <xf numFmtId="0" fontId="30" fillId="0" borderId="23" xfId="0" applyFont="1" applyBorder="1"/>
    <xf numFmtId="0" fontId="30" fillId="0" borderId="23" xfId="0" applyFont="1" applyBorder="1" applyAlignment="1"/>
    <xf numFmtId="3" fontId="30" fillId="0" borderId="0" xfId="0" applyNumberFormat="1" applyFont="1" applyFill="1" applyBorder="1" applyAlignment="1">
      <alignment horizontal="center"/>
    </xf>
    <xf numFmtId="0" fontId="30" fillId="0" borderId="24" xfId="0" applyNumberFormat="1" applyFont="1" applyFill="1" applyBorder="1" applyAlignment="1">
      <alignment horizontal="center"/>
    </xf>
    <xf numFmtId="3" fontId="30" fillId="0" borderId="23" xfId="0" applyNumberFormat="1" applyFont="1" applyFill="1" applyBorder="1" applyAlignment="1"/>
    <xf numFmtId="0" fontId="30" fillId="0" borderId="24" xfId="0" applyFont="1" applyFill="1" applyBorder="1" applyAlignment="1">
      <alignment horizontal="center"/>
    </xf>
    <xf numFmtId="0" fontId="30" fillId="0" borderId="0" xfId="0" applyNumberFormat="1" applyFont="1" applyFill="1" applyBorder="1" applyAlignment="1">
      <alignment horizontal="right"/>
    </xf>
    <xf numFmtId="0" fontId="30" fillId="0" borderId="23" xfId="0" applyNumberFormat="1" applyFont="1" applyFill="1" applyBorder="1" applyAlignment="1">
      <alignment horizontal="left"/>
    </xf>
    <xf numFmtId="0" fontId="30" fillId="0" borderId="0" xfId="0" applyFont="1" applyBorder="1" applyAlignment="1">
      <alignment horizontal="left"/>
    </xf>
    <xf numFmtId="0" fontId="44" fillId="0" borderId="24" xfId="0" applyFont="1" applyBorder="1"/>
    <xf numFmtId="0" fontId="44" fillId="0" borderId="0" xfId="0" applyFont="1" applyBorder="1"/>
    <xf numFmtId="3" fontId="45" fillId="0" borderId="0" xfId="0" applyNumberFormat="1" applyFont="1" applyBorder="1" applyAlignment="1">
      <alignment horizontal="center"/>
    </xf>
    <xf numFmtId="0" fontId="30" fillId="0" borderId="23" xfId="0" applyFont="1" applyFill="1" applyBorder="1" applyAlignment="1"/>
    <xf numFmtId="0" fontId="30" fillId="0" borderId="23" xfId="0" applyNumberFormat="1" applyFont="1" applyFill="1" applyBorder="1" applyAlignment="1"/>
    <xf numFmtId="0" fontId="30" fillId="0" borderId="0" xfId="0" applyNumberFormat="1" applyFont="1" applyBorder="1" applyAlignment="1">
      <alignment horizontal="right"/>
    </xf>
    <xf numFmtId="0" fontId="45" fillId="0" borderId="0" xfId="0" applyNumberFormat="1" applyFont="1" applyFill="1" applyBorder="1" applyAlignment="1">
      <alignment horizontal="center"/>
    </xf>
    <xf numFmtId="0" fontId="30" fillId="0" borderId="23" xfId="0" applyNumberFormat="1" applyFont="1" applyBorder="1" applyAlignment="1"/>
    <xf numFmtId="0" fontId="46" fillId="0" borderId="24" xfId="0" applyNumberFormat="1" applyFont="1" applyBorder="1" applyAlignment="1">
      <alignment horizontal="center"/>
    </xf>
    <xf numFmtId="0" fontId="45" fillId="0" borderId="0" xfId="0" applyFont="1" applyFill="1" applyBorder="1" applyAlignment="1"/>
    <xf numFmtId="0" fontId="45" fillId="0" borderId="0" xfId="0" applyNumberFormat="1" applyFont="1" applyBorder="1" applyAlignment="1">
      <alignment horizontal="center"/>
    </xf>
    <xf numFmtId="0" fontId="30" fillId="0" borderId="21" xfId="0" applyNumberFormat="1" applyFont="1" applyFill="1" applyBorder="1" applyAlignment="1">
      <alignment horizontal="center"/>
    </xf>
    <xf numFmtId="0" fontId="30" fillId="0" borderId="9" xfId="0" applyNumberFormat="1" applyFont="1" applyBorder="1" applyAlignment="1">
      <alignment horizontal="center"/>
    </xf>
    <xf numFmtId="0" fontId="30" fillId="0" borderId="9" xfId="0" applyFont="1" applyBorder="1" applyAlignment="1"/>
    <xf numFmtId="0" fontId="30" fillId="0" borderId="9" xfId="0" applyNumberFormat="1" applyFont="1" applyFill="1" applyBorder="1" applyAlignment="1">
      <alignment horizontal="center"/>
    </xf>
    <xf numFmtId="0" fontId="30" fillId="0" borderId="9" xfId="0" applyFont="1" applyFill="1" applyBorder="1" applyAlignment="1"/>
    <xf numFmtId="0" fontId="48" fillId="0" borderId="0" xfId="0" applyFont="1" applyFill="1" applyBorder="1" applyAlignment="1">
      <alignment horizontal="left"/>
    </xf>
    <xf numFmtId="0" fontId="30" fillId="0" borderId="9" xfId="0" applyNumberFormat="1" applyFont="1" applyFill="1" applyBorder="1" applyAlignment="1">
      <alignment horizontal="right"/>
    </xf>
    <xf numFmtId="0" fontId="30" fillId="0" borderId="9" xfId="0" applyNumberFormat="1" applyFont="1" applyFill="1" applyBorder="1" applyAlignment="1">
      <alignment horizontal="left"/>
    </xf>
    <xf numFmtId="0" fontId="45" fillId="0" borderId="9" xfId="0" applyNumberFormat="1" applyFont="1" applyFill="1" applyBorder="1" applyAlignment="1">
      <alignment horizontal="center"/>
    </xf>
    <xf numFmtId="0" fontId="30" fillId="0" borderId="22" xfId="0" applyNumberFormat="1" applyFont="1" applyFill="1" applyBorder="1" applyAlignment="1">
      <alignment horizontal="left"/>
    </xf>
    <xf numFmtId="0" fontId="45" fillId="0" borderId="9" xfId="0" applyFont="1" applyFill="1" applyBorder="1" applyAlignment="1">
      <alignment horizontal="center"/>
    </xf>
    <xf numFmtId="0" fontId="30" fillId="0" borderId="9" xfId="0" applyFont="1" applyBorder="1"/>
    <xf numFmtId="0" fontId="30" fillId="0" borderId="22" xfId="0" applyNumberFormat="1" applyFont="1" applyFill="1" applyBorder="1" applyAlignment="1"/>
    <xf numFmtId="0" fontId="30" fillId="0" borderId="21" xfId="0" applyNumberFormat="1" applyFont="1" applyBorder="1" applyAlignment="1">
      <alignment horizontal="center"/>
    </xf>
    <xf numFmtId="170" fontId="30" fillId="0" borderId="9" xfId="0" applyNumberFormat="1" applyFont="1" applyBorder="1" applyAlignment="1"/>
    <xf numFmtId="0" fontId="45" fillId="0" borderId="9" xfId="0" applyFont="1" applyFill="1" applyBorder="1" applyAlignment="1"/>
    <xf numFmtId="0" fontId="30" fillId="0" borderId="23" xfId="0" applyNumberFormat="1" applyFont="1" applyFill="1" applyBorder="1" applyAlignment="1">
      <alignment horizontal="center"/>
    </xf>
    <xf numFmtId="0" fontId="30" fillId="0" borderId="22" xfId="0" applyNumberFormat="1" applyFont="1" applyFill="1" applyBorder="1" applyAlignment="1">
      <alignment horizontal="center"/>
    </xf>
    <xf numFmtId="0" fontId="38" fillId="0" borderId="23" xfId="0" applyFont="1" applyBorder="1"/>
    <xf numFmtId="0" fontId="38" fillId="0" borderId="9" xfId="0" applyFont="1" applyBorder="1"/>
    <xf numFmtId="0" fontId="38" fillId="0" borderId="24" xfId="0" applyFont="1" applyBorder="1"/>
    <xf numFmtId="0" fontId="38" fillId="0" borderId="0" xfId="0" applyFont="1" applyFill="1" applyBorder="1" applyAlignment="1">
      <alignment horizontal="center" wrapText="1"/>
    </xf>
    <xf numFmtId="0" fontId="42" fillId="0" borderId="0" xfId="0" applyFont="1" applyFill="1" applyBorder="1" applyAlignment="1">
      <alignment horizontal="center" wrapText="1"/>
    </xf>
    <xf numFmtId="0" fontId="38" fillId="0" borderId="21" xfId="0" applyFont="1" applyBorder="1"/>
    <xf numFmtId="0" fontId="38" fillId="0" borderId="22" xfId="0" applyFont="1" applyBorder="1"/>
    <xf numFmtId="0" fontId="49" fillId="0" borderId="0" xfId="0" applyFont="1"/>
    <xf numFmtId="0" fontId="37" fillId="45" borderId="17" xfId="0" applyFont="1" applyFill="1" applyBorder="1" applyAlignment="1">
      <alignment horizontal="center" wrapText="1"/>
    </xf>
    <xf numFmtId="0" fontId="37" fillId="0" borderId="9" xfId="0" applyFont="1" applyBorder="1"/>
    <xf numFmtId="0" fontId="47" fillId="45" borderId="25" xfId="0" applyFont="1" applyFill="1" applyBorder="1" applyAlignment="1">
      <alignment horizontal="center"/>
    </xf>
    <xf numFmtId="0" fontId="47" fillId="45" borderId="17" xfId="0" applyFont="1" applyFill="1" applyBorder="1" applyAlignment="1">
      <alignment horizontal="center"/>
    </xf>
    <xf numFmtId="0" fontId="43" fillId="45" borderId="17" xfId="0" applyFont="1" applyFill="1" applyBorder="1" applyAlignment="1">
      <alignment horizontal="center"/>
    </xf>
    <xf numFmtId="0" fontId="43" fillId="45" borderId="26" xfId="0" applyFont="1" applyFill="1" applyBorder="1" applyAlignment="1">
      <alignment horizontal="center"/>
    </xf>
    <xf numFmtId="0" fontId="38" fillId="0" borderId="0" xfId="0" applyFont="1" applyBorder="1" applyAlignment="1"/>
    <xf numFmtId="0" fontId="38" fillId="0" borderId="23" xfId="0" applyFont="1" applyBorder="1" applyAlignment="1"/>
    <xf numFmtId="0" fontId="38" fillId="0" borderId="0" xfId="0" applyFont="1" applyFill="1" applyBorder="1" applyAlignment="1">
      <alignment horizontal="center"/>
    </xf>
    <xf numFmtId="0" fontId="38" fillId="0" borderId="23" xfId="0" applyFont="1" applyFill="1" applyBorder="1" applyAlignment="1">
      <alignment horizontal="center"/>
    </xf>
    <xf numFmtId="0" fontId="38" fillId="0" borderId="9" xfId="0" applyFont="1" applyBorder="1" applyAlignment="1"/>
    <xf numFmtId="0" fontId="38" fillId="0" borderId="22" xfId="0" applyFont="1" applyBorder="1" applyAlignment="1"/>
    <xf numFmtId="0" fontId="15" fillId="45" borderId="17" xfId="0" applyFont="1" applyFill="1" applyBorder="1" applyAlignment="1">
      <alignment horizontal="center"/>
    </xf>
    <xf numFmtId="2" fontId="30" fillId="0" borderId="0" xfId="0" applyNumberFormat="1" applyFont="1" applyFill="1" applyBorder="1" applyAlignment="1">
      <alignment horizontal="center"/>
    </xf>
    <xf numFmtId="0" fontId="44" fillId="0" borderId="0" xfId="0" applyFont="1" applyFill="1" applyBorder="1" applyAlignment="1">
      <alignment horizontal="center"/>
    </xf>
    <xf numFmtId="2" fontId="44" fillId="0" borderId="24" xfId="0" applyNumberFormat="1" applyFont="1" applyFill="1" applyBorder="1" applyAlignment="1">
      <alignment horizontal="center"/>
    </xf>
    <xf numFmtId="0" fontId="42" fillId="0" borderId="0" xfId="0" applyFont="1" applyBorder="1"/>
    <xf numFmtId="3" fontId="9" fillId="0" borderId="0" xfId="0" applyNumberFormat="1" applyFont="1" applyAlignment="1">
      <alignment horizontal="left"/>
    </xf>
    <xf numFmtId="3" fontId="13" fillId="0" borderId="0" xfId="0" applyNumberFormat="1" applyFont="1" applyBorder="1" applyAlignment="1">
      <alignment horizontal="left"/>
    </xf>
    <xf numFmtId="3" fontId="13" fillId="0" borderId="18" xfId="0" applyNumberFormat="1" applyFont="1" applyBorder="1" applyAlignment="1">
      <alignment horizontal="left"/>
    </xf>
    <xf numFmtId="0" fontId="13" fillId="0" borderId="0" xfId="0" applyFont="1" applyBorder="1" applyAlignment="1">
      <alignment horizontal="left"/>
    </xf>
    <xf numFmtId="3" fontId="13" fillId="0" borderId="0" xfId="0" applyNumberFormat="1" applyFont="1" applyFill="1" applyAlignment="1">
      <alignment horizontal="left"/>
    </xf>
    <xf numFmtId="3" fontId="13" fillId="0" borderId="18" xfId="0" applyNumberFormat="1" applyFont="1" applyFill="1" applyBorder="1" applyAlignment="1">
      <alignment horizontal="left"/>
    </xf>
    <xf numFmtId="0" fontId="13" fillId="0" borderId="0" xfId="0" applyFont="1" applyFill="1" applyBorder="1" applyAlignment="1">
      <alignment horizontal="left"/>
    </xf>
    <xf numFmtId="0" fontId="11" fillId="0" borderId="15" xfId="0" applyFont="1" applyBorder="1" applyAlignment="1">
      <alignment horizontal="left"/>
    </xf>
    <xf numFmtId="0" fontId="11" fillId="0" borderId="18" xfId="0" applyFont="1" applyBorder="1" applyAlignment="1">
      <alignment horizontal="left"/>
    </xf>
    <xf numFmtId="0" fontId="9" fillId="0" borderId="0" xfId="0" applyFont="1" applyBorder="1" applyAlignment="1">
      <alignment horizontal="left"/>
    </xf>
    <xf numFmtId="3" fontId="9" fillId="0" borderId="16" xfId="0" applyNumberFormat="1" applyFont="1" applyBorder="1" applyAlignment="1">
      <alignment horizontal="left"/>
    </xf>
    <xf numFmtId="0" fontId="31" fillId="0" borderId="0" xfId="0" applyFont="1" applyFill="1" applyBorder="1" applyAlignment="1">
      <alignment horizontal="center"/>
    </xf>
    <xf numFmtId="37" fontId="30" fillId="0" borderId="0" xfId="0" applyNumberFormat="1" applyFont="1" applyFill="1" applyBorder="1" applyAlignment="1">
      <alignment horizontal="left"/>
    </xf>
    <xf numFmtId="0" fontId="25" fillId="0" borderId="0" xfId="0" applyFont="1" applyFill="1" applyBorder="1" applyAlignment="1">
      <alignment horizontal="center"/>
    </xf>
    <xf numFmtId="0" fontId="11" fillId="0" borderId="18" xfId="0" applyFont="1" applyFill="1" applyBorder="1"/>
    <xf numFmtId="0" fontId="15" fillId="0" borderId="0" xfId="0" applyFont="1"/>
    <xf numFmtId="0" fontId="38" fillId="0" borderId="25" xfId="0" applyFont="1" applyBorder="1"/>
    <xf numFmtId="0" fontId="42" fillId="0" borderId="17" xfId="0" applyFont="1" applyBorder="1" applyAlignment="1">
      <alignment horizontal="center"/>
    </xf>
    <xf numFmtId="0" fontId="42" fillId="0" borderId="26" xfId="0" applyFont="1" applyBorder="1" applyAlignment="1">
      <alignment horizontal="center"/>
    </xf>
    <xf numFmtId="0" fontId="38" fillId="0" borderId="0" xfId="0" applyFont="1" applyBorder="1" applyAlignment="1">
      <alignment horizontal="center"/>
    </xf>
    <xf numFmtId="0" fontId="38" fillId="0" borderId="23" xfId="0" applyFont="1" applyBorder="1" applyAlignment="1">
      <alignment horizontal="center"/>
    </xf>
    <xf numFmtId="0" fontId="38" fillId="0" borderId="9" xfId="0" applyFont="1" applyBorder="1" applyAlignment="1">
      <alignment horizontal="center"/>
    </xf>
    <xf numFmtId="0" fontId="42" fillId="0" borderId="27" xfId="0" applyFont="1" applyBorder="1" applyAlignment="1">
      <alignment horizontal="center"/>
    </xf>
    <xf numFmtId="0" fontId="38" fillId="0" borderId="28" xfId="0" applyFont="1" applyBorder="1" applyAlignment="1">
      <alignment horizontal="center"/>
    </xf>
    <xf numFmtId="164" fontId="38" fillId="0" borderId="0" xfId="0" applyNumberFormat="1" applyFont="1" applyBorder="1"/>
    <xf numFmtId="167" fontId="38" fillId="0" borderId="23" xfId="0" applyNumberFormat="1" applyFont="1" applyBorder="1"/>
    <xf numFmtId="167" fontId="38" fillId="0" borderId="0" xfId="0" applyNumberFormat="1" applyFont="1" applyBorder="1"/>
    <xf numFmtId="164" fontId="38" fillId="0" borderId="24" xfId="0" applyNumberFormat="1" applyFont="1" applyBorder="1"/>
    <xf numFmtId="164" fontId="42" fillId="0" borderId="28" xfId="0" applyNumberFormat="1" applyFont="1" applyBorder="1"/>
    <xf numFmtId="164" fontId="42" fillId="0" borderId="0" xfId="0" applyNumberFormat="1" applyFont="1" applyBorder="1"/>
    <xf numFmtId="164" fontId="42" fillId="0" borderId="29" xfId="0" applyNumberFormat="1" applyFont="1" applyBorder="1"/>
    <xf numFmtId="164" fontId="42" fillId="0" borderId="9" xfId="0" applyNumberFormat="1" applyFont="1" applyBorder="1"/>
    <xf numFmtId="167" fontId="38" fillId="0" borderId="9" xfId="0" applyNumberFormat="1" applyFont="1" applyBorder="1"/>
    <xf numFmtId="0" fontId="38" fillId="0" borderId="0" xfId="0" applyFont="1" applyAlignment="1">
      <alignment horizontal="center"/>
    </xf>
    <xf numFmtId="0" fontId="42" fillId="0" borderId="27" xfId="0" applyFont="1" applyFill="1" applyBorder="1" applyAlignment="1">
      <alignment horizontal="center"/>
    </xf>
    <xf numFmtId="0" fontId="38" fillId="0" borderId="24" xfId="0" applyFont="1" applyFill="1" applyBorder="1"/>
    <xf numFmtId="37" fontId="23" fillId="0" borderId="0" xfId="0" applyNumberFormat="1" applyFont="1" applyFill="1" applyBorder="1" applyAlignment="1">
      <alignment horizontal="left"/>
    </xf>
    <xf numFmtId="0" fontId="23" fillId="0" borderId="0" xfId="0" applyFont="1" applyFill="1" applyBorder="1" applyAlignment="1"/>
    <xf numFmtId="0" fontId="9"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0" fontId="38" fillId="0" borderId="26" xfId="0" applyFont="1" applyBorder="1"/>
    <xf numFmtId="0" fontId="38" fillId="0" borderId="23" xfId="0" applyFont="1" applyFill="1" applyBorder="1"/>
    <xf numFmtId="164" fontId="50" fillId="25" borderId="0" xfId="30" applyNumberFormat="1" applyFont="1" applyFill="1"/>
    <xf numFmtId="0" fontId="52" fillId="44" borderId="0" xfId="0" applyFont="1" applyFill="1"/>
    <xf numFmtId="0" fontId="53" fillId="0" borderId="0" xfId="0" applyNumberFormat="1" applyFont="1" applyFill="1" applyBorder="1" applyAlignment="1">
      <alignment horizontal="center"/>
    </xf>
    <xf numFmtId="164" fontId="50" fillId="0" borderId="0" xfId="30" applyNumberFormat="1" applyFont="1" applyFill="1"/>
    <xf numFmtId="3" fontId="11" fillId="0" borderId="0" xfId="0" applyNumberFormat="1" applyFont="1" applyAlignment="1">
      <alignment horizontal="center"/>
    </xf>
    <xf numFmtId="0" fontId="46" fillId="0" borderId="0" xfId="0" applyFont="1" applyAlignment="1">
      <alignment horizontal="center"/>
    </xf>
    <xf numFmtId="0" fontId="38" fillId="0" borderId="0" xfId="0" applyFont="1" applyAlignment="1">
      <alignment horizontal="right"/>
    </xf>
    <xf numFmtId="0" fontId="17" fillId="0" borderId="23" xfId="0" applyFont="1" applyBorder="1"/>
    <xf numFmtId="0" fontId="11" fillId="46" borderId="17" xfId="0" applyFont="1" applyFill="1" applyBorder="1" applyAlignment="1"/>
    <xf numFmtId="0" fontId="11" fillId="46" borderId="17" xfId="0" applyFont="1" applyFill="1" applyBorder="1" applyAlignment="1">
      <alignment horizontal="center"/>
    </xf>
    <xf numFmtId="0" fontId="11" fillId="46" borderId="26" xfId="0" applyFont="1" applyFill="1" applyBorder="1"/>
    <xf numFmtId="0" fontId="32" fillId="46" borderId="21" xfId="0" applyFont="1" applyFill="1" applyBorder="1" applyAlignment="1">
      <alignment horizontal="left"/>
    </xf>
    <xf numFmtId="0" fontId="24" fillId="46" borderId="9" xfId="0" applyFont="1" applyFill="1" applyBorder="1" applyAlignment="1"/>
    <xf numFmtId="0" fontId="17" fillId="46" borderId="9" xfId="0" applyFont="1" applyFill="1" applyBorder="1" applyAlignment="1"/>
    <xf numFmtId="0" fontId="24" fillId="46" borderId="9" xfId="0" applyNumberFormat="1" applyFont="1" applyFill="1" applyBorder="1" applyAlignment="1">
      <alignment horizontal="center"/>
    </xf>
    <xf numFmtId="0" fontId="9" fillId="46" borderId="22" xfId="0" applyFont="1" applyFill="1" applyBorder="1" applyAlignment="1">
      <alignment horizontal="center" wrapText="1"/>
    </xf>
    <xf numFmtId="0" fontId="32" fillId="46" borderId="25" xfId="0" applyFont="1" applyFill="1" applyBorder="1" applyAlignment="1">
      <alignment horizontal="left"/>
    </xf>
    <xf numFmtId="0" fontId="21" fillId="0" borderId="0" xfId="0" applyFont="1" applyAlignment="1">
      <alignment horizontal="center"/>
    </xf>
    <xf numFmtId="0" fontId="13" fillId="0" borderId="0" xfId="0" applyFont="1" applyFill="1"/>
    <xf numFmtId="0" fontId="23" fillId="0" borderId="0" xfId="0" applyFont="1" applyFill="1" applyAlignment="1"/>
    <xf numFmtId="0" fontId="0" fillId="0" borderId="0" xfId="0" applyFill="1" applyAlignment="1">
      <alignment wrapText="1"/>
    </xf>
    <xf numFmtId="37" fontId="0" fillId="0" borderId="0" xfId="0" applyNumberFormat="1" applyFill="1"/>
    <xf numFmtId="37" fontId="0" fillId="25" borderId="0" xfId="0" applyNumberFormat="1" applyFill="1" applyAlignment="1">
      <alignment horizontal="right" wrapText="1"/>
    </xf>
    <xf numFmtId="37" fontId="0" fillId="0" borderId="0" xfId="0" applyNumberFormat="1" applyAlignment="1">
      <alignment horizontal="right" wrapText="1"/>
    </xf>
    <xf numFmtId="173" fontId="0" fillId="25" borderId="0" xfId="0" applyNumberFormat="1" applyFill="1" applyAlignment="1">
      <alignment horizontal="center" wrapText="1"/>
    </xf>
    <xf numFmtId="37" fontId="0" fillId="0" borderId="0" xfId="0" applyNumberFormat="1" applyFill="1" applyAlignment="1">
      <alignment horizontal="right" wrapText="1"/>
    </xf>
    <xf numFmtId="0" fontId="10" fillId="0" borderId="0" xfId="0" applyFont="1" applyFill="1"/>
    <xf numFmtId="0" fontId="40" fillId="0" borderId="0" xfId="0" applyFont="1" applyAlignment="1">
      <alignment horizontal="right"/>
    </xf>
    <xf numFmtId="0" fontId="8" fillId="0" borderId="0" xfId="0" applyFont="1" applyAlignment="1"/>
    <xf numFmtId="0" fontId="0" fillId="0" borderId="0" xfId="0" applyAlignment="1">
      <alignment horizontal="left"/>
    </xf>
    <xf numFmtId="0" fontId="55" fillId="0" borderId="0" xfId="0" applyFont="1"/>
    <xf numFmtId="0" fontId="55" fillId="0" borderId="0" xfId="0" applyFont="1" applyAlignment="1"/>
    <xf numFmtId="0" fontId="0" fillId="0" borderId="0" xfId="0" applyAlignment="1">
      <alignment horizontal="left" vertical="center"/>
    </xf>
    <xf numFmtId="0" fontId="56" fillId="0" borderId="0" xfId="0" applyFont="1" applyAlignment="1"/>
    <xf numFmtId="0" fontId="19" fillId="0" borderId="0" xfId="0" applyFont="1" applyFill="1" applyAlignment="1"/>
    <xf numFmtId="0" fontId="19" fillId="0" borderId="0" xfId="0" applyFont="1"/>
    <xf numFmtId="0" fontId="19" fillId="0" borderId="0" xfId="0" applyFont="1" applyAlignment="1"/>
    <xf numFmtId="164" fontId="0" fillId="0" borderId="0" xfId="30" applyNumberFormat="1" applyFont="1" applyAlignment="1"/>
    <xf numFmtId="164" fontId="7" fillId="25" borderId="0" xfId="30" applyNumberFormat="1" applyFill="1" applyAlignment="1"/>
    <xf numFmtId="164" fontId="7" fillId="25" borderId="0" xfId="30" applyNumberFormat="1" applyFont="1" applyFill="1" applyAlignment="1">
      <alignment wrapText="1"/>
    </xf>
    <xf numFmtId="164" fontId="7" fillId="0" borderId="0" xfId="30" applyNumberFormat="1" applyFill="1" applyBorder="1" applyAlignment="1">
      <alignment wrapText="1"/>
    </xf>
    <xf numFmtId="164" fontId="0" fillId="0" borderId="0" xfId="30" applyNumberFormat="1" applyFont="1" applyAlignment="1">
      <alignment vertical="center" wrapText="1"/>
    </xf>
    <xf numFmtId="164" fontId="7" fillId="25" borderId="0" xfId="30" applyNumberFormat="1" applyFill="1" applyAlignment="1">
      <alignment wrapText="1"/>
    </xf>
    <xf numFmtId="164" fontId="0" fillId="25" borderId="0" xfId="30" applyNumberFormat="1" applyFont="1" applyFill="1" applyAlignment="1">
      <alignment wrapText="1"/>
    </xf>
    <xf numFmtId="164" fontId="7" fillId="25" borderId="0" xfId="30" applyNumberFormat="1" applyFill="1" applyAlignment="1">
      <alignment vertical="center" wrapText="1"/>
    </xf>
    <xf numFmtId="164" fontId="0" fillId="25" borderId="0" xfId="30" applyNumberFormat="1" applyFont="1" applyFill="1" applyAlignment="1"/>
    <xf numFmtId="164" fontId="0" fillId="0" borderId="0" xfId="30" applyNumberFormat="1" applyFont="1" applyFill="1" applyAlignment="1"/>
    <xf numFmtId="164" fontId="0" fillId="0" borderId="0" xfId="30" applyNumberFormat="1" applyFont="1" applyFill="1" applyBorder="1" applyAlignment="1"/>
    <xf numFmtId="164" fontId="0" fillId="0" borderId="0" xfId="30" applyNumberFormat="1" applyFont="1" applyBorder="1" applyAlignment="1"/>
    <xf numFmtId="3" fontId="38" fillId="0" borderId="0" xfId="0" applyNumberFormat="1" applyFont="1" applyBorder="1" applyAlignment="1">
      <alignment horizontal="center"/>
    </xf>
    <xf numFmtId="3" fontId="38" fillId="0" borderId="9" xfId="0" applyNumberFormat="1" applyFont="1" applyBorder="1" applyAlignment="1">
      <alignment horizontal="center"/>
    </xf>
    <xf numFmtId="164" fontId="38" fillId="0" borderId="9" xfId="30" applyNumberFormat="1" applyFont="1" applyBorder="1" applyAlignment="1">
      <alignment horizontal="center"/>
    </xf>
    <xf numFmtId="0" fontId="14" fillId="0" borderId="18" xfId="0" applyFont="1" applyBorder="1" applyAlignment="1">
      <alignment horizontal="center"/>
    </xf>
    <xf numFmtId="3" fontId="38" fillId="0" borderId="0" xfId="0" applyNumberFormat="1" applyFont="1" applyFill="1" applyBorder="1" applyAlignment="1">
      <alignment horizontal="center"/>
    </xf>
    <xf numFmtId="3" fontId="38" fillId="0" borderId="9" xfId="0" applyNumberFormat="1" applyFont="1" applyFill="1" applyBorder="1" applyAlignment="1">
      <alignment horizontal="center"/>
    </xf>
    <xf numFmtId="0" fontId="0" fillId="0" borderId="9" xfId="0" applyFill="1" applyBorder="1"/>
    <xf numFmtId="0" fontId="42" fillId="0" borderId="0" xfId="0" applyFont="1" applyFill="1" applyBorder="1" applyAlignment="1">
      <alignment horizontal="center"/>
    </xf>
    <xf numFmtId="0" fontId="38" fillId="0" borderId="9" xfId="0" applyFont="1" applyFill="1" applyBorder="1"/>
    <xf numFmtId="0" fontId="34" fillId="0" borderId="0" xfId="0" applyFont="1" applyFill="1"/>
    <xf numFmtId="0" fontId="38" fillId="0" borderId="0" xfId="0" applyFont="1" applyBorder="1" applyAlignment="1">
      <alignment horizontal="left" wrapText="1"/>
    </xf>
    <xf numFmtId="0" fontId="38" fillId="0" borderId="0" xfId="0" applyFont="1" applyBorder="1" applyAlignment="1">
      <alignment wrapText="1"/>
    </xf>
    <xf numFmtId="168" fontId="38" fillId="0" borderId="9" xfId="88" applyNumberFormat="1" applyFont="1" applyBorder="1" applyAlignment="1">
      <alignment horizontal="center"/>
    </xf>
    <xf numFmtId="2" fontId="7" fillId="0" borderId="0" xfId="0" applyNumberFormat="1" applyFont="1" applyFill="1" applyBorder="1" applyAlignment="1">
      <alignment horizontal="center"/>
    </xf>
    <xf numFmtId="0" fontId="7" fillId="0" borderId="0" xfId="0" applyFont="1" applyFill="1" applyBorder="1" applyAlignment="1">
      <alignment horizontal="center"/>
    </xf>
    <xf numFmtId="3" fontId="45" fillId="0" borderId="23" xfId="0" applyNumberFormat="1" applyFont="1" applyFill="1" applyBorder="1" applyAlignment="1"/>
    <xf numFmtId="0" fontId="45" fillId="0" borderId="0" xfId="0" applyFont="1" applyFill="1" applyBorder="1" applyAlignment="1">
      <alignment horizontal="right"/>
    </xf>
    <xf numFmtId="0" fontId="38" fillId="0" borderId="0" xfId="0" applyFont="1" applyBorder="1" applyAlignment="1">
      <alignment horizontal="right"/>
    </xf>
    <xf numFmtId="3" fontId="30" fillId="0" borderId="23" xfId="0" applyNumberFormat="1" applyFont="1" applyFill="1" applyBorder="1" applyAlignment="1">
      <alignment horizontal="left"/>
    </xf>
    <xf numFmtId="0" fontId="30" fillId="0" borderId="23" xfId="0" applyFont="1" applyBorder="1" applyAlignment="1">
      <alignment horizontal="left"/>
    </xf>
    <xf numFmtId="3" fontId="30" fillId="0" borderId="23" xfId="0" applyNumberFormat="1" applyFont="1" applyBorder="1" applyAlignment="1">
      <alignment horizontal="left"/>
    </xf>
    <xf numFmtId="0" fontId="30" fillId="0" borderId="9" xfId="0" applyNumberFormat="1" applyFont="1" applyBorder="1" applyAlignment="1">
      <alignment horizontal="left"/>
    </xf>
    <xf numFmtId="0" fontId="30" fillId="0" borderId="22" xfId="0" applyNumberFormat="1" applyFont="1" applyBorder="1" applyAlignment="1">
      <alignment horizontal="left"/>
    </xf>
    <xf numFmtId="0" fontId="45" fillId="0" borderId="9" xfId="0" applyNumberFormat="1" applyFont="1" applyBorder="1" applyAlignment="1">
      <alignment horizontal="center"/>
    </xf>
    <xf numFmtId="164" fontId="38" fillId="0" borderId="9" xfId="0" applyNumberFormat="1" applyFont="1" applyBorder="1" applyAlignment="1">
      <alignment horizontal="center"/>
    </xf>
    <xf numFmtId="167" fontId="0" fillId="25" borderId="0" xfId="0" applyNumberFormat="1" applyFill="1"/>
    <xf numFmtId="164" fontId="19" fillId="0" borderId="0" xfId="0" applyNumberFormat="1" applyFont="1"/>
    <xf numFmtId="3" fontId="41" fillId="0" borderId="0" xfId="0" applyNumberFormat="1" applyFont="1"/>
    <xf numFmtId="9" fontId="13" fillId="0" borderId="0" xfId="0" applyNumberFormat="1" applyFont="1" applyFill="1" applyAlignment="1"/>
    <xf numFmtId="166" fontId="13" fillId="0" borderId="0" xfId="0" applyNumberFormat="1" applyFont="1" applyFill="1" applyAlignment="1"/>
    <xf numFmtId="3" fontId="41" fillId="0" borderId="18" xfId="0" applyNumberFormat="1" applyFont="1" applyBorder="1"/>
    <xf numFmtId="3" fontId="14" fillId="0" borderId="18" xfId="0" applyNumberFormat="1" applyFont="1" applyFill="1" applyBorder="1" applyAlignment="1">
      <alignment horizontal="center"/>
    </xf>
    <xf numFmtId="0" fontId="37" fillId="45" borderId="25" xfId="0" applyFont="1" applyFill="1" applyBorder="1" applyAlignment="1">
      <alignment horizontal="center" wrapText="1"/>
    </xf>
    <xf numFmtId="3" fontId="38" fillId="0" borderId="24" xfId="0" applyNumberFormat="1" applyFont="1" applyBorder="1" applyAlignment="1">
      <alignment horizontal="center"/>
    </xf>
    <xf numFmtId="0" fontId="38" fillId="0" borderId="23" xfId="0" applyFont="1" applyBorder="1" applyAlignment="1">
      <alignment wrapText="1"/>
    </xf>
    <xf numFmtId="3" fontId="38" fillId="0" borderId="21" xfId="0" applyNumberFormat="1" applyFont="1" applyBorder="1" applyAlignment="1">
      <alignment horizontal="center"/>
    </xf>
    <xf numFmtId="0" fontId="38" fillId="25" borderId="24" xfId="0" applyFont="1" applyFill="1" applyBorder="1" applyAlignment="1">
      <alignment horizontal="center"/>
    </xf>
    <xf numFmtId="0" fontId="38" fillId="0" borderId="23" xfId="0" applyFont="1" applyFill="1" applyBorder="1" applyAlignment="1">
      <alignment horizontal="center" wrapText="1"/>
    </xf>
    <xf numFmtId="41" fontId="0" fillId="0" borderId="0" xfId="0" applyNumberFormat="1" applyFill="1" applyBorder="1" applyAlignment="1">
      <alignment horizontal="right"/>
    </xf>
    <xf numFmtId="0" fontId="10" fillId="0" borderId="0" xfId="0" applyFont="1" applyFill="1" applyBorder="1"/>
    <xf numFmtId="0" fontId="0" fillId="0" borderId="0" xfId="0" applyFill="1" applyAlignment="1">
      <alignment horizontal="right"/>
    </xf>
    <xf numFmtId="164" fontId="0" fillId="0" borderId="0" xfId="30" applyNumberFormat="1" applyFont="1" applyFill="1" applyAlignment="1">
      <alignment horizontal="right"/>
    </xf>
    <xf numFmtId="41" fontId="0" fillId="0" borderId="0" xfId="0" applyNumberFormat="1" applyFill="1" applyAlignment="1">
      <alignment horizontal="right"/>
    </xf>
    <xf numFmtId="164" fontId="38" fillId="0" borderId="24" xfId="0" applyNumberFormat="1" applyFont="1" applyBorder="1" applyAlignment="1">
      <alignment horizontal="center"/>
    </xf>
    <xf numFmtId="164" fontId="38" fillId="0" borderId="0" xfId="0" applyNumberFormat="1" applyFont="1" applyBorder="1" applyAlignment="1">
      <alignment horizontal="center"/>
    </xf>
    <xf numFmtId="168" fontId="30" fillId="0" borderId="0" xfId="88" applyNumberFormat="1" applyFont="1"/>
    <xf numFmtId="164" fontId="30" fillId="0" borderId="23" xfId="30" applyNumberFormat="1" applyFont="1" applyFill="1" applyBorder="1" applyAlignment="1">
      <alignment horizontal="left"/>
    </xf>
    <xf numFmtId="0" fontId="19" fillId="0" borderId="0" xfId="0" applyFont="1" applyBorder="1"/>
    <xf numFmtId="0" fontId="8" fillId="0" borderId="0" xfId="0" applyFont="1" applyBorder="1"/>
    <xf numFmtId="164" fontId="44" fillId="0" borderId="0" xfId="30" applyNumberFormat="1" applyFont="1" applyBorder="1"/>
    <xf numFmtId="164" fontId="44" fillId="0" borderId="23" xfId="30" applyNumberFormat="1" applyFont="1" applyBorder="1"/>
    <xf numFmtId="164" fontId="42" fillId="0" borderId="21" xfId="30" applyNumberFormat="1" applyFont="1" applyBorder="1" applyAlignment="1">
      <alignment horizontal="center"/>
    </xf>
    <xf numFmtId="164" fontId="11" fillId="0" borderId="0" xfId="0" applyNumberFormat="1" applyFont="1"/>
    <xf numFmtId="164" fontId="0" fillId="0" borderId="0" xfId="0" applyNumberFormat="1" applyFill="1"/>
    <xf numFmtId="164" fontId="0" fillId="0" borderId="0" xfId="0" applyNumberFormat="1"/>
    <xf numFmtId="0" fontId="0" fillId="0" borderId="0" xfId="0" applyFill="1" applyAlignment="1">
      <alignment horizontal="left"/>
    </xf>
    <xf numFmtId="0" fontId="58" fillId="0" borderId="0" xfId="0" applyFont="1" applyAlignment="1">
      <alignment horizontal="center"/>
    </xf>
    <xf numFmtId="164" fontId="38" fillId="0" borderId="21" xfId="0" applyNumberFormat="1" applyFont="1" applyFill="1" applyBorder="1" applyAlignment="1">
      <alignment horizontal="center"/>
    </xf>
    <xf numFmtId="9" fontId="38" fillId="0" borderId="0" xfId="88" applyFont="1" applyBorder="1" applyAlignment="1">
      <alignment horizontal="center"/>
    </xf>
    <xf numFmtId="10" fontId="38" fillId="0" borderId="0" xfId="88" applyNumberFormat="1" applyFont="1" applyBorder="1" applyAlignment="1">
      <alignment horizontal="center"/>
    </xf>
    <xf numFmtId="164" fontId="38" fillId="25" borderId="24" xfId="0" applyNumberFormat="1" applyFont="1" applyFill="1" applyBorder="1" applyAlignment="1">
      <alignment horizontal="center"/>
    </xf>
    <xf numFmtId="164" fontId="38" fillId="25" borderId="21" xfId="0" applyNumberFormat="1" applyFont="1" applyFill="1" applyBorder="1" applyAlignment="1">
      <alignment horizontal="center"/>
    </xf>
    <xf numFmtId="164" fontId="42" fillId="0" borderId="0" xfId="30" applyNumberFormat="1" applyFont="1" applyFill="1" applyBorder="1" applyAlignment="1">
      <alignment horizontal="center" wrapText="1"/>
    </xf>
    <xf numFmtId="9" fontId="42" fillId="0" borderId="0" xfId="88" applyFont="1" applyBorder="1" applyAlignment="1">
      <alignment horizontal="center"/>
    </xf>
    <xf numFmtId="42" fontId="0" fillId="0" borderId="0" xfId="0" applyNumberFormat="1"/>
    <xf numFmtId="9" fontId="0" fillId="25" borderId="0" xfId="88" applyFont="1" applyFill="1" applyAlignment="1">
      <alignment horizontal="center" wrapText="1"/>
    </xf>
    <xf numFmtId="164" fontId="30" fillId="0" borderId="0" xfId="30" applyNumberFormat="1" applyFont="1" applyBorder="1"/>
    <xf numFmtId="168" fontId="30" fillId="0" borderId="0" xfId="0" applyNumberFormat="1" applyFont="1" applyBorder="1"/>
    <xf numFmtId="9" fontId="42" fillId="0" borderId="0" xfId="0" applyNumberFormat="1" applyFont="1" applyBorder="1"/>
    <xf numFmtId="0" fontId="38" fillId="0" borderId="17" xfId="0" applyFont="1" applyBorder="1"/>
    <xf numFmtId="0" fontId="37" fillId="0" borderId="17" xfId="0" applyFont="1" applyBorder="1"/>
    <xf numFmtId="167" fontId="38" fillId="0" borderId="24" xfId="45" applyNumberFormat="1" applyFont="1" applyBorder="1"/>
    <xf numFmtId="167" fontId="38" fillId="0" borderId="9" xfId="45" applyNumberFormat="1" applyFont="1" applyBorder="1"/>
    <xf numFmtId="0" fontId="48" fillId="0" borderId="0" xfId="0" applyNumberFormat="1" applyFont="1" applyFill="1" applyBorder="1" applyAlignment="1">
      <alignment horizontal="left"/>
    </xf>
    <xf numFmtId="0" fontId="0" fillId="0" borderId="25" xfId="0" applyBorder="1"/>
    <xf numFmtId="0" fontId="42" fillId="0" borderId="23" xfId="0" applyFont="1" applyFill="1" applyBorder="1" applyAlignment="1">
      <alignment horizontal="center"/>
    </xf>
    <xf numFmtId="0" fontId="14" fillId="0" borderId="0" xfId="0" applyFont="1" applyAlignment="1">
      <alignment horizontal="center"/>
    </xf>
    <xf numFmtId="0" fontId="0" fillId="0" borderId="0" xfId="0" applyFill="1" applyAlignment="1"/>
    <xf numFmtId="0" fontId="54" fillId="0" borderId="0" xfId="0" applyFont="1" applyFill="1" applyBorder="1"/>
    <xf numFmtId="0" fontId="13" fillId="0" borderId="15" xfId="0" applyFont="1" applyFill="1" applyBorder="1" applyAlignment="1"/>
    <xf numFmtId="3" fontId="23" fillId="0" borderId="0" xfId="0" applyNumberFormat="1" applyFont="1" applyFill="1" applyBorder="1" applyAlignment="1">
      <alignment horizontal="right"/>
    </xf>
    <xf numFmtId="4" fontId="22" fillId="0" borderId="0" xfId="0" applyNumberFormat="1" applyFont="1" applyFill="1" applyAlignment="1">
      <alignment horizontal="right"/>
    </xf>
    <xf numFmtId="0" fontId="42" fillId="0" borderId="24" xfId="0" applyFont="1" applyBorder="1" applyAlignment="1">
      <alignment horizontal="center"/>
    </xf>
    <xf numFmtId="0" fontId="0" fillId="0" borderId="0" xfId="0" applyBorder="1" applyAlignment="1">
      <alignment horizontal="center"/>
    </xf>
    <xf numFmtId="0" fontId="0" fillId="0" borderId="23" xfId="0" applyBorder="1" applyAlignment="1">
      <alignment horizontal="center"/>
    </xf>
    <xf numFmtId="0" fontId="42" fillId="25" borderId="24" xfId="0" applyFont="1" applyFill="1" applyBorder="1" applyAlignment="1">
      <alignment horizontal="center"/>
    </xf>
    <xf numFmtId="164" fontId="38" fillId="0" borderId="0" xfId="30" applyNumberFormat="1" applyFont="1" applyFill="1" applyBorder="1" applyAlignment="1">
      <alignment horizontal="center" wrapText="1"/>
    </xf>
    <xf numFmtId="168" fontId="30" fillId="0" borderId="0" xfId="0" applyNumberFormat="1" applyFont="1"/>
    <xf numFmtId="3" fontId="44" fillId="0" borderId="23" xfId="0" applyNumberFormat="1" applyFont="1" applyBorder="1" applyAlignment="1">
      <alignment horizontal="center"/>
    </xf>
    <xf numFmtId="37" fontId="19" fillId="0" borderId="0" xfId="0" applyNumberFormat="1" applyFont="1" applyFill="1"/>
    <xf numFmtId="0" fontId="0" fillId="0" borderId="24" xfId="0" applyFill="1" applyBorder="1"/>
    <xf numFmtId="0" fontId="0" fillId="0" borderId="21" xfId="0" applyFill="1" applyBorder="1"/>
    <xf numFmtId="0" fontId="19" fillId="0" borderId="0" xfId="0" applyFont="1" applyFill="1" applyAlignment="1">
      <alignment vertical="center" wrapText="1"/>
    </xf>
    <xf numFmtId="0" fontId="30" fillId="0" borderId="0" xfId="0" applyFont="1" applyFill="1" applyAlignment="1">
      <alignment vertical="center" wrapText="1"/>
    </xf>
    <xf numFmtId="164" fontId="64" fillId="0" borderId="0" xfId="30" applyNumberFormat="1" applyFont="1" applyFill="1" applyAlignment="1"/>
    <xf numFmtId="0" fontId="64" fillId="0" borderId="0" xfId="0" applyFont="1" applyFill="1"/>
    <xf numFmtId="164" fontId="30" fillId="25" borderId="0" xfId="30" applyNumberFormat="1" applyFont="1" applyFill="1" applyAlignment="1">
      <alignment vertical="center" wrapText="1"/>
    </xf>
    <xf numFmtId="0" fontId="13" fillId="0" borderId="15" xfId="0" applyFont="1" applyFill="1" applyBorder="1" applyAlignment="1">
      <alignment horizontal="left"/>
    </xf>
    <xf numFmtId="0" fontId="46" fillId="0" borderId="0" xfId="0" applyFont="1" applyFill="1" applyBorder="1" applyAlignment="1">
      <alignment horizontal="center"/>
    </xf>
    <xf numFmtId="0" fontId="0" fillId="0" borderId="0" xfId="0" applyFill="1" applyBorder="1" applyAlignment="1">
      <alignment horizontal="right"/>
    </xf>
    <xf numFmtId="164" fontId="0" fillId="0" borderId="0" xfId="30" applyNumberFormat="1" applyFont="1" applyFill="1" applyBorder="1"/>
    <xf numFmtId="0" fontId="18" fillId="0" borderId="0" xfId="0" applyFont="1" applyAlignment="1">
      <alignment horizontal="center"/>
    </xf>
    <xf numFmtId="0" fontId="30" fillId="0" borderId="0" xfId="0" applyNumberFormat="1" applyFont="1" applyFill="1" applyAlignment="1">
      <alignment horizontal="center"/>
    </xf>
    <xf numFmtId="0" fontId="44" fillId="0" borderId="0" xfId="0" applyNumberFormat="1" applyFont="1" applyBorder="1" applyAlignment="1">
      <alignment horizontal="center"/>
    </xf>
    <xf numFmtId="0" fontId="44" fillId="0" borderId="0" xfId="0" applyNumberFormat="1" applyFont="1" applyFill="1" applyBorder="1" applyAlignment="1">
      <alignment horizontal="center"/>
    </xf>
    <xf numFmtId="0" fontId="7" fillId="0" borderId="0" xfId="0" applyFont="1" applyFill="1" applyAlignment="1"/>
    <xf numFmtId="164" fontId="30" fillId="0" borderId="0" xfId="30" applyNumberFormat="1" applyFont="1" applyFill="1" applyAlignment="1"/>
    <xf numFmtId="164" fontId="30" fillId="0" borderId="0" xfId="30" applyNumberFormat="1" applyFont="1" applyFill="1" applyAlignment="1">
      <alignment vertical="center" wrapText="1"/>
    </xf>
    <xf numFmtId="167" fontId="0" fillId="0" borderId="0" xfId="45" applyNumberFormat="1" applyFont="1"/>
    <xf numFmtId="0" fontId="0" fillId="0" borderId="0" xfId="0" applyAlignment="1">
      <alignment vertical="top"/>
    </xf>
    <xf numFmtId="0" fontId="7" fillId="0" borderId="0" xfId="0" applyFont="1" applyFill="1" applyAlignment="1">
      <alignment vertical="top"/>
    </xf>
    <xf numFmtId="0" fontId="14" fillId="0" borderId="0" xfId="0" applyFont="1" applyFill="1" applyBorder="1" applyAlignment="1">
      <alignment horizontal="right"/>
    </xf>
    <xf numFmtId="0" fontId="19" fillId="25" borderId="0" xfId="0" applyFont="1" applyFill="1" applyBorder="1"/>
    <xf numFmtId="0" fontId="0" fillId="25" borderId="0" xfId="0" applyFill="1" applyBorder="1"/>
    <xf numFmtId="37" fontId="34" fillId="25" borderId="0" xfId="0" applyNumberFormat="1" applyFont="1" applyFill="1"/>
    <xf numFmtId="41" fontId="0" fillId="25" borderId="18" xfId="0" applyNumberFormat="1" applyFill="1" applyBorder="1" applyAlignment="1">
      <alignment horizontal="right"/>
    </xf>
    <xf numFmtId="0" fontId="38" fillId="0" borderId="0" xfId="0" applyFont="1" applyFill="1" applyBorder="1" applyAlignment="1">
      <alignment horizontal="centerContinuous"/>
    </xf>
    <xf numFmtId="0" fontId="38" fillId="0" borderId="23" xfId="0" applyFont="1" applyFill="1" applyBorder="1" applyAlignment="1">
      <alignment horizontal="centerContinuous"/>
    </xf>
    <xf numFmtId="3" fontId="44" fillId="0" borderId="0" xfId="0" applyNumberFormat="1" applyFont="1" applyBorder="1" applyAlignment="1"/>
    <xf numFmtId="0" fontId="42" fillId="0" borderId="24" xfId="0" applyFont="1" applyBorder="1"/>
    <xf numFmtId="164" fontId="20" fillId="0" borderId="0" xfId="0" applyNumberFormat="1" applyFont="1" applyFill="1"/>
    <xf numFmtId="9" fontId="20" fillId="0" borderId="0" xfId="0" applyNumberFormat="1" applyFont="1" applyFill="1"/>
    <xf numFmtId="0" fontId="31" fillId="0" borderId="0" xfId="0" applyNumberFormat="1" applyFont="1" applyFill="1"/>
    <xf numFmtId="0" fontId="38" fillId="0" borderId="25" xfId="0" applyFont="1" applyFill="1" applyBorder="1"/>
    <xf numFmtId="0" fontId="44" fillId="0" borderId="24" xfId="0" applyFont="1" applyFill="1" applyBorder="1"/>
    <xf numFmtId="0" fontId="0" fillId="0" borderId="0" xfId="0" applyFill="1" applyAlignment="1">
      <alignment vertical="top"/>
    </xf>
    <xf numFmtId="0" fontId="19" fillId="0" borderId="0" xfId="0" applyFont="1" applyFill="1" applyAlignment="1">
      <alignment wrapText="1"/>
    </xf>
    <xf numFmtId="0" fontId="0" fillId="0" borderId="0" xfId="0" applyFill="1" applyAlignment="1">
      <alignment horizontal="center" vertical="top"/>
    </xf>
    <xf numFmtId="164" fontId="19" fillId="25" borderId="0" xfId="30" applyNumberFormat="1" applyFont="1" applyFill="1" applyAlignment="1"/>
    <xf numFmtId="0" fontId="65" fillId="0" borderId="0" xfId="0" applyNumberFormat="1" applyFont="1" applyFill="1" applyBorder="1" applyAlignment="1">
      <alignment horizontal="left"/>
    </xf>
    <xf numFmtId="164" fontId="7" fillId="0" borderId="0" xfId="30" applyNumberFormat="1" applyFont="1" applyFill="1" applyAlignment="1">
      <alignment wrapText="1"/>
    </xf>
    <xf numFmtId="0" fontId="32" fillId="0" borderId="0" xfId="0" applyFont="1" applyAlignment="1">
      <alignment horizontal="center"/>
    </xf>
    <xf numFmtId="10" fontId="44" fillId="0" borderId="0" xfId="30" applyNumberFormat="1" applyFont="1" applyBorder="1"/>
    <xf numFmtId="10" fontId="20" fillId="25" borderId="0" xfId="0" applyNumberFormat="1" applyFont="1" applyFill="1"/>
    <xf numFmtId="10" fontId="38" fillId="0" borderId="9" xfId="88" applyNumberFormat="1" applyFont="1" applyFill="1" applyBorder="1" applyAlignment="1">
      <alignment horizontal="center"/>
    </xf>
    <xf numFmtId="168" fontId="38" fillId="0" borderId="9" xfId="88" applyNumberFormat="1" applyFont="1" applyFill="1" applyBorder="1" applyAlignment="1">
      <alignment horizontal="center"/>
    </xf>
    <xf numFmtId="0" fontId="0" fillId="0" borderId="0" xfId="0" applyFill="1" applyAlignment="1">
      <alignment horizontal="center"/>
    </xf>
    <xf numFmtId="164" fontId="19" fillId="0" borderId="0" xfId="30" applyNumberFormat="1" applyFont="1" applyFill="1" applyAlignment="1"/>
    <xf numFmtId="0" fontId="66" fillId="0" borderId="0" xfId="0" applyFont="1" applyAlignment="1">
      <alignment wrapText="1"/>
    </xf>
    <xf numFmtId="167" fontId="0" fillId="25" borderId="0" xfId="45" applyNumberFormat="1" applyFont="1" applyFill="1"/>
    <xf numFmtId="167" fontId="0" fillId="0" borderId="0" xfId="0" applyNumberFormat="1"/>
    <xf numFmtId="167" fontId="55" fillId="0" borderId="0" xfId="0" applyNumberFormat="1" applyFont="1"/>
    <xf numFmtId="0" fontId="55" fillId="0" borderId="0" xfId="0" quotePrefix="1" applyFont="1"/>
    <xf numFmtId="172" fontId="13" fillId="0" borderId="0" xfId="30" applyNumberFormat="1" applyFont="1" applyFill="1" applyBorder="1" applyAlignment="1"/>
    <xf numFmtId="167" fontId="11" fillId="0" borderId="0" xfId="0" applyNumberFormat="1" applyFont="1" applyAlignment="1">
      <alignment horizontal="center"/>
    </xf>
    <xf numFmtId="167" fontId="7" fillId="25" borderId="0" xfId="45" applyNumberFormat="1" applyFont="1" applyFill="1" applyAlignment="1">
      <alignment horizontal="right" wrapText="1"/>
    </xf>
    <xf numFmtId="37" fontId="7" fillId="25" borderId="0" xfId="0" applyNumberFormat="1" applyFont="1" applyFill="1" applyAlignment="1">
      <alignment horizontal="right" wrapText="1"/>
    </xf>
    <xf numFmtId="164" fontId="0" fillId="0" borderId="0" xfId="30" applyNumberFormat="1" applyFont="1" applyFill="1"/>
    <xf numFmtId="164" fontId="19" fillId="0" borderId="0" xfId="30" applyNumberFormat="1" applyFont="1" applyFill="1" applyBorder="1" applyAlignment="1">
      <alignment wrapText="1"/>
    </xf>
    <xf numFmtId="0" fontId="55" fillId="0" borderId="0" xfId="0" applyFont="1" applyFill="1"/>
    <xf numFmtId="164" fontId="0" fillId="0" borderId="0" xfId="30" applyNumberFormat="1" applyFont="1" applyFill="1" applyAlignment="1">
      <alignment vertical="center" wrapText="1"/>
    </xf>
    <xf numFmtId="167" fontId="0" fillId="0" borderId="0" xfId="0" applyNumberFormat="1" applyFill="1"/>
    <xf numFmtId="164" fontId="7" fillId="0" borderId="0" xfId="30" applyNumberFormat="1" applyFill="1" applyAlignment="1">
      <alignment wrapText="1"/>
    </xf>
    <xf numFmtId="164" fontId="0" fillId="0" borderId="0" xfId="30" applyNumberFormat="1" applyFont="1" applyFill="1" applyAlignment="1">
      <alignment wrapText="1"/>
    </xf>
    <xf numFmtId="164" fontId="7" fillId="0" borderId="0" xfId="30" applyNumberFormat="1" applyFill="1" applyAlignment="1">
      <alignment vertical="center" wrapText="1"/>
    </xf>
    <xf numFmtId="164" fontId="7" fillId="0" borderId="0" xfId="30" applyNumberFormat="1" applyFill="1" applyAlignment="1"/>
    <xf numFmtId="164" fontId="19" fillId="0" borderId="0" xfId="0" applyNumberFormat="1" applyFont="1" applyFill="1"/>
    <xf numFmtId="164" fontId="19" fillId="0" borderId="0" xfId="37" applyNumberFormat="1"/>
    <xf numFmtId="164" fontId="19" fillId="0" borderId="0" xfId="37" applyNumberFormat="1" applyFill="1"/>
    <xf numFmtId="173" fontId="19" fillId="0" borderId="0" xfId="94" applyNumberFormat="1"/>
    <xf numFmtId="0" fontId="38" fillId="0" borderId="26" xfId="0" applyFont="1" applyBorder="1" applyAlignment="1">
      <alignment horizontal="center"/>
    </xf>
    <xf numFmtId="0" fontId="19" fillId="0" borderId="0" xfId="85" applyAlignment="1">
      <alignment horizontal="left" vertical="center" wrapText="1"/>
    </xf>
    <xf numFmtId="0" fontId="19" fillId="0" borderId="0" xfId="85" applyFill="1" applyAlignment="1">
      <alignment horizontal="left" vertical="center" wrapText="1"/>
    </xf>
    <xf numFmtId="173" fontId="38" fillId="0" borderId="24" xfId="0" applyNumberFormat="1" applyFont="1" applyBorder="1"/>
    <xf numFmtId="164" fontId="38" fillId="0" borderId="23" xfId="37" applyNumberFormat="1" applyFont="1" applyBorder="1"/>
    <xf numFmtId="0" fontId="19" fillId="0" borderId="0" xfId="85" applyFont="1" applyFill="1" applyAlignment="1">
      <alignment horizontal="left" vertical="center" wrapText="1"/>
    </xf>
    <xf numFmtId="173" fontId="38" fillId="0" borderId="24" xfId="88" applyNumberFormat="1" applyFont="1" applyBorder="1"/>
    <xf numFmtId="173" fontId="38" fillId="0" borderId="0" xfId="88" applyNumberFormat="1" applyFont="1" applyBorder="1"/>
    <xf numFmtId="173" fontId="38" fillId="0" borderId="23" xfId="88" applyNumberFormat="1" applyFont="1" applyBorder="1"/>
    <xf numFmtId="0" fontId="19" fillId="0" borderId="0" xfId="85" applyFont="1" applyFill="1" applyAlignment="1">
      <alignment wrapText="1"/>
    </xf>
    <xf numFmtId="164" fontId="38" fillId="25" borderId="24" xfId="37" applyNumberFormat="1" applyFont="1" applyFill="1" applyBorder="1"/>
    <xf numFmtId="164" fontId="38" fillId="0" borderId="0" xfId="37" applyNumberFormat="1" applyFont="1" applyBorder="1"/>
    <xf numFmtId="164" fontId="38" fillId="0" borderId="24" xfId="37" applyNumberFormat="1" applyFont="1" applyBorder="1"/>
    <xf numFmtId="0" fontId="38" fillId="0" borderId="0" xfId="85" applyFont="1" applyFill="1" applyBorder="1" applyAlignment="1">
      <alignment wrapText="1"/>
    </xf>
    <xf numFmtId="43" fontId="38" fillId="25" borderId="24" xfId="37" applyNumberFormat="1" applyFont="1" applyFill="1" applyBorder="1"/>
    <xf numFmtId="43" fontId="38" fillId="0" borderId="0" xfId="37" applyNumberFormat="1" applyFont="1" applyFill="1" applyBorder="1"/>
    <xf numFmtId="43" fontId="38" fillId="0" borderId="23" xfId="37" applyNumberFormat="1" applyFont="1" applyFill="1" applyBorder="1"/>
    <xf numFmtId="164" fontId="38" fillId="0" borderId="0" xfId="37" applyNumberFormat="1" applyFont="1" applyFill="1" applyBorder="1"/>
    <xf numFmtId="164" fontId="38" fillId="0" borderId="23" xfId="37" applyNumberFormat="1" applyFont="1" applyFill="1" applyBorder="1"/>
    <xf numFmtId="0" fontId="38" fillId="0" borderId="22" xfId="0" applyFont="1" applyBorder="1" applyAlignment="1">
      <alignment horizontal="center"/>
    </xf>
    <xf numFmtId="164" fontId="38" fillId="0" borderId="21" xfId="37" applyNumberFormat="1" applyFont="1" applyBorder="1"/>
    <xf numFmtId="164" fontId="38" fillId="0" borderId="9" xfId="37" applyNumberFormat="1" applyFont="1" applyBorder="1"/>
    <xf numFmtId="164" fontId="38" fillId="0" borderId="22" xfId="37" applyNumberFormat="1" applyFont="1" applyBorder="1"/>
    <xf numFmtId="167" fontId="38" fillId="0" borderId="28" xfId="48" applyNumberFormat="1" applyFont="1" applyBorder="1"/>
    <xf numFmtId="164" fontId="42" fillId="0" borderId="23" xfId="37" applyNumberFormat="1" applyFont="1" applyBorder="1"/>
    <xf numFmtId="164" fontId="42" fillId="0" borderId="22" xfId="37" applyNumberFormat="1" applyFont="1" applyBorder="1"/>
    <xf numFmtId="167" fontId="38" fillId="0" borderId="29" xfId="48" applyNumberFormat="1" applyFont="1" applyBorder="1"/>
    <xf numFmtId="164" fontId="38" fillId="0" borderId="0" xfId="37" applyNumberFormat="1" applyFont="1"/>
    <xf numFmtId="167" fontId="38" fillId="0" borderId="0" xfId="48" applyNumberFormat="1" applyFont="1"/>
    <xf numFmtId="0" fontId="19" fillId="0" borderId="0" xfId="63"/>
    <xf numFmtId="0" fontId="18" fillId="0" borderId="0" xfId="63" applyFont="1"/>
    <xf numFmtId="0" fontId="19" fillId="0" borderId="0" xfId="63" applyAlignment="1">
      <alignment horizontal="center"/>
    </xf>
    <xf numFmtId="0" fontId="59" fillId="0" borderId="0" xfId="63" applyFont="1"/>
    <xf numFmtId="0" fontId="50" fillId="0" borderId="0" xfId="63" applyFont="1" applyAlignment="1">
      <alignment horizontal="center"/>
    </xf>
    <xf numFmtId="0" fontId="50" fillId="0" borderId="0" xfId="63" applyFont="1"/>
    <xf numFmtId="0" fontId="67" fillId="0" borderId="0" xfId="63" applyFont="1"/>
    <xf numFmtId="0" fontId="51" fillId="0" borderId="0" xfId="63" applyFont="1" applyAlignment="1">
      <alignment horizontal="left"/>
    </xf>
    <xf numFmtId="0" fontId="50" fillId="0" borderId="0" xfId="63" applyFont="1" applyFill="1" applyAlignment="1">
      <alignment horizontal="center"/>
    </xf>
    <xf numFmtId="0" fontId="50" fillId="0" borderId="0" xfId="63" applyFont="1" applyAlignment="1">
      <alignment horizontal="left"/>
    </xf>
    <xf numFmtId="16" fontId="50" fillId="0" borderId="0" xfId="63" applyNumberFormat="1" applyFont="1" applyAlignment="1">
      <alignment horizontal="center"/>
    </xf>
    <xf numFmtId="0" fontId="19" fillId="0" borderId="0" xfId="63" applyAlignment="1"/>
    <xf numFmtId="0" fontId="51" fillId="0" borderId="0" xfId="63" applyFont="1" applyFill="1" applyAlignment="1">
      <alignment horizontal="left"/>
    </xf>
    <xf numFmtId="164" fontId="50" fillId="0" borderId="0" xfId="34" applyNumberFormat="1" applyFont="1"/>
    <xf numFmtId="0" fontId="60" fillId="0" borderId="0" xfId="63" applyFont="1" applyFill="1" applyAlignment="1">
      <alignment horizontal="left"/>
    </xf>
    <xf numFmtId="0" fontId="50" fillId="0" borderId="0" xfId="85" applyFont="1" applyBorder="1" applyAlignment="1">
      <alignment horizontal="center"/>
    </xf>
    <xf numFmtId="164" fontId="50" fillId="25" borderId="0" xfId="34" applyNumberFormat="1" applyFont="1" applyFill="1"/>
    <xf numFmtId="0" fontId="50" fillId="25" borderId="0" xfId="63" applyFont="1" applyFill="1"/>
    <xf numFmtId="164" fontId="50" fillId="0" borderId="0" xfId="63" applyNumberFormat="1" applyFont="1"/>
    <xf numFmtId="164" fontId="50" fillId="0" borderId="0" xfId="34" applyNumberFormat="1" applyFont="1" applyFill="1"/>
    <xf numFmtId="43" fontId="50" fillId="0" borderId="0" xfId="63" applyNumberFormat="1" applyFont="1"/>
    <xf numFmtId="167" fontId="50" fillId="0" borderId="0" xfId="63" applyNumberFormat="1" applyFont="1"/>
    <xf numFmtId="167" fontId="50" fillId="0" borderId="0" xfId="47" applyNumberFormat="1" applyFont="1"/>
    <xf numFmtId="0" fontId="50" fillId="0" borderId="0" xfId="63" applyFont="1" applyBorder="1" applyAlignment="1">
      <alignment horizontal="center"/>
    </xf>
    <xf numFmtId="0" fontId="50" fillId="0" borderId="0" xfId="63" applyFont="1" applyBorder="1"/>
    <xf numFmtId="0" fontId="61" fillId="0" borderId="0" xfId="63" applyFont="1" applyBorder="1"/>
    <xf numFmtId="167" fontId="50" fillId="0" borderId="0" xfId="47" applyNumberFormat="1" applyFont="1" applyFill="1" applyAlignment="1">
      <alignment horizontal="left"/>
    </xf>
    <xf numFmtId="167" fontId="50" fillId="0" borderId="0" xfId="47" applyNumberFormat="1" applyFont="1" applyAlignment="1">
      <alignment horizontal="left"/>
    </xf>
    <xf numFmtId="0" fontId="50" fillId="0" borderId="0" xfId="63" applyFont="1" applyFill="1" applyAlignment="1"/>
    <xf numFmtId="0" fontId="19" fillId="0" borderId="0" xfId="63" applyFont="1" applyFill="1" applyAlignment="1"/>
    <xf numFmtId="0" fontId="19" fillId="0" borderId="0" xfId="63" applyAlignment="1">
      <alignment wrapText="1"/>
    </xf>
    <xf numFmtId="0" fontId="50" fillId="0" borderId="0" xfId="63" applyFont="1" applyFill="1"/>
    <xf numFmtId="167" fontId="50" fillId="45" borderId="0" xfId="63" applyNumberFormat="1" applyFont="1" applyFill="1"/>
    <xf numFmtId="0" fontId="50" fillId="0" borderId="0" xfId="47" applyNumberFormat="1" applyFont="1" applyFill="1" applyAlignment="1">
      <alignment horizontal="left"/>
    </xf>
    <xf numFmtId="164" fontId="60" fillId="0" borderId="0" xfId="63" applyNumberFormat="1" applyFont="1" applyFill="1"/>
    <xf numFmtId="0" fontId="60" fillId="0" borderId="0" xfId="63" applyFont="1" applyFill="1"/>
    <xf numFmtId="164" fontId="50" fillId="0" borderId="0" xfId="63" applyNumberFormat="1" applyFont="1" applyFill="1"/>
    <xf numFmtId="164" fontId="50" fillId="0" borderId="0" xfId="63" applyNumberFormat="1" applyFont="1" applyAlignment="1">
      <alignment horizontal="left"/>
    </xf>
    <xf numFmtId="0" fontId="50" fillId="0" borderId="0" xfId="63" applyNumberFormat="1" applyFont="1" applyAlignment="1">
      <alignment horizontal="left"/>
    </xf>
    <xf numFmtId="173" fontId="50" fillId="25" borderId="0" xfId="92" applyNumberFormat="1" applyFont="1" applyFill="1"/>
    <xf numFmtId="164" fontId="50" fillId="0" borderId="0" xfId="63" applyNumberFormat="1" applyFont="1" applyAlignment="1">
      <alignment horizontal="center"/>
    </xf>
    <xf numFmtId="0" fontId="50" fillId="0" borderId="0" xfId="63" applyFont="1" applyFill="1" applyAlignment="1">
      <alignment horizontal="left"/>
    </xf>
    <xf numFmtId="173" fontId="50" fillId="0" borderId="0" xfId="92" applyNumberFormat="1" applyFont="1"/>
    <xf numFmtId="173" fontId="50" fillId="0" borderId="0" xfId="63" applyNumberFormat="1" applyFont="1"/>
    <xf numFmtId="0" fontId="50" fillId="0" borderId="0" xfId="63" applyFont="1" applyAlignment="1">
      <alignment horizontal="center" wrapText="1"/>
    </xf>
    <xf numFmtId="168" fontId="50" fillId="0" borderId="0" xfId="92" applyNumberFormat="1" applyFont="1"/>
    <xf numFmtId="167" fontId="50" fillId="0" borderId="0" xfId="63" applyNumberFormat="1" applyFont="1" applyFill="1"/>
    <xf numFmtId="0" fontId="50" fillId="0" borderId="0" xfId="63" applyFont="1" applyAlignment="1"/>
    <xf numFmtId="167" fontId="50" fillId="0" borderId="0" xfId="63" applyNumberFormat="1" applyFont="1" applyAlignment="1">
      <alignment horizontal="center"/>
    </xf>
    <xf numFmtId="0" fontId="30" fillId="0" borderId="0" xfId="63" applyFont="1" applyAlignment="1">
      <alignment horizontal="center"/>
    </xf>
    <xf numFmtId="0" fontId="30" fillId="0" borderId="0" xfId="63" applyFont="1"/>
    <xf numFmtId="0" fontId="19" fillId="0" borderId="0" xfId="63" applyFill="1" applyBorder="1" applyAlignment="1">
      <alignment horizontal="center"/>
    </xf>
    <xf numFmtId="0" fontId="19" fillId="0" borderId="0" xfId="63" applyFill="1" applyBorder="1"/>
    <xf numFmtId="164" fontId="19" fillId="0" borderId="0" xfId="37" applyNumberFormat="1" applyFill="1" applyBorder="1"/>
    <xf numFmtId="164" fontId="67" fillId="47" borderId="0" xfId="30" applyNumberFormat="1" applyFont="1" applyFill="1" applyAlignment="1"/>
    <xf numFmtId="164" fontId="13" fillId="0" borderId="0" xfId="0" applyNumberFormat="1" applyFont="1" applyFill="1"/>
    <xf numFmtId="176" fontId="42" fillId="0" borderId="9" xfId="30" applyNumberFormat="1" applyFont="1" applyBorder="1" applyAlignment="1">
      <alignment horizontal="center"/>
    </xf>
    <xf numFmtId="3" fontId="11" fillId="25" borderId="0" xfId="0" applyNumberFormat="1" applyFont="1" applyFill="1" applyBorder="1" applyAlignment="1">
      <alignment horizontal="right"/>
    </xf>
    <xf numFmtId="0" fontId="21" fillId="0" borderId="0" xfId="0" applyFont="1" applyAlignment="1"/>
    <xf numFmtId="0" fontId="9" fillId="0" borderId="0" xfId="0" applyFont="1" applyAlignment="1">
      <alignment horizontal="center"/>
    </xf>
    <xf numFmtId="167" fontId="11" fillId="25" borderId="0" xfId="45" applyNumberFormat="1" applyFont="1" applyFill="1"/>
    <xf numFmtId="167" fontId="11" fillId="0" borderId="0" xfId="45" applyNumberFormat="1" applyFont="1"/>
    <xf numFmtId="0" fontId="9" fillId="0" borderId="0" xfId="0" applyNumberFormat="1" applyFont="1" applyBorder="1" applyAlignment="1">
      <alignment horizontal="center"/>
    </xf>
    <xf numFmtId="43" fontId="0" fillId="0" borderId="0" xfId="0" applyNumberFormat="1" applyFill="1"/>
    <xf numFmtId="164" fontId="55" fillId="0" borderId="0" xfId="0" applyNumberFormat="1" applyFont="1"/>
    <xf numFmtId="164" fontId="0" fillId="0" borderId="0" xfId="88" applyNumberFormat="1" applyFont="1"/>
    <xf numFmtId="10" fontId="30" fillId="0" borderId="0" xfId="88" applyNumberFormat="1" applyFont="1" applyFill="1" applyAlignment="1">
      <alignment vertical="center" wrapText="1"/>
    </xf>
    <xf numFmtId="0" fontId="87" fillId="0" borderId="0" xfId="0" applyFont="1" applyBorder="1" applyAlignment="1">
      <alignment horizontal="center"/>
    </xf>
    <xf numFmtId="164" fontId="50" fillId="25" borderId="0" xfId="30" applyNumberFormat="1" applyFont="1" applyFill="1"/>
    <xf numFmtId="5" fontId="89" fillId="0" borderId="0" xfId="0" applyNumberFormat="1" applyFont="1"/>
    <xf numFmtId="5" fontId="0" fillId="0" borderId="0" xfId="0" applyNumberFormat="1"/>
    <xf numFmtId="5" fontId="50" fillId="25" borderId="0" xfId="30" applyNumberFormat="1" applyFont="1" applyFill="1"/>
    <xf numFmtId="3" fontId="50" fillId="25" borderId="0" xfId="45" applyNumberFormat="1" applyFont="1" applyFill="1"/>
    <xf numFmtId="164" fontId="42" fillId="0" borderId="0" xfId="30" applyNumberFormat="1" applyFont="1" applyBorder="1"/>
    <xf numFmtId="164" fontId="42" fillId="0" borderId="23" xfId="30" applyNumberFormat="1" applyFont="1" applyBorder="1"/>
    <xf numFmtId="164" fontId="42" fillId="0" borderId="9" xfId="30" applyNumberFormat="1" applyFont="1" applyBorder="1"/>
    <xf numFmtId="164" fontId="42" fillId="0" borderId="22" xfId="30" applyNumberFormat="1" applyFont="1" applyBorder="1"/>
    <xf numFmtId="0" fontId="88" fillId="0" borderId="0" xfId="0" applyFont="1" applyFill="1" applyAlignment="1">
      <alignment horizontal="left"/>
    </xf>
    <xf numFmtId="0" fontId="88" fillId="0" borderId="0" xfId="0" applyFont="1" applyFill="1" applyAlignment="1"/>
    <xf numFmtId="0" fontId="88" fillId="0" borderId="0" xfId="0" applyFont="1" applyFill="1" applyAlignment="1">
      <alignment horizontal="center"/>
    </xf>
    <xf numFmtId="0" fontId="88" fillId="0" borderId="0" xfId="0" applyFont="1" applyFill="1"/>
    <xf numFmtId="164" fontId="50" fillId="47" borderId="0" xfId="47" applyNumberFormat="1" applyFont="1" applyFill="1" applyAlignment="1">
      <alignment horizontal="left"/>
    </xf>
    <xf numFmtId="164" fontId="50" fillId="47" borderId="0" xfId="34" applyNumberFormat="1" applyFont="1" applyFill="1" applyAlignment="1">
      <alignment horizontal="left"/>
    </xf>
    <xf numFmtId="164" fontId="50" fillId="47" borderId="0" xfId="63" applyNumberFormat="1" applyFont="1" applyFill="1"/>
    <xf numFmtId="164" fontId="50" fillId="0" borderId="0" xfId="30" applyNumberFormat="1" applyFont="1"/>
    <xf numFmtId="0" fontId="19" fillId="0" borderId="0" xfId="63" applyAlignment="1">
      <alignment horizontal="right"/>
    </xf>
    <xf numFmtId="0" fontId="19" fillId="0" borderId="0" xfId="63" quotePrefix="1"/>
    <xf numFmtId="167" fontId="19" fillId="0" borderId="9" xfId="45" applyNumberFormat="1" applyFont="1" applyFill="1" applyBorder="1" applyAlignment="1">
      <alignment horizontal="right"/>
    </xf>
    <xf numFmtId="167" fontId="19" fillId="0" borderId="24" xfId="45" applyNumberFormat="1" applyFont="1" applyBorder="1" applyAlignment="1">
      <alignment horizontal="center"/>
    </xf>
    <xf numFmtId="3" fontId="19" fillId="0" borderId="0" xfId="0" applyNumberFormat="1" applyFont="1" applyFill="1" applyBorder="1" applyAlignment="1">
      <alignment horizontal="center"/>
    </xf>
    <xf numFmtId="167" fontId="19" fillId="0" borderId="0" xfId="45" applyNumberFormat="1" applyFont="1" applyFill="1" applyBorder="1" applyAlignment="1">
      <alignment horizontal="center"/>
    </xf>
    <xf numFmtId="3" fontId="19" fillId="0" borderId="0" xfId="0" applyNumberFormat="1" applyFont="1" applyBorder="1" applyAlignment="1">
      <alignment horizontal="center"/>
    </xf>
    <xf numFmtId="3" fontId="19" fillId="0" borderId="9" xfId="0" applyNumberFormat="1" applyFont="1" applyBorder="1" applyAlignment="1">
      <alignment horizontal="center"/>
    </xf>
    <xf numFmtId="167" fontId="19" fillId="0" borderId="9" xfId="45" applyNumberFormat="1" applyFont="1" applyBorder="1" applyAlignment="1">
      <alignment horizontal="center"/>
    </xf>
    <xf numFmtId="164" fontId="19" fillId="0" borderId="9" xfId="30" applyNumberFormat="1" applyFont="1" applyBorder="1" applyAlignment="1">
      <alignment horizontal="center"/>
    </xf>
    <xf numFmtId="164" fontId="19" fillId="0" borderId="9" xfId="0" applyNumberFormat="1" applyFont="1" applyBorder="1" applyAlignment="1">
      <alignment horizontal="center"/>
    </xf>
    <xf numFmtId="164" fontId="19" fillId="0" borderId="9" xfId="30" applyNumberFormat="1" applyFont="1" applyFill="1" applyBorder="1" applyAlignment="1">
      <alignment horizontal="center"/>
    </xf>
    <xf numFmtId="164" fontId="19" fillId="0" borderId="0" xfId="63" applyNumberFormat="1"/>
    <xf numFmtId="164" fontId="50" fillId="47" borderId="0" xfId="47" applyNumberFormat="1" applyFont="1" applyFill="1"/>
    <xf numFmtId="164" fontId="18" fillId="0" borderId="0" xfId="30" applyNumberFormat="1" applyFont="1" applyBorder="1" applyAlignment="1"/>
    <xf numFmtId="0" fontId="17" fillId="25" borderId="32" xfId="0" quotePrefix="1" applyFont="1" applyFill="1" applyBorder="1" applyAlignment="1">
      <alignment horizontal="center" wrapText="1"/>
    </xf>
    <xf numFmtId="0" fontId="104" fillId="0" borderId="0" xfId="0" applyFont="1" applyAlignment="1">
      <alignment horizontal="right"/>
    </xf>
    <xf numFmtId="0" fontId="29" fillId="0" borderId="0" xfId="0" applyFont="1" applyFill="1" applyBorder="1" applyAlignment="1"/>
    <xf numFmtId="0" fontId="105" fillId="0" borderId="0" xfId="3077"/>
    <xf numFmtId="171" fontId="7" fillId="0" borderId="0" xfId="3078" applyNumberFormat="1" applyFont="1"/>
    <xf numFmtId="0" fontId="62" fillId="0" borderId="0" xfId="3077" applyFont="1" applyFill="1"/>
    <xf numFmtId="42" fontId="105" fillId="0" borderId="0" xfId="3077" applyNumberFormat="1" applyFill="1" applyBorder="1"/>
    <xf numFmtId="0" fontId="105" fillId="0" borderId="0" xfId="3077" applyFill="1"/>
    <xf numFmtId="184" fontId="7" fillId="0" borderId="0" xfId="3079" applyNumberFormat="1" applyFont="1"/>
    <xf numFmtId="0" fontId="56" fillId="0" borderId="0" xfId="3077" applyFont="1" applyFill="1"/>
    <xf numFmtId="42" fontId="105" fillId="0" borderId="0" xfId="3077" applyNumberFormat="1" applyFill="1"/>
    <xf numFmtId="44" fontId="105" fillId="0" borderId="0" xfId="3077" applyNumberFormat="1"/>
    <xf numFmtId="0" fontId="18" fillId="0" borderId="0" xfId="3077" applyFont="1" applyAlignment="1">
      <alignment horizontal="center"/>
    </xf>
    <xf numFmtId="0" fontId="7" fillId="0" borderId="0" xfId="3077" applyFont="1"/>
    <xf numFmtId="43" fontId="105" fillId="0" borderId="0" xfId="30" applyFont="1"/>
    <xf numFmtId="43" fontId="50" fillId="25" borderId="0" xfId="30" applyFont="1" applyFill="1"/>
    <xf numFmtId="44" fontId="0" fillId="25" borderId="0" xfId="45" applyFont="1" applyFill="1" applyAlignment="1">
      <alignment horizontal="right" wrapText="1"/>
    </xf>
    <xf numFmtId="37" fontId="105" fillId="0" borderId="0" xfId="3077" applyNumberFormat="1" applyFill="1"/>
    <xf numFmtId="42" fontId="105" fillId="0" borderId="30" xfId="3077" applyNumberFormat="1" applyFill="1" applyBorder="1"/>
    <xf numFmtId="180" fontId="105" fillId="0" borderId="0" xfId="3077" applyNumberFormat="1" applyFill="1"/>
    <xf numFmtId="182" fontId="105" fillId="0" borderId="0" xfId="3077" applyNumberFormat="1" applyFill="1"/>
    <xf numFmtId="182" fontId="7" fillId="0" borderId="0" xfId="3077" applyNumberFormat="1" applyFont="1" applyFill="1"/>
    <xf numFmtId="180" fontId="105" fillId="0" borderId="18" xfId="3077" applyNumberFormat="1" applyFill="1" applyBorder="1"/>
    <xf numFmtId="182" fontId="7" fillId="0" borderId="18" xfId="3077" applyNumberFormat="1" applyFont="1" applyFill="1" applyBorder="1"/>
    <xf numFmtId="0" fontId="63" fillId="0" borderId="0" xfId="3077" applyFont="1" applyFill="1"/>
    <xf numFmtId="0" fontId="142" fillId="0" borderId="0" xfId="3077" applyFont="1" applyFill="1"/>
    <xf numFmtId="44" fontId="105" fillId="0" borderId="0" xfId="3077" applyNumberFormat="1" applyFill="1"/>
    <xf numFmtId="42" fontId="7" fillId="0" borderId="0" xfId="3077" applyNumberFormat="1" applyFont="1" applyFill="1"/>
    <xf numFmtId="42" fontId="105" fillId="0" borderId="18" xfId="3077" applyNumberFormat="1" applyFill="1" applyBorder="1"/>
    <xf numFmtId="42" fontId="105" fillId="0" borderId="15" xfId="3077" applyNumberFormat="1" applyFill="1" applyBorder="1"/>
    <xf numFmtId="0" fontId="7" fillId="0" borderId="0" xfId="3077" applyFont="1" applyFill="1"/>
    <xf numFmtId="168" fontId="105" fillId="0" borderId="0" xfId="3078" applyNumberFormat="1" applyFill="1"/>
    <xf numFmtId="37" fontId="7" fillId="0" borderId="0" xfId="3077" applyNumberFormat="1" applyFont="1" applyFill="1"/>
    <xf numFmtId="0" fontId="56" fillId="0" borderId="25" xfId="3077" applyFont="1" applyFill="1" applyBorder="1"/>
    <xf numFmtId="37" fontId="105" fillId="0" borderId="17" xfId="3077" applyNumberFormat="1" applyFill="1" applyBorder="1"/>
    <xf numFmtId="37" fontId="105" fillId="0" borderId="26" xfId="3077" applyNumberFormat="1" applyFill="1" applyBorder="1"/>
    <xf numFmtId="0" fontId="105" fillId="0" borderId="24" xfId="3077" applyFill="1" applyBorder="1"/>
    <xf numFmtId="42" fontId="105" fillId="0" borderId="23" xfId="3077" applyNumberFormat="1" applyFill="1" applyBorder="1"/>
    <xf numFmtId="42" fontId="105" fillId="0" borderId="31" xfId="3077" applyNumberFormat="1" applyFill="1" applyBorder="1"/>
    <xf numFmtId="171" fontId="7" fillId="0" borderId="0" xfId="3078" applyNumberFormat="1" applyFont="1" applyFill="1" applyBorder="1"/>
    <xf numFmtId="171" fontId="7" fillId="0" borderId="23" xfId="3078" applyNumberFormat="1" applyFont="1" applyFill="1" applyBorder="1"/>
    <xf numFmtId="0" fontId="105" fillId="0" borderId="21" xfId="3077" applyFill="1" applyBorder="1"/>
    <xf numFmtId="171" fontId="7" fillId="0" borderId="9" xfId="3078" applyNumberFormat="1" applyFont="1" applyFill="1" applyBorder="1"/>
    <xf numFmtId="171" fontId="7" fillId="0" borderId="22" xfId="3078" applyNumberFormat="1" applyFont="1" applyFill="1" applyBorder="1"/>
    <xf numFmtId="0" fontId="7" fillId="0" borderId="0" xfId="3077" quotePrefix="1" applyFont="1" applyFill="1"/>
    <xf numFmtId="44" fontId="38" fillId="0" borderId="21" xfId="45" applyFont="1" applyBorder="1"/>
    <xf numFmtId="0" fontId="21" fillId="0" borderId="0" xfId="0" applyFont="1" applyAlignment="1">
      <alignment horizontal="center"/>
    </xf>
    <xf numFmtId="0" fontId="0" fillId="0" borderId="0" xfId="0" applyAlignment="1"/>
    <xf numFmtId="0" fontId="38" fillId="0" borderId="23" xfId="0" applyFont="1" applyBorder="1" applyAlignment="1">
      <alignment horizontal="center" wrapText="1"/>
    </xf>
    <xf numFmtId="0" fontId="42" fillId="0" borderId="25" xfId="0" applyFont="1" applyBorder="1" applyAlignment="1">
      <alignment horizontal="center"/>
    </xf>
    <xf numFmtId="0" fontId="0" fillId="0" borderId="0" xfId="0" applyAlignment="1">
      <alignment horizontal="center"/>
    </xf>
    <xf numFmtId="43" fontId="0" fillId="0" borderId="0" xfId="30" applyFont="1"/>
    <xf numFmtId="43" fontId="0" fillId="0" borderId="0" xfId="30" applyFont="1" applyFill="1" applyBorder="1"/>
    <xf numFmtId="164" fontId="19" fillId="0" borderId="0" xfId="0" applyNumberFormat="1" applyFont="1" applyFill="1" applyBorder="1"/>
    <xf numFmtId="0" fontId="8" fillId="0" borderId="0" xfId="2328" applyFont="1" applyBorder="1"/>
    <xf numFmtId="0" fontId="7" fillId="0" borderId="0" xfId="2328"/>
    <xf numFmtId="49" fontId="7" fillId="0" borderId="0" xfId="2328" applyNumberFormat="1" applyFill="1" applyBorder="1" applyAlignment="1">
      <alignment horizontal="left"/>
    </xf>
    <xf numFmtId="42" fontId="7" fillId="0" borderId="0" xfId="2328" applyNumberFormat="1" applyFont="1" applyFill="1" applyBorder="1"/>
    <xf numFmtId="41" fontId="7" fillId="0" borderId="0" xfId="2328" applyNumberFormat="1" applyFont="1" applyFill="1" applyBorder="1"/>
    <xf numFmtId="41" fontId="10" fillId="0" borderId="0" xfId="2328" applyNumberFormat="1" applyFont="1" applyFill="1" applyBorder="1"/>
    <xf numFmtId="0" fontId="7" fillId="0" borderId="0" xfId="2328" applyFont="1" applyFill="1" applyBorder="1"/>
    <xf numFmtId="0" fontId="18" fillId="0" borderId="9" xfId="0" applyFont="1" applyFill="1" applyBorder="1" applyAlignment="1">
      <alignment wrapText="1"/>
    </xf>
    <xf numFmtId="49" fontId="18" fillId="0" borderId="9" xfId="0" applyNumberFormat="1" applyFont="1" applyFill="1" applyBorder="1" applyAlignment="1"/>
    <xf numFmtId="0" fontId="11" fillId="0" borderId="0" xfId="0" applyNumberFormat="1" applyFont="1" applyFill="1" applyAlignment="1"/>
    <xf numFmtId="3" fontId="11" fillId="0" borderId="0" xfId="0" applyNumberFormat="1" applyFont="1" applyAlignment="1"/>
    <xf numFmtId="167" fontId="11" fillId="25" borderId="0" xfId="0" applyNumberFormat="1" applyFont="1" applyFill="1" applyAlignment="1"/>
    <xf numFmtId="0" fontId="11" fillId="0" borderId="15" xfId="0" applyNumberFormat="1" applyFont="1" applyBorder="1" applyAlignment="1"/>
    <xf numFmtId="3" fontId="11" fillId="0" borderId="15" xfId="0" applyNumberFormat="1" applyFont="1" applyBorder="1" applyAlignment="1"/>
    <xf numFmtId="3" fontId="11" fillId="0" borderId="15" xfId="0" applyNumberFormat="1" applyFont="1" applyBorder="1" applyAlignment="1">
      <alignment horizontal="center"/>
    </xf>
    <xf numFmtId="0" fontId="11" fillId="0" borderId="0" xfId="0" applyNumberFormat="1" applyFont="1" applyAlignment="1"/>
    <xf numFmtId="0" fontId="11" fillId="0" borderId="16" xfId="0" applyNumberFormat="1" applyFont="1" applyFill="1" applyBorder="1" applyAlignment="1"/>
    <xf numFmtId="3" fontId="11" fillId="0" borderId="16" xfId="0" applyNumberFormat="1" applyFont="1" applyFill="1" applyBorder="1" applyAlignment="1">
      <alignment horizontal="center"/>
    </xf>
    <xf numFmtId="3" fontId="11" fillId="0" borderId="16" xfId="0" applyNumberFormat="1" applyFont="1" applyBorder="1" applyAlignment="1"/>
    <xf numFmtId="173" fontId="11" fillId="0" borderId="16" xfId="88" applyNumberFormat="1" applyFont="1" applyBorder="1" applyAlignment="1"/>
    <xf numFmtId="3" fontId="11" fillId="0" borderId="0" xfId="0" applyNumberFormat="1" applyFont="1" applyFill="1" applyAlignment="1">
      <alignment horizontal="center"/>
    </xf>
    <xf numFmtId="173" fontId="11" fillId="0" borderId="0" xfId="88" applyNumberFormat="1" applyFont="1" applyAlignment="1"/>
    <xf numFmtId="3" fontId="11" fillId="0" borderId="18" xfId="0" applyNumberFormat="1" applyFont="1" applyBorder="1" applyAlignment="1"/>
    <xf numFmtId="3" fontId="11" fillId="0" borderId="0" xfId="0" applyNumberFormat="1" applyFont="1" applyFill="1" applyAlignment="1"/>
    <xf numFmtId="3" fontId="11" fillId="0" borderId="15" xfId="0" applyNumberFormat="1" applyFont="1" applyFill="1" applyBorder="1" applyAlignment="1"/>
    <xf numFmtId="3" fontId="11" fillId="25" borderId="0" xfId="0" applyNumberFormat="1" applyFont="1" applyFill="1" applyAlignment="1"/>
    <xf numFmtId="3" fontId="11" fillId="0" borderId="0" xfId="0" applyNumberFormat="1" applyFont="1" applyFill="1"/>
    <xf numFmtId="173" fontId="11" fillId="0" borderId="16" xfId="88" applyNumberFormat="1" applyFont="1" applyFill="1" applyBorder="1" applyAlignment="1"/>
    <xf numFmtId="0" fontId="26" fillId="44" borderId="0" xfId="0" applyFont="1" applyFill="1" applyBorder="1" applyAlignment="1">
      <alignment horizontal="left"/>
    </xf>
    <xf numFmtId="0" fontId="26" fillId="44" borderId="0" xfId="0" applyFont="1" applyFill="1" applyBorder="1" applyAlignment="1"/>
    <xf numFmtId="0" fontId="23" fillId="44" borderId="0" xfId="0" applyNumberFormat="1" applyFont="1" applyFill="1" applyBorder="1" applyAlignment="1">
      <alignment horizontal="center"/>
    </xf>
    <xf numFmtId="0" fontId="26" fillId="0" borderId="0" xfId="0" applyFont="1" applyFill="1" applyBorder="1" applyAlignment="1"/>
    <xf numFmtId="0" fontId="23" fillId="0" borderId="0" xfId="0" applyNumberFormat="1" applyFont="1" applyFill="1" applyBorder="1" applyAlignment="1">
      <alignment horizontal="center"/>
    </xf>
    <xf numFmtId="0" fontId="11" fillId="0" borderId="18" xfId="0" applyNumberFormat="1" applyFont="1" applyBorder="1" applyAlignment="1"/>
    <xf numFmtId="164" fontId="11" fillId="0" borderId="18" xfId="63" applyNumberFormat="1" applyFont="1" applyFill="1" applyBorder="1"/>
    <xf numFmtId="3" fontId="11" fillId="0" borderId="0" xfId="0" applyNumberFormat="1" applyFont="1" applyBorder="1" applyAlignment="1"/>
    <xf numFmtId="3" fontId="11" fillId="0" borderId="18" xfId="0" applyNumberFormat="1" applyFont="1" applyFill="1" applyBorder="1" applyAlignment="1"/>
    <xf numFmtId="3" fontId="11" fillId="25" borderId="0" xfId="0" applyNumberFormat="1" applyFont="1" applyFill="1" applyBorder="1" applyAlignment="1"/>
    <xf numFmtId="174" fontId="11" fillId="0" borderId="0" xfId="88" applyNumberFormat="1" applyFont="1" applyAlignment="1"/>
    <xf numFmtId="0" fontId="11" fillId="0" borderId="15" xfId="0" applyNumberFormat="1" applyFont="1" applyFill="1" applyBorder="1" applyAlignment="1"/>
    <xf numFmtId="3" fontId="11" fillId="25" borderId="15" xfId="0" applyNumberFormat="1" applyFont="1" applyFill="1" applyBorder="1" applyAlignment="1"/>
    <xf numFmtId="3" fontId="11" fillId="0" borderId="16" xfId="0" applyNumberFormat="1" applyFont="1" applyBorder="1"/>
    <xf numFmtId="168" fontId="11" fillId="0" borderId="0" xfId="0" applyNumberFormat="1" applyFont="1" applyAlignment="1">
      <alignment horizontal="center"/>
    </xf>
    <xf numFmtId="0" fontId="11" fillId="0" borderId="0" xfId="0" applyNumberFormat="1" applyFont="1" applyBorder="1" applyAlignment="1"/>
    <xf numFmtId="3" fontId="11" fillId="0" borderId="0" xfId="0" applyNumberFormat="1" applyFont="1" applyBorder="1" applyAlignment="1">
      <alignment horizontal="center"/>
    </xf>
    <xf numFmtId="174" fontId="11" fillId="0" borderId="0" xfId="88" applyNumberFormat="1" applyFont="1" applyBorder="1" applyAlignment="1"/>
    <xf numFmtId="0" fontId="143" fillId="0" borderId="0" xfId="0" applyFont="1" applyAlignment="1">
      <alignment horizontal="left"/>
    </xf>
    <xf numFmtId="0" fontId="143" fillId="0" borderId="0" xfId="0" applyFont="1"/>
    <xf numFmtId="0" fontId="11" fillId="0" borderId="0" xfId="0" applyNumberFormat="1" applyFont="1" applyFill="1" applyBorder="1" applyAlignment="1"/>
    <xf numFmtId="3" fontId="11" fillId="0" borderId="0" xfId="0" applyNumberFormat="1" applyFont="1" applyFill="1" applyBorder="1" applyAlignment="1"/>
    <xf numFmtId="3" fontId="11" fillId="0" borderId="15" xfId="0" applyNumberFormat="1" applyFont="1" applyFill="1" applyBorder="1" applyAlignment="1">
      <alignment horizontal="right"/>
    </xf>
    <xf numFmtId="0" fontId="144" fillId="0" borderId="0" xfId="0" applyNumberFormat="1" applyFont="1" applyFill="1" applyAlignment="1">
      <alignment horizontal="left"/>
    </xf>
    <xf numFmtId="3" fontId="11" fillId="0" borderId="15" xfId="0" applyNumberFormat="1" applyFont="1" applyBorder="1"/>
    <xf numFmtId="3" fontId="23" fillId="0" borderId="15" xfId="0" applyNumberFormat="1" applyFont="1" applyBorder="1" applyAlignment="1">
      <alignment horizontal="right"/>
    </xf>
    <xf numFmtId="0" fontId="11" fillId="0" borderId="0" xfId="0" applyNumberFormat="1" applyFont="1" applyFill="1" applyBorder="1" applyAlignment="1">
      <alignment horizontal="left"/>
    </xf>
    <xf numFmtId="0" fontId="11" fillId="0" borderId="0" xfId="0" applyFont="1" applyBorder="1" applyAlignment="1">
      <alignment horizontal="left"/>
    </xf>
    <xf numFmtId="3" fontId="11" fillId="0" borderId="16" xfId="0" applyNumberFormat="1" applyFont="1" applyFill="1" applyBorder="1" applyAlignment="1"/>
    <xf numFmtId="0" fontId="11" fillId="0" borderId="16" xfId="0" applyFont="1" applyFill="1" applyBorder="1"/>
    <xf numFmtId="3" fontId="11" fillId="0" borderId="16" xfId="0" applyNumberFormat="1" applyFont="1" applyFill="1" applyBorder="1"/>
    <xf numFmtId="0" fontId="145" fillId="44" borderId="0" xfId="0" applyFont="1" applyFill="1" applyAlignment="1">
      <alignment horizontal="left"/>
    </xf>
    <xf numFmtId="0" fontId="145" fillId="44" borderId="0" xfId="0" applyFont="1" applyFill="1" applyAlignment="1"/>
    <xf numFmtId="0" fontId="23" fillId="44" borderId="0" xfId="0" applyNumberFormat="1" applyFont="1" applyFill="1" applyAlignment="1">
      <alignment horizontal="left"/>
    </xf>
    <xf numFmtId="0" fontId="23" fillId="44" borderId="0" xfId="0" applyNumberFormat="1" applyFont="1" applyFill="1" applyAlignment="1">
      <alignment horizontal="center"/>
    </xf>
    <xf numFmtId="0" fontId="23" fillId="0" borderId="0" xfId="0" applyNumberFormat="1" applyFont="1" applyFill="1" applyAlignment="1">
      <alignment horizontal="center"/>
    </xf>
    <xf numFmtId="3" fontId="11" fillId="0" borderId="15" xfId="0" applyNumberFormat="1" applyFont="1" applyFill="1" applyBorder="1" applyAlignment="1">
      <alignment horizontal="center"/>
    </xf>
    <xf numFmtId="3" fontId="11" fillId="0" borderId="16" xfId="0" applyNumberFormat="1" applyFont="1" applyBorder="1" applyAlignment="1">
      <alignment horizontal="center"/>
    </xf>
    <xf numFmtId="0" fontId="23" fillId="0" borderId="16" xfId="0" applyNumberFormat="1" applyFont="1" applyBorder="1" applyAlignment="1">
      <alignment horizontal="left"/>
    </xf>
    <xf numFmtId="0" fontId="11" fillId="0" borderId="16" xfId="0" applyNumberFormat="1" applyFont="1" applyBorder="1" applyAlignment="1">
      <alignment horizontal="center"/>
    </xf>
    <xf numFmtId="0" fontId="11" fillId="0" borderId="16" xfId="0" applyFont="1" applyBorder="1" applyAlignment="1">
      <alignment horizontal="right"/>
    </xf>
    <xf numFmtId="3" fontId="11" fillId="0" borderId="16" xfId="0" applyNumberFormat="1" applyFont="1" applyBorder="1" applyAlignment="1">
      <alignment horizontal="right"/>
    </xf>
    <xf numFmtId="0" fontId="26" fillId="44" borderId="0" xfId="0" applyFont="1" applyFill="1" applyBorder="1" applyAlignment="1">
      <alignment horizontal="center"/>
    </xf>
    <xf numFmtId="164" fontId="11" fillId="0" borderId="0" xfId="30" applyNumberFormat="1" applyFont="1" applyFill="1"/>
    <xf numFmtId="165" fontId="11" fillId="0" borderId="18" xfId="83" applyFont="1" applyFill="1" applyBorder="1" applyAlignment="1">
      <alignment vertical="center"/>
    </xf>
    <xf numFmtId="3" fontId="11" fillId="25" borderId="18" xfId="0" applyNumberFormat="1" applyFont="1" applyFill="1" applyBorder="1" applyAlignment="1">
      <alignment horizontal="right"/>
    </xf>
    <xf numFmtId="3" fontId="11" fillId="0" borderId="18" xfId="0" applyNumberFormat="1" applyFont="1" applyFill="1" applyBorder="1" applyAlignment="1">
      <alignment horizontal="center"/>
    </xf>
    <xf numFmtId="3" fontId="11" fillId="25" borderId="18" xfId="0" applyNumberFormat="1" applyFont="1" applyFill="1" applyBorder="1" applyAlignment="1"/>
    <xf numFmtId="9" fontId="11" fillId="0" borderId="0" xfId="0" applyNumberFormat="1" applyFont="1" applyAlignment="1"/>
    <xf numFmtId="3" fontId="11" fillId="0" borderId="0" xfId="0" applyNumberFormat="1" applyFont="1" applyAlignment="1">
      <alignment horizontal="left"/>
    </xf>
    <xf numFmtId="166" fontId="11" fillId="0" borderId="0" xfId="0" applyNumberFormat="1" applyFont="1" applyAlignment="1"/>
    <xf numFmtId="166" fontId="11" fillId="25" borderId="0" xfId="0" applyNumberFormat="1" applyFont="1" applyFill="1" applyAlignment="1"/>
    <xf numFmtId="3" fontId="11" fillId="0" borderId="0" xfId="0" quotePrefix="1" applyNumberFormat="1" applyFont="1" applyAlignment="1">
      <alignment horizontal="right"/>
    </xf>
    <xf numFmtId="3" fontId="11" fillId="0" borderId="18" xfId="0" applyNumberFormat="1" applyFont="1" applyBorder="1" applyAlignment="1">
      <alignment horizontal="right"/>
    </xf>
    <xf numFmtId="166" fontId="11" fillId="0" borderId="18" xfId="0" applyNumberFormat="1" applyFont="1" applyBorder="1" applyAlignment="1"/>
    <xf numFmtId="3" fontId="11" fillId="0" borderId="0" xfId="0" quotePrefix="1" applyNumberFormat="1" applyFont="1" applyBorder="1" applyAlignment="1">
      <alignment horizontal="right"/>
    </xf>
    <xf numFmtId="168" fontId="11" fillId="0" borderId="16" xfId="0" applyNumberFormat="1" applyFont="1" applyBorder="1" applyAlignment="1">
      <alignment horizontal="left"/>
    </xf>
    <xf numFmtId="169" fontId="11" fillId="0" borderId="16" xfId="0" applyNumberFormat="1" applyFont="1" applyBorder="1" applyAlignment="1">
      <alignment horizontal="center"/>
    </xf>
    <xf numFmtId="168" fontId="11" fillId="0" borderId="0" xfId="0" applyNumberFormat="1" applyFont="1" applyBorder="1" applyAlignment="1">
      <alignment horizontal="left"/>
    </xf>
    <xf numFmtId="169" fontId="11" fillId="0" borderId="0" xfId="0" applyNumberFormat="1" applyFont="1" applyAlignment="1">
      <alignment horizontal="center"/>
    </xf>
    <xf numFmtId="170" fontId="11" fillId="0" borderId="0" xfId="0" applyNumberFormat="1" applyFont="1" applyAlignment="1"/>
    <xf numFmtId="168" fontId="11" fillId="0" borderId="0" xfId="0" applyNumberFormat="1" applyFont="1" applyAlignment="1">
      <alignment horizontal="left"/>
    </xf>
    <xf numFmtId="10" fontId="11" fillId="0" borderId="0" xfId="88" applyNumberFormat="1" applyFont="1" applyAlignment="1"/>
    <xf numFmtId="10" fontId="11" fillId="0" borderId="0" xfId="88" applyNumberFormat="1" applyFont="1" applyFill="1" applyAlignment="1"/>
    <xf numFmtId="0" fontId="11" fillId="0" borderId="15" xfId="0" applyNumberFormat="1" applyFont="1" applyBorder="1" applyAlignment="1">
      <alignment horizontal="left"/>
    </xf>
    <xf numFmtId="10" fontId="16" fillId="0" borderId="0" xfId="0" applyNumberFormat="1" applyFont="1" applyFill="1" applyAlignment="1">
      <alignment horizontal="right"/>
    </xf>
    <xf numFmtId="164" fontId="11" fillId="0" borderId="0" xfId="30" applyNumberFormat="1" applyFont="1" applyFill="1" applyAlignment="1"/>
    <xf numFmtId="169" fontId="11" fillId="0" borderId="16" xfId="0" applyNumberFormat="1" applyFont="1" applyBorder="1" applyAlignment="1"/>
    <xf numFmtId="164" fontId="11" fillId="0" borderId="16" xfId="30" applyNumberFormat="1" applyFont="1" applyFill="1" applyBorder="1" applyAlignment="1">
      <alignment horizontal="right"/>
    </xf>
    <xf numFmtId="3" fontId="11" fillId="0" borderId="0" xfId="0" applyNumberFormat="1" applyFont="1" applyFill="1" applyAlignment="1">
      <alignment horizontal="right"/>
    </xf>
    <xf numFmtId="169" fontId="11" fillId="0" borderId="0" xfId="0" applyNumberFormat="1" applyFont="1" applyAlignment="1"/>
    <xf numFmtId="174" fontId="11" fillId="0" borderId="0" xfId="88" applyNumberFormat="1" applyFont="1" applyFill="1" applyAlignment="1">
      <alignment horizontal="right"/>
    </xf>
    <xf numFmtId="0" fontId="29" fillId="0" borderId="20" xfId="0" applyNumberFormat="1" applyFont="1" applyBorder="1" applyAlignment="1">
      <alignment horizontal="center"/>
    </xf>
    <xf numFmtId="0" fontId="29" fillId="0" borderId="19" xfId="0" applyNumberFormat="1" applyFont="1" applyFill="1" applyBorder="1" applyAlignment="1"/>
    <xf numFmtId="0" fontId="29" fillId="0" borderId="19" xfId="0" applyFont="1" applyFill="1" applyBorder="1" applyAlignment="1"/>
    <xf numFmtId="3" fontId="29" fillId="0" borderId="19" xfId="0" applyNumberFormat="1" applyFont="1" applyBorder="1" applyAlignment="1">
      <alignment horizontal="center"/>
    </xf>
    <xf numFmtId="3" fontId="29" fillId="0" borderId="19" xfId="0" applyNumberFormat="1" applyFont="1" applyBorder="1" applyAlignment="1"/>
    <xf numFmtId="3" fontId="11" fillId="0" borderId="19" xfId="0" applyNumberFormat="1" applyFont="1" applyBorder="1"/>
    <xf numFmtId="0" fontId="29" fillId="0" borderId="0" xfId="0" applyNumberFormat="1" applyFont="1" applyFill="1" applyBorder="1" applyAlignment="1"/>
    <xf numFmtId="3" fontId="29" fillId="0" borderId="0" xfId="0" applyNumberFormat="1" applyFont="1" applyBorder="1" applyAlignment="1">
      <alignment horizontal="center"/>
    </xf>
    <xf numFmtId="3" fontId="11" fillId="0" borderId="0" xfId="0" applyNumberFormat="1" applyFont="1" applyBorder="1"/>
    <xf numFmtId="3" fontId="11" fillId="0" borderId="0" xfId="0" applyNumberFormat="1" applyFont="1" applyFill="1" applyBorder="1"/>
    <xf numFmtId="0" fontId="11" fillId="0" borderId="18" xfId="0" applyNumberFormat="1" applyFont="1" applyFill="1" applyBorder="1" applyAlignment="1"/>
    <xf numFmtId="0" fontId="29" fillId="0" borderId="18" xfId="0" applyFont="1" applyFill="1" applyBorder="1" applyAlignment="1"/>
    <xf numFmtId="3" fontId="11" fillId="0" borderId="18" xfId="0" applyNumberFormat="1" applyFont="1" applyFill="1" applyBorder="1"/>
    <xf numFmtId="3" fontId="29" fillId="0" borderId="0" xfId="0" applyNumberFormat="1" applyFont="1" applyFill="1" applyBorder="1" applyAlignment="1">
      <alignment horizontal="center"/>
    </xf>
    <xf numFmtId="10" fontId="11" fillId="0" borderId="0" xfId="88" applyNumberFormat="1" applyFont="1" applyFill="1" applyBorder="1"/>
    <xf numFmtId="3" fontId="29" fillId="0" borderId="18" xfId="0" applyNumberFormat="1" applyFont="1" applyBorder="1" applyAlignment="1">
      <alignment horizontal="center"/>
    </xf>
    <xf numFmtId="164" fontId="11" fillId="25" borderId="0" xfId="30" applyNumberFormat="1" applyFont="1" applyFill="1" applyAlignment="1"/>
    <xf numFmtId="0" fontId="11" fillId="0" borderId="19" xfId="0" applyFont="1" applyBorder="1"/>
    <xf numFmtId="0" fontId="29" fillId="0" borderId="19" xfId="0" applyNumberFormat="1" applyFont="1" applyBorder="1" applyAlignment="1">
      <alignment horizontal="left"/>
    </xf>
    <xf numFmtId="0" fontId="29" fillId="0" borderId="19" xfId="0" applyFont="1" applyFill="1" applyBorder="1"/>
    <xf numFmtId="0" fontId="29" fillId="0" borderId="19" xfId="0" applyFont="1" applyBorder="1" applyAlignment="1">
      <alignment horizontal="center"/>
    </xf>
    <xf numFmtId="164" fontId="11" fillId="0" borderId="0" xfId="30" applyNumberFormat="1" applyFont="1" applyAlignment="1"/>
    <xf numFmtId="43" fontId="11" fillId="0" borderId="0" xfId="88" applyNumberFormat="1" applyFont="1" applyAlignment="1"/>
    <xf numFmtId="164" fontId="11" fillId="0" borderId="0" xfId="30" applyNumberFormat="1" applyFont="1" applyFill="1" applyBorder="1" applyAlignment="1"/>
    <xf numFmtId="43" fontId="11" fillId="0" borderId="0" xfId="30" applyFont="1" applyAlignment="1"/>
    <xf numFmtId="0" fontId="146" fillId="0" borderId="0" xfId="0" applyFont="1" applyFill="1" applyAlignment="1"/>
    <xf numFmtId="0" fontId="33" fillId="0" borderId="0" xfId="0" applyFont="1" applyFill="1" applyBorder="1" applyAlignment="1">
      <alignment horizontal="center"/>
    </xf>
    <xf numFmtId="37" fontId="23" fillId="0" borderId="0" xfId="0" applyNumberFormat="1" applyFont="1" applyBorder="1" applyAlignment="1">
      <alignment horizontal="right"/>
    </xf>
    <xf numFmtId="0" fontId="33" fillId="0" borderId="0" xfId="0" applyFont="1" applyBorder="1" applyAlignment="1">
      <alignment horizontal="center"/>
    </xf>
    <xf numFmtId="37" fontId="11" fillId="0" borderId="19" xfId="0" applyNumberFormat="1" applyFont="1" applyBorder="1" applyAlignment="1">
      <alignment horizontal="center"/>
    </xf>
    <xf numFmtId="0" fontId="11" fillId="0" borderId="0" xfId="0" applyFont="1" applyAlignment="1">
      <alignment horizontal="center" vertical="center"/>
    </xf>
    <xf numFmtId="0" fontId="21" fillId="0" borderId="0" xfId="0" applyFont="1" applyAlignment="1">
      <alignment vertical="center"/>
    </xf>
    <xf numFmtId="0" fontId="29" fillId="0" borderId="0" xfId="0" applyFont="1" applyAlignment="1">
      <alignment vertical="center"/>
    </xf>
    <xf numFmtId="0" fontId="11" fillId="0" borderId="0" xfId="0" applyFont="1" applyAlignment="1">
      <alignment vertical="center"/>
    </xf>
    <xf numFmtId="0" fontId="7" fillId="0" borderId="0" xfId="0" applyFont="1"/>
    <xf numFmtId="0" fontId="50" fillId="0" borderId="0" xfId="63" applyFont="1" applyAlignment="1">
      <alignment horizontal="right"/>
    </xf>
    <xf numFmtId="0" fontId="149" fillId="0" borderId="0" xfId="2312" applyFont="1"/>
    <xf numFmtId="0" fontId="150" fillId="0" borderId="0" xfId="2312" applyFont="1" applyFill="1" applyAlignment="1">
      <alignment horizontal="centerContinuous"/>
    </xf>
    <xf numFmtId="0" fontId="149" fillId="0" borderId="0" xfId="2312" applyFont="1" applyFill="1" applyAlignment="1">
      <alignment horizontal="centerContinuous"/>
    </xf>
    <xf numFmtId="0" fontId="149" fillId="0" borderId="0" xfId="2312" applyFont="1" applyFill="1" applyAlignment="1">
      <alignment horizontal="left"/>
    </xf>
    <xf numFmtId="0" fontId="149" fillId="0" borderId="0" xfId="2312" applyFont="1" applyFill="1"/>
    <xf numFmtId="0" fontId="151" fillId="0" borderId="0" xfId="2312" applyFont="1" applyFill="1"/>
    <xf numFmtId="0" fontId="151" fillId="0" borderId="0" xfId="2312" applyFont="1" applyFill="1" applyAlignment="1">
      <alignment horizontal="center"/>
    </xf>
    <xf numFmtId="37" fontId="149" fillId="0" borderId="0" xfId="2312" applyNumberFormat="1" applyFont="1" applyFill="1"/>
    <xf numFmtId="173" fontId="149" fillId="25" borderId="0" xfId="2312" applyNumberFormat="1" applyFont="1" applyFill="1"/>
    <xf numFmtId="43" fontId="149" fillId="0" borderId="0" xfId="2312" applyNumberFormat="1" applyFont="1" applyFill="1"/>
    <xf numFmtId="0" fontId="7" fillId="0" borderId="0" xfId="2312"/>
    <xf numFmtId="164" fontId="149" fillId="0" borderId="0" xfId="3080" applyNumberFormat="1" applyFont="1" applyFill="1"/>
    <xf numFmtId="37" fontId="149" fillId="25" borderId="0" xfId="2312" applyNumberFormat="1" applyFont="1" applyFill="1"/>
    <xf numFmtId="0" fontId="152" fillId="0" borderId="0" xfId="2312" applyFont="1" applyFill="1" applyAlignment="1">
      <alignment horizontal="center"/>
    </xf>
    <xf numFmtId="0" fontId="152" fillId="0" borderId="0" xfId="2312" applyFont="1" applyAlignment="1">
      <alignment horizontal="center"/>
    </xf>
    <xf numFmtId="0" fontId="149" fillId="0" borderId="0" xfId="2312" applyFont="1" applyBorder="1"/>
    <xf numFmtId="0" fontId="149" fillId="0" borderId="40" xfId="2312" applyFont="1" applyBorder="1"/>
    <xf numFmtId="0" fontId="149" fillId="0" borderId="42" xfId="2312" applyFont="1" applyBorder="1"/>
    <xf numFmtId="0" fontId="149" fillId="0" borderId="0" xfId="2312" applyFont="1" applyBorder="1" applyAlignment="1">
      <alignment horizontal="left"/>
    </xf>
    <xf numFmtId="0" fontId="149" fillId="0" borderId="0" xfId="2312" applyFont="1" applyFill="1" applyBorder="1"/>
    <xf numFmtId="0" fontId="149" fillId="0" borderId="0" xfId="2312" applyFont="1" applyFill="1" applyBorder="1" applyAlignment="1">
      <alignment horizontal="center"/>
    </xf>
    <xf numFmtId="0" fontId="149" fillId="0" borderId="0" xfId="2312" applyFont="1" applyFill="1" applyBorder="1" applyAlignment="1">
      <alignment wrapText="1"/>
    </xf>
    <xf numFmtId="0" fontId="153" fillId="0" borderId="35" xfId="2312" applyFont="1" applyFill="1" applyBorder="1"/>
    <xf numFmtId="0" fontId="149" fillId="0" borderId="15" xfId="2312" applyFont="1" applyFill="1" applyBorder="1"/>
    <xf numFmtId="37" fontId="149" fillId="0" borderId="15" xfId="2312" applyNumberFormat="1" applyFont="1" applyBorder="1"/>
    <xf numFmtId="37" fontId="149" fillId="0" borderId="15" xfId="2312" applyNumberFormat="1" applyFont="1" applyFill="1" applyBorder="1"/>
    <xf numFmtId="37" fontId="149" fillId="0" borderId="15" xfId="2312" applyNumberFormat="1" applyFont="1" applyFill="1" applyBorder="1" applyAlignment="1">
      <alignment horizontal="center"/>
    </xf>
    <xf numFmtId="0" fontId="149" fillId="0" borderId="36" xfId="2312" applyFont="1" applyFill="1" applyBorder="1" applyAlignment="1">
      <alignment horizontal="center"/>
    </xf>
    <xf numFmtId="0" fontId="153" fillId="0" borderId="43" xfId="2312" applyFont="1" applyFill="1" applyBorder="1" applyAlignment="1">
      <alignment horizontal="left" wrapText="1"/>
    </xf>
    <xf numFmtId="0" fontId="149" fillId="0" borderId="0" xfId="2312" applyFont="1" applyFill="1" applyBorder="1" applyAlignment="1"/>
    <xf numFmtId="37" fontId="149" fillId="0" borderId="0" xfId="2312" applyNumberFormat="1" applyFont="1" applyBorder="1" applyAlignment="1"/>
    <xf numFmtId="0" fontId="149" fillId="0" borderId="0" xfId="2312" applyFont="1" applyBorder="1" applyAlignment="1"/>
    <xf numFmtId="0" fontId="149" fillId="0" borderId="42" xfId="2312" applyFont="1" applyBorder="1" applyAlignment="1"/>
    <xf numFmtId="37" fontId="149" fillId="0" borderId="0" xfId="2312" applyNumberFormat="1" applyFont="1" applyFill="1" applyBorder="1" applyAlignment="1">
      <alignment wrapText="1"/>
    </xf>
    <xf numFmtId="0" fontId="153" fillId="0" borderId="43" xfId="2312" applyFont="1" applyFill="1" applyBorder="1" applyAlignment="1">
      <alignment horizontal="left"/>
    </xf>
    <xf numFmtId="0" fontId="149" fillId="0" borderId="42" xfId="2312" applyFont="1" applyFill="1" applyBorder="1" applyAlignment="1">
      <alignment horizontal="center"/>
    </xf>
    <xf numFmtId="0" fontId="153" fillId="0" borderId="43" xfId="2312" applyFont="1" applyBorder="1" applyAlignment="1">
      <alignment horizontal="left" wrapText="1"/>
    </xf>
    <xf numFmtId="0" fontId="149" fillId="0" borderId="0" xfId="2312" applyFont="1" applyBorder="1" applyAlignment="1">
      <alignment wrapText="1"/>
    </xf>
    <xf numFmtId="0" fontId="149" fillId="0" borderId="42" xfId="2312" applyFont="1" applyBorder="1" applyAlignment="1">
      <alignment wrapText="1"/>
    </xf>
    <xf numFmtId="0" fontId="154" fillId="0" borderId="0" xfId="2312" applyFont="1" applyFill="1" applyBorder="1" applyAlignment="1">
      <alignment wrapText="1"/>
    </xf>
    <xf numFmtId="0" fontId="149" fillId="0" borderId="43" xfId="2312" applyFont="1" applyBorder="1" applyAlignment="1">
      <alignment wrapText="1"/>
    </xf>
    <xf numFmtId="0" fontId="153" fillId="0" borderId="44" xfId="2312" applyFont="1" applyFill="1" applyBorder="1" applyAlignment="1">
      <alignment horizontal="left"/>
    </xf>
    <xf numFmtId="0" fontId="149" fillId="0" borderId="18" xfId="2312" applyFont="1" applyFill="1" applyBorder="1"/>
    <xf numFmtId="0" fontId="149" fillId="0" borderId="18" xfId="2312" applyFont="1" applyBorder="1"/>
    <xf numFmtId="0" fontId="149" fillId="0" borderId="18" xfId="2312" applyFont="1" applyFill="1" applyBorder="1" applyAlignment="1">
      <alignment horizontal="center"/>
    </xf>
    <xf numFmtId="0" fontId="149" fillId="0" borderId="40" xfId="2312" applyFont="1" applyFill="1" applyBorder="1" applyAlignment="1">
      <alignment horizontal="center"/>
    </xf>
    <xf numFmtId="0" fontId="151" fillId="0" borderId="0" xfId="2312" applyFont="1" applyBorder="1"/>
    <xf numFmtId="0" fontId="149" fillId="0" borderId="15" xfId="2312" applyFont="1" applyFill="1" applyBorder="1" applyAlignment="1">
      <alignment horizontal="center"/>
    </xf>
    <xf numFmtId="0" fontId="153" fillId="0" borderId="43" xfId="2312" applyFont="1" applyBorder="1" applyAlignment="1">
      <alignment wrapText="1"/>
    </xf>
    <xf numFmtId="0" fontId="149" fillId="0" borderId="15" xfId="2312" applyFont="1" applyBorder="1"/>
    <xf numFmtId="164" fontId="149" fillId="0" borderId="0" xfId="2312" applyNumberFormat="1" applyFont="1" applyFill="1" applyBorder="1" applyAlignment="1">
      <alignment wrapText="1"/>
    </xf>
    <xf numFmtId="0" fontId="153" fillId="0" borderId="0" xfId="2312" applyFont="1" applyBorder="1" applyAlignment="1">
      <alignment wrapText="1"/>
    </xf>
    <xf numFmtId="0" fontId="153" fillId="0" borderId="42" xfId="2312" applyFont="1" applyBorder="1" applyAlignment="1">
      <alignment wrapText="1"/>
    </xf>
    <xf numFmtId="0" fontId="152" fillId="0" borderId="0" xfId="2312" applyFont="1" applyFill="1" applyBorder="1" applyAlignment="1">
      <alignment horizontal="left"/>
    </xf>
    <xf numFmtId="0" fontId="155" fillId="0" borderId="0" xfId="2312" applyFont="1" applyBorder="1"/>
    <xf numFmtId="0" fontId="7" fillId="0" borderId="0" xfId="2312" applyFill="1"/>
    <xf numFmtId="0" fontId="57" fillId="0" borderId="0" xfId="63995" applyFont="1" applyFill="1" applyAlignment="1">
      <alignment horizontal="center"/>
    </xf>
    <xf numFmtId="0" fontId="9" fillId="0" borderId="0" xfId="63995" applyFont="1" applyFill="1" applyAlignment="1">
      <alignment horizontal="center" wrapText="1"/>
    </xf>
    <xf numFmtId="0" fontId="63" fillId="0" borderId="0" xfId="63995" applyFont="1" applyFill="1" applyAlignment="1">
      <alignment horizontal="center"/>
    </xf>
    <xf numFmtId="0" fontId="7" fillId="0" borderId="0" xfId="63995" applyFill="1"/>
    <xf numFmtId="0" fontId="104" fillId="0" borderId="0" xfId="2312" applyFont="1"/>
    <xf numFmtId="0" fontId="56" fillId="0" borderId="0" xfId="63995" applyFont="1" applyFill="1"/>
    <xf numFmtId="0" fontId="56" fillId="0" borderId="0" xfId="63995" applyFont="1" applyFill="1" applyAlignment="1">
      <alignment horizontal="center"/>
    </xf>
    <xf numFmtId="0" fontId="0" fillId="0" borderId="0" xfId="0" applyAlignment="1"/>
    <xf numFmtId="0" fontId="42" fillId="0" borderId="25" xfId="0" applyFont="1" applyBorder="1" applyAlignment="1">
      <alignment horizontal="center"/>
    </xf>
    <xf numFmtId="0" fontId="42" fillId="0" borderId="17" xfId="0" applyFont="1" applyBorder="1" applyAlignment="1">
      <alignment horizontal="center"/>
    </xf>
    <xf numFmtId="0" fontId="42" fillId="0" borderId="26" xfId="0" applyFont="1" applyBorder="1" applyAlignment="1">
      <alignment horizontal="center"/>
    </xf>
    <xf numFmtId="164" fontId="38" fillId="0" borderId="0" xfId="50097" applyNumberFormat="1" applyFont="1" applyBorder="1"/>
    <xf numFmtId="164" fontId="38" fillId="0" borderId="23" xfId="50097" applyNumberFormat="1" applyFont="1" applyBorder="1"/>
    <xf numFmtId="173" fontId="7" fillId="0" borderId="0" xfId="2749" applyNumberFormat="1"/>
    <xf numFmtId="0" fontId="7" fillId="0" borderId="0" xfId="0" applyFont="1" applyBorder="1" applyAlignment="1">
      <alignment horizontal="center"/>
    </xf>
    <xf numFmtId="0" fontId="7" fillId="0" borderId="23" xfId="0" applyFont="1" applyBorder="1" applyAlignment="1">
      <alignment horizontal="center"/>
    </xf>
    <xf numFmtId="164" fontId="38" fillId="0" borderId="23" xfId="50097" applyNumberFormat="1" applyFont="1" applyBorder="1" applyAlignment="1">
      <alignment horizontal="center"/>
    </xf>
    <xf numFmtId="164" fontId="38" fillId="25" borderId="24" xfId="50097" applyNumberFormat="1" applyFont="1" applyFill="1" applyBorder="1"/>
    <xf numFmtId="164" fontId="38" fillId="0" borderId="24" xfId="50097" applyNumberFormat="1" applyFont="1" applyBorder="1"/>
    <xf numFmtId="43" fontId="38" fillId="25" borderId="24" xfId="50097" applyNumberFormat="1" applyFont="1" applyFill="1" applyBorder="1"/>
    <xf numFmtId="43" fontId="38" fillId="0" borderId="0" xfId="50097" applyNumberFormat="1" applyFont="1" applyFill="1" applyBorder="1"/>
    <xf numFmtId="43" fontId="38" fillId="0" borderId="23" xfId="50097" applyNumberFormat="1" applyFont="1" applyFill="1" applyBorder="1"/>
    <xf numFmtId="164" fontId="38" fillId="0" borderId="21" xfId="50097" applyNumberFormat="1" applyFont="1" applyBorder="1"/>
    <xf numFmtId="164" fontId="38" fillId="0" borderId="9" xfId="50097" applyNumberFormat="1" applyFont="1" applyBorder="1"/>
    <xf numFmtId="164" fontId="38" fillId="0" borderId="22" xfId="50097" applyNumberFormat="1" applyFont="1" applyBorder="1"/>
    <xf numFmtId="43" fontId="50" fillId="0" borderId="0" xfId="30" applyFont="1"/>
    <xf numFmtId="44" fontId="50" fillId="0" borderId="0" xfId="63" applyNumberFormat="1" applyFont="1"/>
    <xf numFmtId="6" fontId="50" fillId="0" borderId="0" xfId="63" applyNumberFormat="1" applyFont="1"/>
    <xf numFmtId="0" fontId="183" fillId="0" borderId="0" xfId="2328" applyFont="1" applyBorder="1"/>
    <xf numFmtId="0" fontId="184" fillId="0" borderId="0" xfId="0" applyFont="1"/>
    <xf numFmtId="0" fontId="185" fillId="0" borderId="0" xfId="0" applyFont="1"/>
    <xf numFmtId="0" fontId="7" fillId="0" borderId="24" xfId="0" applyFont="1" applyBorder="1"/>
    <xf numFmtId="0" fontId="7" fillId="0" borderId="0" xfId="0" applyFont="1" applyBorder="1"/>
    <xf numFmtId="167" fontId="7" fillId="0" borderId="0" xfId="45" applyNumberFormat="1" applyFont="1" applyBorder="1"/>
    <xf numFmtId="0" fontId="7" fillId="0" borderId="23" xfId="0" applyFont="1" applyBorder="1"/>
    <xf numFmtId="0" fontId="7" fillId="0" borderId="23" xfId="0" applyFont="1" applyFill="1" applyBorder="1"/>
    <xf numFmtId="0" fontId="7" fillId="0" borderId="21" xfId="0" applyFont="1" applyFill="1" applyBorder="1"/>
    <xf numFmtId="0" fontId="7" fillId="0" borderId="9" xfId="0" applyFont="1" applyFill="1" applyBorder="1"/>
    <xf numFmtId="0" fontId="7" fillId="0" borderId="9" xfId="0" applyFont="1" applyBorder="1"/>
    <xf numFmtId="167" fontId="7" fillId="0" borderId="9" xfId="0" applyNumberFormat="1" applyFont="1" applyBorder="1"/>
    <xf numFmtId="0" fontId="7" fillId="0" borderId="22" xfId="0" applyFont="1" applyFill="1" applyBorder="1"/>
    <xf numFmtId="0" fontId="104" fillId="0" borderId="24" xfId="0" applyFont="1" applyBorder="1"/>
    <xf numFmtId="0" fontId="104" fillId="0" borderId="0" xfId="0" applyFont="1" applyBorder="1"/>
    <xf numFmtId="0" fontId="104" fillId="0" borderId="0" xfId="0" applyFont="1" applyBorder="1" applyAlignment="1">
      <alignment horizontal="center"/>
    </xf>
    <xf numFmtId="167" fontId="104" fillId="0" borderId="0" xfId="45" applyNumberFormat="1" applyFont="1" applyBorder="1" applyAlignment="1">
      <alignment horizontal="center"/>
    </xf>
    <xf numFmtId="0" fontId="104" fillId="0" borderId="23" xfId="0" applyFont="1" applyBorder="1" applyAlignment="1">
      <alignment horizontal="center"/>
    </xf>
    <xf numFmtId="167" fontId="104" fillId="0" borderId="0" xfId="0" applyNumberFormat="1" applyFont="1" applyBorder="1"/>
    <xf numFmtId="167" fontId="104" fillId="0" borderId="23" xfId="0" applyNumberFormat="1" applyFont="1" applyBorder="1"/>
    <xf numFmtId="167" fontId="104" fillId="0" borderId="0" xfId="45" applyNumberFormat="1" applyFont="1" applyBorder="1"/>
    <xf numFmtId="164" fontId="104" fillId="0" borderId="0" xfId="45" applyNumberFormat="1" applyFont="1" applyBorder="1"/>
    <xf numFmtId="0" fontId="104" fillId="0" borderId="18" xfId="0" applyFont="1" applyBorder="1"/>
    <xf numFmtId="167" fontId="104" fillId="0" borderId="18" xfId="45" applyNumberFormat="1" applyFont="1" applyBorder="1"/>
    <xf numFmtId="164" fontId="104" fillId="0" borderId="18" xfId="0" applyNumberFormat="1" applyFont="1" applyBorder="1"/>
    <xf numFmtId="167" fontId="104" fillId="0" borderId="31" xfId="0" applyNumberFormat="1" applyFont="1" applyBorder="1"/>
    <xf numFmtId="0" fontId="104" fillId="0" borderId="21" xfId="0" applyFont="1" applyBorder="1"/>
    <xf numFmtId="0" fontId="104" fillId="0" borderId="9" xfId="0" applyFont="1" applyBorder="1"/>
    <xf numFmtId="0" fontId="104" fillId="0" borderId="9" xfId="0" applyFont="1" applyFill="1" applyBorder="1"/>
    <xf numFmtId="167" fontId="104" fillId="0" borderId="9" xfId="0" applyNumberFormat="1" applyFont="1" applyBorder="1"/>
    <xf numFmtId="167" fontId="104" fillId="0" borderId="9" xfId="45" applyNumberFormat="1" applyFont="1" applyBorder="1"/>
    <xf numFmtId="167" fontId="104" fillId="0" borderId="22" xfId="0" applyNumberFormat="1" applyFont="1" applyFill="1" applyBorder="1"/>
    <xf numFmtId="164" fontId="104" fillId="0" borderId="0" xfId="30" applyNumberFormat="1" applyFont="1" applyFill="1" applyAlignment="1">
      <alignment wrapText="1"/>
    </xf>
    <xf numFmtId="173" fontId="104" fillId="0" borderId="0" xfId="88" applyNumberFormat="1" applyFont="1"/>
    <xf numFmtId="164" fontId="104" fillId="0" borderId="0" xfId="30" applyNumberFormat="1" applyFont="1" applyFill="1" applyAlignment="1"/>
    <xf numFmtId="164" fontId="50" fillId="25" borderId="0" xfId="1704" applyNumberFormat="1" applyFont="1" applyFill="1"/>
    <xf numFmtId="0" fontId="50" fillId="25" borderId="0" xfId="2328" applyFont="1" applyFill="1"/>
    <xf numFmtId="164" fontId="0" fillId="0" borderId="0" xfId="30" applyNumberFormat="1" applyFont="1" applyBorder="1"/>
    <xf numFmtId="0" fontId="0" fillId="0" borderId="0" xfId="0" applyAlignment="1"/>
    <xf numFmtId="0" fontId="42" fillId="0" borderId="25" xfId="0" applyFont="1" applyBorder="1" applyAlignment="1">
      <alignment horizontal="center"/>
    </xf>
    <xf numFmtId="0" fontId="42" fillId="0" borderId="17" xfId="0" applyFont="1" applyBorder="1" applyAlignment="1">
      <alignment horizontal="center"/>
    </xf>
    <xf numFmtId="0" fontId="42" fillId="0" borderId="26" xfId="0" applyFont="1" applyBorder="1" applyAlignment="1">
      <alignment horizontal="center"/>
    </xf>
    <xf numFmtId="0" fontId="42" fillId="0" borderId="25" xfId="0" applyFont="1" applyBorder="1" applyAlignment="1">
      <alignment horizontal="center"/>
    </xf>
    <xf numFmtId="0" fontId="42" fillId="0" borderId="17" xfId="0" applyFont="1" applyBorder="1" applyAlignment="1">
      <alignment horizontal="center"/>
    </xf>
    <xf numFmtId="0" fontId="42" fillId="0" borderId="26" xfId="0" applyFont="1" applyBorder="1" applyAlignment="1">
      <alignment horizontal="center"/>
    </xf>
    <xf numFmtId="173" fontId="0" fillId="0" borderId="0" xfId="88" applyNumberFormat="1" applyFont="1"/>
    <xf numFmtId="0" fontId="186" fillId="0" borderId="0" xfId="0" applyFont="1"/>
    <xf numFmtId="44" fontId="0" fillId="0" borderId="0" xfId="0" applyNumberFormat="1"/>
    <xf numFmtId="167" fontId="187" fillId="0" borderId="16" xfId="45" applyNumberFormat="1" applyFont="1" applyBorder="1"/>
    <xf numFmtId="0" fontId="188" fillId="0" borderId="0" xfId="2328" applyFont="1" applyFill="1" applyAlignment="1">
      <alignment horizontal="left"/>
    </xf>
    <xf numFmtId="0" fontId="184" fillId="0" borderId="0" xfId="0" applyFont="1" applyFill="1" applyBorder="1"/>
    <xf numFmtId="0" fontId="185" fillId="0" borderId="0" xfId="0" applyFont="1" applyFill="1" applyBorder="1"/>
    <xf numFmtId="0" fontId="49" fillId="0" borderId="0" xfId="0" applyFont="1" applyFill="1" applyBorder="1"/>
    <xf numFmtId="0" fontId="49" fillId="110" borderId="17" xfId="0" applyFont="1" applyFill="1" applyBorder="1"/>
    <xf numFmtId="0" fontId="49" fillId="110" borderId="26" xfId="0" applyFont="1" applyFill="1" applyBorder="1"/>
    <xf numFmtId="0" fontId="104" fillId="0" borderId="24" xfId="0" applyFont="1" applyFill="1" applyBorder="1"/>
    <xf numFmtId="0" fontId="104" fillId="0" borderId="0" xfId="0" applyFont="1" applyFill="1" applyBorder="1"/>
    <xf numFmtId="0" fontId="0" fillId="0" borderId="0" xfId="0" applyFill="1" applyBorder="1" applyAlignment="1"/>
    <xf numFmtId="0" fontId="149" fillId="0" borderId="0" xfId="51457" applyFont="1"/>
    <xf numFmtId="0" fontId="147" fillId="0" borderId="0" xfId="51457" applyFont="1" applyAlignment="1">
      <alignment horizontal="center"/>
    </xf>
    <xf numFmtId="0" fontId="148" fillId="0" borderId="0" xfId="51457" applyFont="1" applyAlignment="1"/>
    <xf numFmtId="0" fontId="149" fillId="0" borderId="0" xfId="51457" applyFont="1" applyAlignment="1"/>
    <xf numFmtId="0" fontId="150" fillId="0" borderId="0" xfId="51457" applyFont="1" applyFill="1" applyAlignment="1">
      <alignment horizontal="center"/>
    </xf>
    <xf numFmtId="0" fontId="149" fillId="0" borderId="0" xfId="51457" applyFont="1" applyFill="1" applyAlignment="1"/>
    <xf numFmtId="0" fontId="149" fillId="0" borderId="0" xfId="51457" applyFont="1" applyFill="1" applyAlignment="1">
      <alignment horizontal="left"/>
    </xf>
    <xf numFmtId="0" fontId="149" fillId="0" borderId="0" xfId="51457" applyFont="1" applyFill="1"/>
    <xf numFmtId="0" fontId="151" fillId="0" borderId="0" xfId="51457" applyFont="1" applyFill="1"/>
    <xf numFmtId="0" fontId="151" fillId="0" borderId="0" xfId="51457" applyFont="1" applyFill="1" applyAlignment="1">
      <alignment horizontal="center"/>
    </xf>
    <xf numFmtId="41" fontId="149" fillId="0" borderId="0" xfId="51457" applyNumberFormat="1" applyFont="1" applyFill="1"/>
    <xf numFmtId="37" fontId="149" fillId="0" borderId="0" xfId="51457" applyNumberFormat="1" applyFont="1" applyFill="1"/>
    <xf numFmtId="43" fontId="149" fillId="0" borderId="0" xfId="51457" applyNumberFormat="1" applyFont="1" applyFill="1"/>
    <xf numFmtId="0" fontId="7" fillId="0" borderId="0" xfId="51457" applyFont="1"/>
    <xf numFmtId="164" fontId="149" fillId="0" borderId="0" xfId="51457" applyNumberFormat="1" applyFont="1" applyFill="1"/>
    <xf numFmtId="0" fontId="152" fillId="0" borderId="0" xfId="51457" applyFont="1" applyFill="1" applyAlignment="1">
      <alignment horizontal="center"/>
    </xf>
    <xf numFmtId="0" fontId="152" fillId="0" borderId="0" xfId="51457" applyFont="1" applyAlignment="1">
      <alignment horizontal="center"/>
    </xf>
    <xf numFmtId="0" fontId="149" fillId="0" borderId="0" xfId="51457" applyFont="1" applyAlignment="1">
      <alignment horizontal="left"/>
    </xf>
    <xf numFmtId="37" fontId="149" fillId="25" borderId="33" xfId="51457" applyNumberFormat="1" applyFont="1" applyFill="1" applyBorder="1"/>
    <xf numFmtId="0" fontId="149" fillId="0" borderId="0" xfId="51457" applyFont="1" applyBorder="1"/>
    <xf numFmtId="41" fontId="149" fillId="0" borderId="33" xfId="51457" applyNumberFormat="1" applyFont="1" applyBorder="1"/>
    <xf numFmtId="0" fontId="153" fillId="0" borderId="0" xfId="51457" applyFont="1" applyFill="1" applyBorder="1"/>
    <xf numFmtId="0" fontId="149" fillId="0" borderId="0" xfId="51457" applyFont="1" applyFill="1" applyBorder="1"/>
    <xf numFmtId="41" fontId="149" fillId="0" borderId="0" xfId="51457" applyNumberFormat="1" applyFont="1" applyFill="1" applyBorder="1"/>
    <xf numFmtId="0" fontId="149" fillId="0" borderId="0" xfId="51457" applyFont="1" applyFill="1" applyBorder="1" applyAlignment="1">
      <alignment wrapText="1"/>
    </xf>
    <xf numFmtId="0" fontId="149" fillId="0" borderId="0" xfId="51457" applyFont="1" applyBorder="1" applyAlignment="1">
      <alignment horizontal="left"/>
    </xf>
    <xf numFmtId="37" fontId="149" fillId="0" borderId="0" xfId="51457" applyNumberFormat="1" applyFont="1" applyBorder="1"/>
    <xf numFmtId="37" fontId="149" fillId="0" borderId="0" xfId="51457" applyNumberFormat="1" applyFont="1" applyFill="1" applyBorder="1"/>
    <xf numFmtId="37" fontId="149" fillId="0" borderId="0" xfId="51457" applyNumberFormat="1" applyFont="1" applyFill="1" applyBorder="1" applyAlignment="1">
      <alignment horizontal="center"/>
    </xf>
    <xf numFmtId="0" fontId="149" fillId="0" borderId="0" xfId="51457" applyFont="1" applyFill="1" applyBorder="1" applyAlignment="1">
      <alignment horizontal="center"/>
    </xf>
    <xf numFmtId="0" fontId="149" fillId="0" borderId="0" xfId="51457" applyFont="1" applyFill="1" applyBorder="1" applyAlignment="1"/>
    <xf numFmtId="0" fontId="149" fillId="0" borderId="0" xfId="51457" applyFont="1" applyBorder="1" applyAlignment="1"/>
    <xf numFmtId="0" fontId="150" fillId="0" borderId="0" xfId="51457" applyFont="1" applyBorder="1" applyAlignment="1">
      <alignment horizontal="center"/>
    </xf>
    <xf numFmtId="0" fontId="147" fillId="0" borderId="0" xfId="51457" applyFont="1" applyBorder="1" applyAlignment="1">
      <alignment horizontal="center"/>
    </xf>
    <xf numFmtId="0" fontId="148" fillId="0" borderId="0" xfId="51457" applyFont="1" applyBorder="1" applyAlignment="1"/>
    <xf numFmtId="0" fontId="148" fillId="0" borderId="0" xfId="51457" applyFont="1" applyFill="1" applyBorder="1" applyAlignment="1"/>
    <xf numFmtId="0" fontId="153" fillId="0" borderId="0" xfId="51457" applyFont="1" applyBorder="1"/>
    <xf numFmtId="0" fontId="189" fillId="0" borderId="0" xfId="51457" applyFont="1" applyBorder="1"/>
    <xf numFmtId="0" fontId="151" fillId="0" borderId="0" xfId="51457" applyFont="1" applyBorder="1"/>
    <xf numFmtId="0" fontId="147" fillId="0" borderId="0" xfId="51457" applyFont="1" applyBorder="1" applyAlignment="1">
      <alignment horizontal="centerContinuous"/>
    </xf>
    <xf numFmtId="0" fontId="189" fillId="0" borderId="0" xfId="51457" applyFont="1" applyBorder="1" applyAlignment="1">
      <alignment horizontal="centerContinuous"/>
    </xf>
    <xf numFmtId="0" fontId="149" fillId="0" borderId="0" xfId="51457" applyFont="1" applyFill="1" applyBorder="1" applyAlignment="1">
      <alignment horizontal="centerContinuous"/>
    </xf>
    <xf numFmtId="0" fontId="149" fillId="0" borderId="0" xfId="51457" applyFont="1" applyBorder="1" applyAlignment="1">
      <alignment horizontal="centerContinuous"/>
    </xf>
    <xf numFmtId="164" fontId="149" fillId="0" borderId="0" xfId="51457" applyNumberFormat="1" applyFont="1" applyFill="1" applyBorder="1" applyAlignment="1">
      <alignment horizontal="right"/>
    </xf>
    <xf numFmtId="9" fontId="149" fillId="0" borderId="0" xfId="51457" applyNumberFormat="1" applyFont="1" applyFill="1" applyBorder="1"/>
    <xf numFmtId="0" fontId="155" fillId="0" borderId="0" xfId="51457" applyFont="1" applyBorder="1"/>
    <xf numFmtId="41" fontId="152" fillId="0" borderId="0" xfId="51457" applyNumberFormat="1" applyFont="1" applyBorder="1" applyAlignment="1">
      <alignment horizontal="center"/>
    </xf>
    <xf numFmtId="41" fontId="152" fillId="0" borderId="0" xfId="51457" applyNumberFormat="1" applyFont="1" applyFill="1" applyBorder="1" applyAlignment="1">
      <alignment horizontal="center"/>
    </xf>
    <xf numFmtId="0" fontId="149" fillId="0" borderId="33" xfId="51457" applyFont="1" applyBorder="1" applyAlignment="1">
      <alignment horizontal="left"/>
    </xf>
    <xf numFmtId="0" fontId="149" fillId="0" borderId="33" xfId="51457" applyFont="1" applyBorder="1"/>
    <xf numFmtId="0" fontId="152" fillId="0" borderId="33" xfId="51457" applyFont="1" applyBorder="1" applyAlignment="1">
      <alignment horizontal="center"/>
    </xf>
    <xf numFmtId="164" fontId="149" fillId="0" borderId="33" xfId="51457" applyNumberFormat="1" applyFont="1" applyBorder="1"/>
    <xf numFmtId="164" fontId="149" fillId="25" borderId="33" xfId="51457" applyNumberFormat="1" applyFont="1" applyFill="1" applyBorder="1"/>
    <xf numFmtId="164" fontId="149" fillId="0" borderId="0" xfId="51457" applyNumberFormat="1" applyFont="1" applyBorder="1"/>
    <xf numFmtId="164" fontId="149" fillId="0" borderId="0" xfId="51457" applyNumberFormat="1" applyFont="1"/>
    <xf numFmtId="0" fontId="190" fillId="0" borderId="0" xfId="51457" applyNumberFormat="1" applyFont="1" applyFill="1"/>
    <xf numFmtId="3" fontId="11" fillId="25" borderId="0" xfId="0" applyNumberFormat="1" applyFont="1" applyFill="1" applyAlignment="1">
      <alignment horizontal="right"/>
    </xf>
    <xf numFmtId="3" fontId="11" fillId="0" borderId="17" xfId="0" applyNumberFormat="1" applyFont="1" applyFill="1" applyBorder="1" applyAlignment="1">
      <alignment horizontal="right"/>
    </xf>
    <xf numFmtId="0" fontId="0" fillId="0" borderId="0" xfId="0" applyAlignment="1"/>
    <xf numFmtId="164" fontId="7" fillId="0" borderId="0" xfId="30" applyNumberFormat="1" applyFont="1" applyFill="1" applyBorder="1" applyAlignment="1">
      <alignment horizontal="center"/>
    </xf>
    <xf numFmtId="0" fontId="42" fillId="0" borderId="25" xfId="0" applyFont="1" applyBorder="1" applyAlignment="1">
      <alignment horizontal="center"/>
    </xf>
    <xf numFmtId="0" fontId="42" fillId="0" borderId="17" xfId="0" applyFont="1" applyBorder="1" applyAlignment="1">
      <alignment horizontal="center"/>
    </xf>
    <xf numFmtId="0" fontId="42" fillId="0" borderId="26" xfId="0" applyFont="1" applyBorder="1" applyAlignment="1">
      <alignment horizontal="center"/>
    </xf>
    <xf numFmtId="0" fontId="191" fillId="0" borderId="0" xfId="0" applyNumberFormat="1" applyFont="1" applyFill="1" applyAlignment="1">
      <alignment horizontal="left"/>
    </xf>
    <xf numFmtId="0" fontId="11" fillId="0" borderId="16" xfId="0" applyNumberFormat="1" applyFont="1" applyBorder="1" applyAlignment="1">
      <alignment horizontal="left"/>
    </xf>
    <xf numFmtId="0" fontId="43" fillId="45" borderId="17" xfId="0" applyFont="1" applyFill="1" applyBorder="1" applyAlignment="1">
      <alignment wrapText="1"/>
    </xf>
    <xf numFmtId="0" fontId="43" fillId="45" borderId="26" xfId="0" applyFont="1" applyFill="1" applyBorder="1" applyAlignment="1">
      <alignment wrapText="1"/>
    </xf>
    <xf numFmtId="0" fontId="47" fillId="0" borderId="24" xfId="0" applyFont="1" applyFill="1" applyBorder="1" applyAlignment="1">
      <alignment horizontal="center"/>
    </xf>
    <xf numFmtId="0" fontId="47" fillId="0" borderId="0" xfId="0" applyFont="1" applyFill="1" applyBorder="1" applyAlignment="1">
      <alignment horizontal="center"/>
    </xf>
    <xf numFmtId="0" fontId="47" fillId="0" borderId="23" xfId="0" applyFont="1" applyFill="1" applyBorder="1" applyAlignment="1">
      <alignment horizontal="center"/>
    </xf>
    <xf numFmtId="0" fontId="43" fillId="0" borderId="0" xfId="0" applyFont="1" applyFill="1" applyBorder="1" applyAlignment="1">
      <alignment horizontal="center" wrapText="1"/>
    </xf>
    <xf numFmtId="0" fontId="43" fillId="0" borderId="23" xfId="0" applyFont="1" applyFill="1" applyBorder="1" applyAlignment="1">
      <alignment horizontal="center" wrapText="1"/>
    </xf>
    <xf numFmtId="164" fontId="38" fillId="0" borderId="0" xfId="30" applyNumberFormat="1" applyFont="1" applyBorder="1"/>
    <xf numFmtId="164" fontId="7" fillId="0" borderId="9" xfId="30" applyNumberFormat="1" applyFont="1" applyBorder="1" applyAlignment="1">
      <alignment horizontal="center"/>
    </xf>
    <xf numFmtId="167" fontId="104" fillId="0" borderId="0" xfId="45" applyNumberFormat="1" applyFont="1" applyFill="1" applyBorder="1"/>
    <xf numFmtId="0" fontId="8" fillId="0" borderId="0" xfId="2328" applyFont="1" applyAlignment="1">
      <alignment horizontal="center"/>
    </xf>
    <xf numFmtId="0" fontId="8" fillId="0" borderId="0" xfId="2328" applyFont="1" applyBorder="1" applyAlignment="1">
      <alignment horizontal="center"/>
    </xf>
    <xf numFmtId="0" fontId="8" fillId="0" borderId="0" xfId="2328" applyFont="1" applyFill="1" applyBorder="1" applyAlignment="1">
      <alignment horizontal="center"/>
    </xf>
    <xf numFmtId="0" fontId="7" fillId="0" borderId="0" xfId="2328" applyFont="1" applyAlignment="1">
      <alignment horizontal="center"/>
    </xf>
    <xf numFmtId="0" fontId="7" fillId="0" borderId="0" xfId="2328" applyFont="1" applyBorder="1" applyAlignment="1">
      <alignment horizontal="center"/>
    </xf>
    <xf numFmtId="0" fontId="7" fillId="0" borderId="0" xfId="2328" applyFont="1" applyFill="1" applyBorder="1" applyAlignment="1">
      <alignment horizontal="center"/>
    </xf>
    <xf numFmtId="41" fontId="7" fillId="0" borderId="0" xfId="2328" applyNumberFormat="1" applyFont="1" applyBorder="1" applyAlignment="1">
      <alignment horizontal="center"/>
    </xf>
    <xf numFmtId="49" fontId="7" fillId="0" borderId="0" xfId="2328" applyNumberFormat="1" applyFont="1" applyFill="1" applyBorder="1" applyAlignment="1">
      <alignment horizontal="left"/>
    </xf>
    <xf numFmtId="0" fontId="185" fillId="0" borderId="0" xfId="0" applyFont="1" applyFill="1" applyBorder="1" applyAlignment="1">
      <alignment horizontal="left"/>
    </xf>
    <xf numFmtId="0" fontId="38" fillId="0" borderId="0" xfId="0" applyFont="1" applyFill="1" applyBorder="1" applyAlignment="1">
      <alignment horizontal="left"/>
    </xf>
    <xf numFmtId="0" fontId="37" fillId="45" borderId="17" xfId="0" applyFont="1" applyFill="1" applyBorder="1" applyAlignment="1">
      <alignment horizontal="center" wrapText="1"/>
    </xf>
    <xf numFmtId="0" fontId="37" fillId="0" borderId="0" xfId="0" applyFont="1" applyFill="1" applyBorder="1" applyAlignment="1">
      <alignment horizontal="center" wrapText="1"/>
    </xf>
    <xf numFmtId="9" fontId="38" fillId="0" borderId="0" xfId="88" applyFont="1" applyBorder="1" applyAlignment="1">
      <alignment horizontal="left"/>
    </xf>
    <xf numFmtId="164" fontId="38" fillId="0" borderId="9" xfId="30" applyNumberFormat="1" applyFont="1" applyBorder="1"/>
    <xf numFmtId="164" fontId="38" fillId="0" borderId="9" xfId="0" applyNumberFormat="1" applyFont="1" applyBorder="1"/>
    <xf numFmtId="0" fontId="37" fillId="45" borderId="17" xfId="0" applyFont="1" applyFill="1" applyBorder="1" applyAlignment="1">
      <alignment horizontal="center" wrapText="1"/>
    </xf>
    <xf numFmtId="0" fontId="37" fillId="0" borderId="0" xfId="0" applyFont="1" applyFill="1" applyBorder="1" applyAlignment="1">
      <alignment horizontal="center" wrapText="1"/>
    </xf>
    <xf numFmtId="0" fontId="9" fillId="0" borderId="0" xfId="0" applyFont="1" applyFill="1" applyAlignment="1"/>
    <xf numFmtId="0" fontId="38" fillId="0" borderId="23" xfId="0" applyNumberFormat="1" applyFont="1" applyFill="1" applyBorder="1" applyAlignment="1">
      <alignment horizontal="left" wrapText="1"/>
    </xf>
    <xf numFmtId="0" fontId="149" fillId="25" borderId="38" xfId="0" applyFont="1" applyFill="1" applyBorder="1"/>
    <xf numFmtId="0" fontId="149" fillId="25" borderId="33" xfId="0" applyFont="1" applyFill="1" applyBorder="1"/>
    <xf numFmtId="37" fontId="149" fillId="25" borderId="33" xfId="0" applyNumberFormat="1" applyFont="1" applyFill="1" applyBorder="1"/>
    <xf numFmtId="41" fontId="149" fillId="25" borderId="33" xfId="0" applyNumberFormat="1" applyFont="1" applyFill="1" applyBorder="1"/>
    <xf numFmtId="0" fontId="149" fillId="25" borderId="33" xfId="0" applyFont="1" applyFill="1" applyBorder="1" applyAlignment="1">
      <alignment wrapText="1"/>
    </xf>
    <xf numFmtId="0" fontId="149" fillId="25" borderId="37" xfId="0" applyFont="1" applyFill="1" applyBorder="1"/>
    <xf numFmtId="0" fontId="149" fillId="25" borderId="33" xfId="0" applyFont="1" applyFill="1" applyBorder="1" applyAlignment="1">
      <alignment vertical="top" wrapText="1"/>
    </xf>
    <xf numFmtId="0" fontId="153" fillId="0" borderId="38" xfId="0" applyFont="1" applyBorder="1"/>
    <xf numFmtId="0" fontId="149" fillId="0" borderId="37" xfId="0" applyFont="1" applyBorder="1"/>
    <xf numFmtId="0" fontId="149" fillId="0" borderId="37" xfId="0" applyFont="1" applyFill="1" applyBorder="1"/>
    <xf numFmtId="41" fontId="149" fillId="0" borderId="33" xfId="0" applyNumberFormat="1" applyFont="1" applyBorder="1"/>
    <xf numFmtId="0" fontId="149" fillId="0" borderId="33" xfId="0" applyFont="1" applyFill="1" applyBorder="1" applyAlignment="1">
      <alignment wrapText="1"/>
    </xf>
    <xf numFmtId="0" fontId="153" fillId="0" borderId="39" xfId="0" applyFont="1" applyFill="1" applyBorder="1"/>
    <xf numFmtId="0" fontId="149" fillId="0" borderId="40" xfId="0" applyFont="1" applyBorder="1"/>
    <xf numFmtId="0" fontId="149" fillId="0" borderId="33" xfId="0" applyFont="1" applyFill="1" applyBorder="1"/>
    <xf numFmtId="0" fontId="154" fillId="25" borderId="33" xfId="0" applyFont="1" applyFill="1" applyBorder="1" applyAlignment="1">
      <alignment wrapText="1"/>
    </xf>
    <xf numFmtId="0" fontId="153" fillId="0" borderId="41" xfId="0" applyFont="1" applyFill="1" applyBorder="1"/>
    <xf numFmtId="0" fontId="149" fillId="0" borderId="42" xfId="0" applyFont="1" applyBorder="1"/>
    <xf numFmtId="0" fontId="153" fillId="0" borderId="38" xfId="0" applyFont="1" applyFill="1" applyBorder="1"/>
    <xf numFmtId="41" fontId="149" fillId="0" borderId="33" xfId="0" applyNumberFormat="1" applyFont="1" applyFill="1" applyBorder="1"/>
    <xf numFmtId="0" fontId="150" fillId="0" borderId="0" xfId="51457" applyFont="1" applyBorder="1" applyAlignment="1">
      <alignment horizontal="left"/>
    </xf>
    <xf numFmtId="37" fontId="149" fillId="0" borderId="33" xfId="0" applyNumberFormat="1" applyFont="1" applyFill="1" applyBorder="1"/>
    <xf numFmtId="0" fontId="153" fillId="0" borderId="33" xfId="0" applyFont="1" applyFill="1" applyBorder="1" applyAlignment="1"/>
    <xf numFmtId="0" fontId="153" fillId="0" borderId="33" xfId="0" applyFont="1" applyFill="1" applyBorder="1"/>
    <xf numFmtId="0" fontId="153" fillId="0" borderId="34" xfId="0" applyFont="1" applyFill="1" applyBorder="1"/>
    <xf numFmtId="0" fontId="149" fillId="0" borderId="36" xfId="0" applyFont="1" applyFill="1" applyBorder="1"/>
    <xf numFmtId="0" fontId="153" fillId="0" borderId="38" xfId="0" applyFont="1" applyBorder="1" applyAlignment="1"/>
    <xf numFmtId="0" fontId="154" fillId="0" borderId="33" xfId="0" applyFont="1" applyFill="1" applyBorder="1" applyAlignment="1">
      <alignment wrapText="1"/>
    </xf>
    <xf numFmtId="41" fontId="149" fillId="25" borderId="33" xfId="0" applyNumberFormat="1" applyFont="1" applyFill="1" applyBorder="1" applyAlignment="1">
      <alignment horizontal="right"/>
    </xf>
    <xf numFmtId="0" fontId="153" fillId="0" borderId="44" xfId="0" applyFont="1" applyFill="1" applyBorder="1"/>
    <xf numFmtId="41" fontId="149" fillId="0" borderId="33" xfId="0" applyNumberFormat="1" applyFont="1" applyFill="1" applyBorder="1" applyAlignment="1">
      <alignment horizontal="right"/>
    </xf>
    <xf numFmtId="0" fontId="153" fillId="0" borderId="0" xfId="0" applyFont="1" applyFill="1" applyBorder="1"/>
    <xf numFmtId="0" fontId="149" fillId="0" borderId="0" xfId="0" applyFont="1" applyBorder="1"/>
    <xf numFmtId="0" fontId="149" fillId="0" borderId="0" xfId="0" applyFont="1" applyFill="1" applyBorder="1"/>
    <xf numFmtId="41" fontId="149" fillId="0" borderId="0" xfId="0" applyNumberFormat="1" applyFont="1" applyFill="1" applyBorder="1" applyAlignment="1">
      <alignment horizontal="right"/>
    </xf>
    <xf numFmtId="41" fontId="149" fillId="0" borderId="42" xfId="0" applyNumberFormat="1" applyFont="1" applyFill="1" applyBorder="1" applyAlignment="1">
      <alignment horizontal="right"/>
    </xf>
    <xf numFmtId="0" fontId="149" fillId="0" borderId="0" xfId="0" applyFont="1" applyFill="1" applyBorder="1" applyAlignment="1">
      <alignment wrapText="1"/>
    </xf>
    <xf numFmtId="3" fontId="50" fillId="0" borderId="0" xfId="63" applyNumberFormat="1" applyFont="1"/>
    <xf numFmtId="10" fontId="0" fillId="111" borderId="0" xfId="0" applyNumberFormat="1" applyFill="1"/>
    <xf numFmtId="0" fontId="7" fillId="0" borderId="0" xfId="2328" applyAlignment="1">
      <alignment horizontal="right"/>
    </xf>
    <xf numFmtId="164" fontId="0" fillId="111" borderId="0" xfId="3082" applyNumberFormat="1" applyFont="1" applyFill="1" applyAlignment="1"/>
    <xf numFmtId="168" fontId="0" fillId="111" borderId="0" xfId="0" applyNumberFormat="1" applyFill="1"/>
    <xf numFmtId="167" fontId="0" fillId="111" borderId="0" xfId="45" applyNumberFormat="1" applyFont="1" applyFill="1" applyAlignment="1"/>
    <xf numFmtId="167" fontId="0" fillId="111" borderId="62" xfId="45" applyNumberFormat="1" applyFont="1" applyFill="1" applyBorder="1" applyAlignment="1"/>
    <xf numFmtId="0" fontId="7" fillId="0" borderId="0" xfId="0" applyFont="1" applyFill="1" applyAlignment="1">
      <alignment vertical="center" wrapText="1"/>
    </xf>
    <xf numFmtId="0" fontId="30" fillId="0" borderId="0" xfId="0" applyFont="1" applyFill="1" applyAlignment="1">
      <alignment horizontal="center" vertical="center" wrapText="1"/>
    </xf>
    <xf numFmtId="0" fontId="188" fillId="0" borderId="0" xfId="2328" applyFont="1" applyAlignment="1">
      <alignment horizontal="center"/>
    </xf>
    <xf numFmtId="164" fontId="188" fillId="0" borderId="0" xfId="2328" applyNumberFormat="1" applyFont="1"/>
    <xf numFmtId="0" fontId="188" fillId="0" borderId="0" xfId="63" applyFont="1" applyFill="1" applyAlignment="1">
      <alignment horizontal="left"/>
    </xf>
    <xf numFmtId="164" fontId="188" fillId="0" borderId="0" xfId="63" applyNumberFormat="1" applyFont="1" applyFill="1"/>
    <xf numFmtId="0" fontId="188" fillId="0" borderId="0" xfId="2328" quotePrefix="1" applyFont="1" applyAlignment="1">
      <alignment horizontal="center"/>
    </xf>
    <xf numFmtId="0" fontId="188" fillId="0" borderId="0" xfId="63" applyFont="1" applyFill="1"/>
    <xf numFmtId="0" fontId="188" fillId="0" borderId="0" xfId="2328" applyFont="1" applyAlignment="1">
      <alignment horizontal="right"/>
    </xf>
    <xf numFmtId="0" fontId="188" fillId="0" borderId="0" xfId="63" applyFont="1" applyAlignment="1">
      <alignment horizontal="right"/>
    </xf>
    <xf numFmtId="164" fontId="188" fillId="0" borderId="0" xfId="63" applyNumberFormat="1" applyFont="1"/>
    <xf numFmtId="0" fontId="104" fillId="0" borderId="0" xfId="0" applyFont="1"/>
    <xf numFmtId="164" fontId="30" fillId="0" borderId="0" xfId="63" applyNumberFormat="1" applyFont="1"/>
    <xf numFmtId="37" fontId="149" fillId="25" borderId="37" xfId="0" applyNumberFormat="1" applyFont="1" applyFill="1" applyBorder="1"/>
    <xf numFmtId="0" fontId="186" fillId="0" borderId="0" xfId="2328" applyFont="1" applyBorder="1"/>
    <xf numFmtId="0" fontId="3" fillId="0" borderId="0" xfId="64051"/>
    <xf numFmtId="196" fontId="3" fillId="112" borderId="0" xfId="64052" applyNumberFormat="1" applyFill="1"/>
    <xf numFmtId="196" fontId="3" fillId="0" borderId="0" xfId="64052" applyNumberFormat="1"/>
    <xf numFmtId="0" fontId="7" fillId="25" borderId="0" xfId="0" applyFont="1" applyFill="1"/>
    <xf numFmtId="0" fontId="192" fillId="0" borderId="0" xfId="0" applyFont="1"/>
    <xf numFmtId="0" fontId="38" fillId="0" borderId="0" xfId="0" applyFont="1" applyFill="1" applyBorder="1" applyAlignment="1">
      <alignment horizontal="center" wrapText="1"/>
    </xf>
    <xf numFmtId="164" fontId="49" fillId="0" borderId="0" xfId="0" applyNumberFormat="1" applyFont="1"/>
    <xf numFmtId="164" fontId="23" fillId="25" borderId="0" xfId="30" applyNumberFormat="1" applyFont="1" applyFill="1" applyBorder="1" applyAlignment="1">
      <alignment horizontal="right"/>
    </xf>
    <xf numFmtId="0" fontId="38" fillId="0" borderId="0" xfId="0" applyFont="1" applyFill="1" applyBorder="1" applyAlignment="1">
      <alignment horizontal="center" wrapText="1"/>
    </xf>
    <xf numFmtId="10" fontId="30" fillId="0" borderId="22" xfId="88" applyNumberFormat="1" applyFont="1" applyBorder="1" applyAlignment="1">
      <alignment horizontal="left"/>
    </xf>
    <xf numFmtId="167" fontId="30" fillId="0" borderId="0" xfId="0" applyNumberFormat="1" applyFont="1" applyBorder="1"/>
    <xf numFmtId="168" fontId="30" fillId="0" borderId="0" xfId="88" applyNumberFormat="1" applyFont="1" applyBorder="1"/>
    <xf numFmtId="197" fontId="30" fillId="0" borderId="23" xfId="0" applyNumberFormat="1" applyFont="1" applyFill="1" applyBorder="1" applyAlignment="1">
      <alignment horizontal="left"/>
    </xf>
    <xf numFmtId="0" fontId="7" fillId="0" borderId="0" xfId="2328" applyFont="1"/>
    <xf numFmtId="196" fontId="193" fillId="112" borderId="0" xfId="64052" applyNumberFormat="1" applyFont="1" applyFill="1" applyBorder="1"/>
    <xf numFmtId="0" fontId="106" fillId="0" borderId="0" xfId="64051" applyFont="1"/>
    <xf numFmtId="196" fontId="106" fillId="112" borderId="0" xfId="64052" applyNumberFormat="1" applyFont="1" applyFill="1" applyBorder="1"/>
    <xf numFmtId="0" fontId="30" fillId="0" borderId="0" xfId="0" applyNumberFormat="1" applyFont="1" applyFill="1" applyAlignment="1">
      <alignment wrapText="1"/>
    </xf>
    <xf numFmtId="0" fontId="0" fillId="0" borderId="0" xfId="0" applyAlignment="1">
      <alignment wrapText="1"/>
    </xf>
    <xf numFmtId="0" fontId="147" fillId="0" borderId="0" xfId="2312" applyFont="1" applyAlignment="1">
      <alignment horizontal="center"/>
    </xf>
    <xf numFmtId="0" fontId="148" fillId="0" borderId="0" xfId="2312" applyFont="1" applyAlignment="1"/>
    <xf numFmtId="0" fontId="149" fillId="0" borderId="0" xfId="2312" applyFont="1" applyAlignment="1"/>
    <xf numFmtId="0" fontId="21" fillId="0" borderId="0" xfId="0" applyFont="1" applyAlignment="1">
      <alignment horizontal="center"/>
    </xf>
    <xf numFmtId="0" fontId="0" fillId="0" borderId="0" xfId="0" applyAlignment="1"/>
    <xf numFmtId="0" fontId="35" fillId="0" borderId="0" xfId="0" applyFont="1" applyAlignment="1">
      <alignment horizontal="center"/>
    </xf>
    <xf numFmtId="0" fontId="13" fillId="0" borderId="0" xfId="0" applyFont="1" applyAlignment="1">
      <alignment horizontal="center"/>
    </xf>
    <xf numFmtId="0" fontId="46" fillId="0" borderId="0" xfId="0" applyFont="1" applyAlignment="1">
      <alignment horizontal="center"/>
    </xf>
    <xf numFmtId="0" fontId="37" fillId="45" borderId="17" xfId="0" applyFont="1" applyFill="1" applyBorder="1" applyAlignment="1">
      <alignment horizontal="center" wrapText="1"/>
    </xf>
    <xf numFmtId="0" fontId="43" fillId="45" borderId="17" xfId="0" applyFont="1" applyFill="1" applyBorder="1" applyAlignment="1">
      <alignment horizontal="center" wrapText="1"/>
    </xf>
    <xf numFmtId="0" fontId="43" fillId="45" borderId="26" xfId="0" applyFont="1" applyFill="1" applyBorder="1" applyAlignment="1">
      <alignment horizontal="center" wrapText="1"/>
    </xf>
    <xf numFmtId="0" fontId="42" fillId="0" borderId="0" xfId="0" applyFont="1" applyFill="1" applyBorder="1" applyAlignment="1">
      <alignment horizontal="center" wrapText="1"/>
    </xf>
    <xf numFmtId="0" fontId="38" fillId="0" borderId="0" xfId="0" applyFont="1" applyFill="1" applyBorder="1" applyAlignment="1">
      <alignment horizontal="center" wrapText="1"/>
    </xf>
    <xf numFmtId="0" fontId="38" fillId="0" borderId="23" xfId="0" applyFont="1" applyFill="1" applyBorder="1" applyAlignment="1">
      <alignment horizontal="center" wrapText="1"/>
    </xf>
    <xf numFmtId="0" fontId="38" fillId="0" borderId="17" xfId="0" applyFont="1" applyBorder="1" applyAlignment="1">
      <alignment horizontal="center" wrapText="1"/>
    </xf>
    <xf numFmtId="0" fontId="38" fillId="0" borderId="26" xfId="0" applyFont="1" applyBorder="1" applyAlignment="1">
      <alignment horizontal="center" wrapText="1"/>
    </xf>
    <xf numFmtId="164" fontId="38" fillId="0" borderId="9" xfId="0" applyNumberFormat="1" applyFont="1" applyFill="1" applyBorder="1" applyAlignment="1">
      <alignment horizontal="center" wrapText="1"/>
    </xf>
    <xf numFmtId="0" fontId="38" fillId="0" borderId="9" xfId="0" applyFont="1" applyFill="1" applyBorder="1" applyAlignment="1">
      <alignment horizontal="center" wrapText="1"/>
    </xf>
    <xf numFmtId="0" fontId="38" fillId="0" borderId="22" xfId="0" applyFont="1" applyFill="1" applyBorder="1" applyAlignment="1">
      <alignment horizontal="center" wrapText="1"/>
    </xf>
    <xf numFmtId="164" fontId="38" fillId="0" borderId="9" xfId="30" applyNumberFormat="1" applyFont="1" applyFill="1" applyBorder="1" applyAlignment="1">
      <alignment horizontal="center" wrapText="1"/>
    </xf>
    <xf numFmtId="164" fontId="38" fillId="0" borderId="22" xfId="30" applyNumberFormat="1" applyFont="1" applyFill="1" applyBorder="1" applyAlignment="1">
      <alignment horizontal="center" wrapText="1"/>
    </xf>
    <xf numFmtId="0" fontId="38" fillId="0" borderId="9" xfId="0" applyFont="1" applyFill="1" applyBorder="1" applyAlignment="1">
      <alignment horizontal="left" wrapText="1"/>
    </xf>
    <xf numFmtId="0" fontId="38" fillId="0" borderId="22" xfId="0" applyFont="1" applyFill="1" applyBorder="1" applyAlignment="1">
      <alignment horizontal="left" wrapText="1"/>
    </xf>
    <xf numFmtId="0" fontId="38" fillId="0" borderId="0" xfId="0" applyFont="1" applyAlignment="1">
      <alignment horizontal="center" wrapText="1"/>
    </xf>
    <xf numFmtId="0" fontId="38" fillId="0" borderId="23" xfId="0" applyFont="1" applyBorder="1" applyAlignment="1">
      <alignment horizontal="center" wrapText="1"/>
    </xf>
    <xf numFmtId="0" fontId="38" fillId="0" borderId="9" xfId="0" applyFont="1" applyBorder="1" applyAlignment="1">
      <alignment horizontal="center" wrapText="1"/>
    </xf>
    <xf numFmtId="0" fontId="38" fillId="0" borderId="22" xfId="0" applyFont="1" applyBorder="1" applyAlignment="1">
      <alignment horizontal="center" wrapText="1"/>
    </xf>
    <xf numFmtId="0" fontId="37" fillId="0" borderId="0" xfId="0" applyFont="1" applyFill="1" applyBorder="1" applyAlignment="1">
      <alignment horizontal="center" wrapText="1"/>
    </xf>
    <xf numFmtId="0" fontId="47" fillId="45" borderId="25" xfId="0" applyFont="1" applyFill="1" applyBorder="1" applyAlignment="1">
      <alignment horizontal="center"/>
    </xf>
    <xf numFmtId="0" fontId="47" fillId="45" borderId="17" xfId="0" applyFont="1" applyFill="1" applyBorder="1" applyAlignment="1">
      <alignment horizontal="center"/>
    </xf>
    <xf numFmtId="0" fontId="47" fillId="45" borderId="26" xfId="0" applyFont="1" applyFill="1" applyBorder="1" applyAlignment="1">
      <alignment horizontal="center"/>
    </xf>
    <xf numFmtId="0" fontId="42" fillId="0" borderId="23" xfId="0" applyFont="1" applyFill="1" applyBorder="1" applyAlignment="1">
      <alignment horizontal="center" wrapText="1"/>
    </xf>
    <xf numFmtId="3" fontId="38" fillId="0" borderId="0" xfId="0" applyNumberFormat="1" applyFont="1" applyBorder="1" applyAlignment="1">
      <alignment horizontal="left" wrapText="1"/>
    </xf>
    <xf numFmtId="0" fontId="0" fillId="0" borderId="0" xfId="0" applyBorder="1" applyAlignment="1">
      <alignment wrapText="1"/>
    </xf>
    <xf numFmtId="0" fontId="0" fillId="0" borderId="23" xfId="0" applyBorder="1" applyAlignment="1">
      <alignment wrapText="1"/>
    </xf>
    <xf numFmtId="0" fontId="38" fillId="0" borderId="0" xfId="0" applyFont="1" applyFill="1" applyBorder="1" applyAlignment="1">
      <alignment horizontal="left" wrapText="1"/>
    </xf>
    <xf numFmtId="0" fontId="38" fillId="0" borderId="23" xfId="0" applyFont="1" applyFill="1" applyBorder="1" applyAlignment="1">
      <alignment horizontal="left" wrapText="1"/>
    </xf>
    <xf numFmtId="0" fontId="47" fillId="110" borderId="25" xfId="0" applyFont="1" applyFill="1" applyBorder="1" applyAlignment="1">
      <alignment horizontal="center"/>
    </xf>
    <xf numFmtId="0" fontId="47" fillId="110" borderId="17" xfId="0" applyFont="1" applyFill="1" applyBorder="1" applyAlignment="1">
      <alignment horizontal="center"/>
    </xf>
    <xf numFmtId="0" fontId="104" fillId="0" borderId="0" xfId="0" applyFont="1" applyFill="1" applyBorder="1" applyAlignment="1">
      <alignment wrapText="1"/>
    </xf>
    <xf numFmtId="0" fontId="0" fillId="0" borderId="0" xfId="0" applyFill="1" applyBorder="1" applyAlignment="1">
      <alignment wrapText="1"/>
    </xf>
    <xf numFmtId="0" fontId="0" fillId="0" borderId="23" xfId="0" applyFill="1" applyBorder="1" applyAlignment="1">
      <alignment wrapText="1"/>
    </xf>
    <xf numFmtId="0" fontId="0" fillId="0" borderId="9" xfId="0" applyFill="1" applyBorder="1" applyAlignment="1">
      <alignment wrapText="1"/>
    </xf>
    <xf numFmtId="0" fontId="0" fillId="0" borderId="22" xfId="0" applyFill="1" applyBorder="1" applyAlignment="1">
      <alignment wrapText="1"/>
    </xf>
    <xf numFmtId="164" fontId="44" fillId="0" borderId="21" xfId="30" applyNumberFormat="1" applyFont="1" applyFill="1" applyBorder="1" applyAlignment="1">
      <alignment horizontal="center"/>
    </xf>
    <xf numFmtId="164" fontId="7" fillId="0" borderId="9" xfId="30" applyNumberFormat="1" applyFont="1" applyFill="1" applyBorder="1" applyAlignment="1">
      <alignment horizontal="center"/>
    </xf>
    <xf numFmtId="164" fontId="44" fillId="0" borderId="9" xfId="30" applyNumberFormat="1" applyFont="1" applyFill="1" applyBorder="1" applyAlignment="1">
      <alignment horizontal="center"/>
    </xf>
    <xf numFmtId="0" fontId="31" fillId="45" borderId="25" xfId="0" applyFont="1" applyFill="1" applyBorder="1" applyAlignment="1">
      <alignment horizontal="center"/>
    </xf>
    <xf numFmtId="0" fontId="0" fillId="0" borderId="17" xfId="0" applyBorder="1" applyAlignment="1">
      <alignment horizontal="center"/>
    </xf>
    <xf numFmtId="0" fontId="31" fillId="45" borderId="17" xfId="0" applyFont="1" applyFill="1" applyBorder="1" applyAlignment="1">
      <alignment horizontal="center"/>
    </xf>
    <xf numFmtId="0" fontId="42" fillId="0" borderId="9" xfId="0" applyFont="1" applyFill="1" applyBorder="1" applyAlignment="1">
      <alignment horizontal="center" wrapText="1"/>
    </xf>
    <xf numFmtId="164" fontId="44" fillId="0" borderId="24" xfId="30" applyNumberFormat="1" applyFont="1" applyFill="1" applyBorder="1" applyAlignment="1">
      <alignment horizontal="center"/>
    </xf>
    <xf numFmtId="164" fontId="7" fillId="0" borderId="0" xfId="30" applyNumberFormat="1" applyFont="1" applyFill="1" applyBorder="1" applyAlignment="1">
      <alignment horizontal="center"/>
    </xf>
    <xf numFmtId="164" fontId="44" fillId="0" borderId="0" xfId="30" applyNumberFormat="1" applyFont="1" applyFill="1" applyBorder="1" applyAlignment="1">
      <alignment horizontal="center"/>
    </xf>
    <xf numFmtId="2" fontId="44" fillId="0" borderId="24" xfId="0" applyNumberFormat="1" applyFont="1" applyFill="1" applyBorder="1" applyAlignment="1">
      <alignment horizontal="center"/>
    </xf>
    <xf numFmtId="2" fontId="7" fillId="0" borderId="0" xfId="0" applyNumberFormat="1" applyFont="1" applyFill="1" applyBorder="1" applyAlignment="1">
      <alignment horizontal="center"/>
    </xf>
    <xf numFmtId="2" fontId="44" fillId="0" borderId="0" xfId="0" applyNumberFormat="1" applyFont="1" applyFill="1" applyBorder="1" applyAlignment="1">
      <alignment horizontal="center"/>
    </xf>
    <xf numFmtId="0" fontId="7" fillId="0" borderId="0" xfId="0" applyFont="1" applyFill="1" applyBorder="1" applyAlignment="1">
      <alignment horizontal="center"/>
    </xf>
    <xf numFmtId="0" fontId="47" fillId="110" borderId="20" xfId="0" applyFont="1" applyFill="1" applyBorder="1" applyAlignment="1">
      <alignment horizontal="left"/>
    </xf>
    <xf numFmtId="0" fontId="47" fillId="110" borderId="19" xfId="0" applyFont="1" applyFill="1" applyBorder="1" applyAlignment="1">
      <alignment horizontal="left"/>
    </xf>
    <xf numFmtId="0" fontId="47" fillId="110" borderId="61" xfId="0" applyFont="1" applyFill="1" applyBorder="1" applyAlignment="1">
      <alignment horizontal="left"/>
    </xf>
    <xf numFmtId="0" fontId="47" fillId="45" borderId="20" xfId="0" applyFont="1" applyFill="1" applyBorder="1" applyAlignment="1">
      <alignment horizontal="left"/>
    </xf>
    <xf numFmtId="0" fontId="47" fillId="45" borderId="19" xfId="0" applyFont="1" applyFill="1" applyBorder="1" applyAlignment="1">
      <alignment horizontal="left"/>
    </xf>
    <xf numFmtId="0" fontId="47" fillId="45" borderId="61" xfId="0" applyFont="1" applyFill="1" applyBorder="1" applyAlignment="1">
      <alignment horizontal="left"/>
    </xf>
    <xf numFmtId="0" fontId="0" fillId="0" borderId="17" xfId="0" applyBorder="1" applyAlignment="1">
      <alignment wrapText="1"/>
    </xf>
    <xf numFmtId="0" fontId="0" fillId="0" borderId="26" xfId="0" applyBorder="1" applyAlignment="1">
      <alignment wrapText="1"/>
    </xf>
    <xf numFmtId="0" fontId="38" fillId="0" borderId="0" xfId="0" applyFont="1" applyBorder="1" applyAlignment="1">
      <alignment wrapText="1"/>
    </xf>
    <xf numFmtId="0" fontId="21" fillId="0" borderId="0" xfId="63" applyFont="1" applyAlignment="1">
      <alignment horizontal="center"/>
    </xf>
    <xf numFmtId="0" fontId="21" fillId="0" borderId="0" xfId="63" applyFont="1" applyAlignment="1"/>
    <xf numFmtId="0" fontId="58" fillId="0" borderId="0" xfId="63" applyFont="1" applyAlignment="1">
      <alignment horizontal="center"/>
    </xf>
    <xf numFmtId="0" fontId="66" fillId="0" borderId="0" xfId="63" applyFont="1" applyAlignment="1"/>
    <xf numFmtId="0" fontId="188" fillId="0" borderId="0" xfId="2328" applyFont="1" applyFill="1" applyAlignment="1">
      <alignment horizontal="left"/>
    </xf>
    <xf numFmtId="0" fontId="0" fillId="0" borderId="0" xfId="0" applyFill="1" applyAlignment="1"/>
    <xf numFmtId="0" fontId="42" fillId="0" borderId="25" xfId="0" applyFont="1" applyBorder="1" applyAlignment="1">
      <alignment horizontal="center"/>
    </xf>
    <xf numFmtId="0" fontId="42" fillId="0" borderId="17" xfId="0" applyFont="1" applyBorder="1" applyAlignment="1">
      <alignment horizontal="center"/>
    </xf>
    <xf numFmtId="0" fontId="42" fillId="0" borderId="26" xfId="0" applyFont="1" applyBorder="1" applyAlignment="1">
      <alignment horizontal="center"/>
    </xf>
    <xf numFmtId="0" fontId="50" fillId="0" borderId="24" xfId="63" applyFont="1" applyBorder="1" applyAlignment="1">
      <alignment horizontal="left" wrapText="1"/>
    </xf>
    <xf numFmtId="0" fontId="50" fillId="0" borderId="23" xfId="63" applyFont="1" applyBorder="1" applyAlignment="1">
      <alignment horizontal="left" wrapText="1"/>
    </xf>
    <xf numFmtId="0" fontId="38" fillId="0" borderId="24" xfId="0" applyFont="1" applyBorder="1" applyAlignment="1">
      <alignment horizontal="center" wrapText="1"/>
    </xf>
    <xf numFmtId="0" fontId="0" fillId="0" borderId="0" xfId="0" applyAlignment="1">
      <alignment horizontal="center"/>
    </xf>
  </cellXfs>
  <cellStyles count="64080">
    <cellStyle name=" 1" xfId="153"/>
    <cellStyle name=" 1 2" xfId="64060"/>
    <cellStyle name=" 1 2 2" xfId="64061"/>
    <cellStyle name=" 1 3" xfId="64062"/>
    <cellStyle name="_Interim Rule" xfId="3083"/>
    <cellStyle name="_Interim Rule 10" xfId="3084"/>
    <cellStyle name="_Interim Rule 10 10" xfId="3085"/>
    <cellStyle name="_Interim Rule 10 11" xfId="3086"/>
    <cellStyle name="_Interim Rule 10 12" xfId="3087"/>
    <cellStyle name="_Interim Rule 10 13" xfId="3088"/>
    <cellStyle name="_Interim Rule 10 14" xfId="3089"/>
    <cellStyle name="_Interim Rule 10 15" xfId="3090"/>
    <cellStyle name="_Interim Rule 10 16" xfId="3091"/>
    <cellStyle name="_Interim Rule 10 17" xfId="3092"/>
    <cellStyle name="_Interim Rule 10 18" xfId="3093"/>
    <cellStyle name="_Interim Rule 10 19" xfId="3094"/>
    <cellStyle name="_Interim Rule 10 2" xfId="3095"/>
    <cellStyle name="_Interim Rule 10 20" xfId="3096"/>
    <cellStyle name="_Interim Rule 10 21" xfId="3097"/>
    <cellStyle name="_Interim Rule 10 22" xfId="3098"/>
    <cellStyle name="_Interim Rule 10 23" xfId="3099"/>
    <cellStyle name="_Interim Rule 10 3" xfId="3100"/>
    <cellStyle name="_Interim Rule 10 4" xfId="3101"/>
    <cellStyle name="_Interim Rule 10 5" xfId="3102"/>
    <cellStyle name="_Interim Rule 10 6" xfId="3103"/>
    <cellStyle name="_Interim Rule 10 7" xfId="3104"/>
    <cellStyle name="_Interim Rule 10 8" xfId="3105"/>
    <cellStyle name="_Interim Rule 10 9" xfId="3106"/>
    <cellStyle name="_Interim Rule 11" xfId="3107"/>
    <cellStyle name="_Interim Rule 11 10" xfId="3108"/>
    <cellStyle name="_Interim Rule 11 11" xfId="3109"/>
    <cellStyle name="_Interim Rule 11 12" xfId="3110"/>
    <cellStyle name="_Interim Rule 11 13" xfId="3111"/>
    <cellStyle name="_Interim Rule 11 14" xfId="3112"/>
    <cellStyle name="_Interim Rule 11 15" xfId="3113"/>
    <cellStyle name="_Interim Rule 11 16" xfId="3114"/>
    <cellStyle name="_Interim Rule 11 17" xfId="3115"/>
    <cellStyle name="_Interim Rule 11 18" xfId="3116"/>
    <cellStyle name="_Interim Rule 11 19" xfId="3117"/>
    <cellStyle name="_Interim Rule 11 2" xfId="3118"/>
    <cellStyle name="_Interim Rule 11 20" xfId="3119"/>
    <cellStyle name="_Interim Rule 11 21" xfId="3120"/>
    <cellStyle name="_Interim Rule 11 22" xfId="3121"/>
    <cellStyle name="_Interim Rule 11 23" xfId="3122"/>
    <cellStyle name="_Interim Rule 11 3" xfId="3123"/>
    <cellStyle name="_Interim Rule 11 4" xfId="3124"/>
    <cellStyle name="_Interim Rule 11 5" xfId="3125"/>
    <cellStyle name="_Interim Rule 11 6" xfId="3126"/>
    <cellStyle name="_Interim Rule 11 7" xfId="3127"/>
    <cellStyle name="_Interim Rule 11 8" xfId="3128"/>
    <cellStyle name="_Interim Rule 11 9" xfId="3129"/>
    <cellStyle name="_Interim Rule 12" xfId="3130"/>
    <cellStyle name="_Interim Rule 12 2" xfId="3131"/>
    <cellStyle name="_Interim Rule 12 3" xfId="3132"/>
    <cellStyle name="_Interim Rule 12 4" xfId="3133"/>
    <cellStyle name="_Interim Rule 12_12.31.09 TELP #27 TBBS" xfId="3134"/>
    <cellStyle name="_Interim Rule 12_2009 Workpapers - #27-TELP" xfId="3135"/>
    <cellStyle name="_Interim Rule 12_2009 Workpapers - #27-TELP 2" xfId="3136"/>
    <cellStyle name="_Interim Rule 12_2009 Workpapers - #27-TELP_1" xfId="3137"/>
    <cellStyle name="_Interim Rule 12_2009 Workpapers - #27-TELP_1 2" xfId="3138"/>
    <cellStyle name="_Interim Rule 12_Deprec Template" xfId="3139"/>
    <cellStyle name="_Interim Rule 12_PES Prov to Ret 2009 true up" xfId="3140"/>
    <cellStyle name="_Interim Rule 12_Return 2009 - #26-AJTS" xfId="3141"/>
    <cellStyle name="_Interim Rule 13" xfId="3142"/>
    <cellStyle name="_Interim Rule 14" xfId="3143"/>
    <cellStyle name="_Interim Rule 15" xfId="3144"/>
    <cellStyle name="_Interim Rule 16" xfId="3145"/>
    <cellStyle name="_Interim Rule 2" xfId="3146"/>
    <cellStyle name="_Interim Rule 2 10" xfId="3147"/>
    <cellStyle name="_Interim Rule 2 11" xfId="3148"/>
    <cellStyle name="_Interim Rule 2 12" xfId="3149"/>
    <cellStyle name="_Interim Rule 2 13" xfId="3150"/>
    <cellStyle name="_Interim Rule 2 14" xfId="3151"/>
    <cellStyle name="_Interim Rule 2 15" xfId="3152"/>
    <cellStyle name="_Interim Rule 2 16" xfId="3153"/>
    <cellStyle name="_Interim Rule 2 17" xfId="3154"/>
    <cellStyle name="_Interim Rule 2 18" xfId="3155"/>
    <cellStyle name="_Interim Rule 2 19" xfId="3156"/>
    <cellStyle name="_Interim Rule 2 2" xfId="3157"/>
    <cellStyle name="_Interim Rule 2 2 10" xfId="3158"/>
    <cellStyle name="_Interim Rule 2 2 11" xfId="3159"/>
    <cellStyle name="_Interim Rule 2 2 12" xfId="3160"/>
    <cellStyle name="_Interim Rule 2 2 13" xfId="3161"/>
    <cellStyle name="_Interim Rule 2 2 14" xfId="3162"/>
    <cellStyle name="_Interim Rule 2 2 15" xfId="3163"/>
    <cellStyle name="_Interim Rule 2 2 16" xfId="3164"/>
    <cellStyle name="_Interim Rule 2 2 17" xfId="3165"/>
    <cellStyle name="_Interim Rule 2 2 18" xfId="3166"/>
    <cellStyle name="_Interim Rule 2 2 19" xfId="3167"/>
    <cellStyle name="_Interim Rule 2 2 2" xfId="3168"/>
    <cellStyle name="_Interim Rule 2 2 20" xfId="3169"/>
    <cellStyle name="_Interim Rule 2 2 21" xfId="3170"/>
    <cellStyle name="_Interim Rule 2 2 22" xfId="3171"/>
    <cellStyle name="_Interim Rule 2 2 23" xfId="3172"/>
    <cellStyle name="_Interim Rule 2 2 3" xfId="3173"/>
    <cellStyle name="_Interim Rule 2 2 4" xfId="3174"/>
    <cellStyle name="_Interim Rule 2 2 5" xfId="3175"/>
    <cellStyle name="_Interim Rule 2 2 6" xfId="3176"/>
    <cellStyle name="_Interim Rule 2 2 7" xfId="3177"/>
    <cellStyle name="_Interim Rule 2 2 8" xfId="3178"/>
    <cellStyle name="_Interim Rule 2 2 9" xfId="3179"/>
    <cellStyle name="_Interim Rule 2 20" xfId="3180"/>
    <cellStyle name="_Interim Rule 2 21" xfId="3181"/>
    <cellStyle name="_Interim Rule 2 22" xfId="3182"/>
    <cellStyle name="_Interim Rule 2 23" xfId="3183"/>
    <cellStyle name="_Interim Rule 2 24" xfId="3184"/>
    <cellStyle name="_Interim Rule 2 25" xfId="3185"/>
    <cellStyle name="_Interim Rule 2 26" xfId="3186"/>
    <cellStyle name="_Interim Rule 2 27" xfId="3187"/>
    <cellStyle name="_Interim Rule 2 3" xfId="3188"/>
    <cellStyle name="_Interim Rule 2 3 10" xfId="3189"/>
    <cellStyle name="_Interim Rule 2 3 11" xfId="3190"/>
    <cellStyle name="_Interim Rule 2 3 12" xfId="3191"/>
    <cellStyle name="_Interim Rule 2 3 13" xfId="3192"/>
    <cellStyle name="_Interim Rule 2 3 14" xfId="3193"/>
    <cellStyle name="_Interim Rule 2 3 15" xfId="3194"/>
    <cellStyle name="_Interim Rule 2 3 16" xfId="3195"/>
    <cellStyle name="_Interim Rule 2 3 17" xfId="3196"/>
    <cellStyle name="_Interim Rule 2 3 18" xfId="3197"/>
    <cellStyle name="_Interim Rule 2 3 19" xfId="3198"/>
    <cellStyle name="_Interim Rule 2 3 2" xfId="3199"/>
    <cellStyle name="_Interim Rule 2 3 20" xfId="3200"/>
    <cellStyle name="_Interim Rule 2 3 21" xfId="3201"/>
    <cellStyle name="_Interim Rule 2 3 22" xfId="3202"/>
    <cellStyle name="_Interim Rule 2 3 23" xfId="3203"/>
    <cellStyle name="_Interim Rule 2 3 3" xfId="3204"/>
    <cellStyle name="_Interim Rule 2 3 4" xfId="3205"/>
    <cellStyle name="_Interim Rule 2 3 5" xfId="3206"/>
    <cellStyle name="_Interim Rule 2 3 6" xfId="3207"/>
    <cellStyle name="_Interim Rule 2 3 7" xfId="3208"/>
    <cellStyle name="_Interim Rule 2 3 8" xfId="3209"/>
    <cellStyle name="_Interim Rule 2 3 9" xfId="3210"/>
    <cellStyle name="_Interim Rule 2 4" xfId="3211"/>
    <cellStyle name="_Interim Rule 2 4 10" xfId="3212"/>
    <cellStyle name="_Interim Rule 2 4 11" xfId="3213"/>
    <cellStyle name="_Interim Rule 2 4 12" xfId="3214"/>
    <cellStyle name="_Interim Rule 2 4 13" xfId="3215"/>
    <cellStyle name="_Interim Rule 2 4 14" xfId="3216"/>
    <cellStyle name="_Interim Rule 2 4 15" xfId="3217"/>
    <cellStyle name="_Interim Rule 2 4 16" xfId="3218"/>
    <cellStyle name="_Interim Rule 2 4 17" xfId="3219"/>
    <cellStyle name="_Interim Rule 2 4 18" xfId="3220"/>
    <cellStyle name="_Interim Rule 2 4 19" xfId="3221"/>
    <cellStyle name="_Interim Rule 2 4 2" xfId="3222"/>
    <cellStyle name="_Interim Rule 2 4 20" xfId="3223"/>
    <cellStyle name="_Interim Rule 2 4 21" xfId="3224"/>
    <cellStyle name="_Interim Rule 2 4 22" xfId="3225"/>
    <cellStyle name="_Interim Rule 2 4 23" xfId="3226"/>
    <cellStyle name="_Interim Rule 2 4 3" xfId="3227"/>
    <cellStyle name="_Interim Rule 2 4 4" xfId="3228"/>
    <cellStyle name="_Interim Rule 2 4 5" xfId="3229"/>
    <cellStyle name="_Interim Rule 2 4 6" xfId="3230"/>
    <cellStyle name="_Interim Rule 2 4 7" xfId="3231"/>
    <cellStyle name="_Interim Rule 2 4 8" xfId="3232"/>
    <cellStyle name="_Interim Rule 2 4 9" xfId="3233"/>
    <cellStyle name="_Interim Rule 2 5" xfId="3234"/>
    <cellStyle name="_Interim Rule 2 5 10" xfId="3235"/>
    <cellStyle name="_Interim Rule 2 5 11" xfId="3236"/>
    <cellStyle name="_Interim Rule 2 5 12" xfId="3237"/>
    <cellStyle name="_Interim Rule 2 5 13" xfId="3238"/>
    <cellStyle name="_Interim Rule 2 5 14" xfId="3239"/>
    <cellStyle name="_Interim Rule 2 5 15" xfId="3240"/>
    <cellStyle name="_Interim Rule 2 5 16" xfId="3241"/>
    <cellStyle name="_Interim Rule 2 5 17" xfId="3242"/>
    <cellStyle name="_Interim Rule 2 5 18" xfId="3243"/>
    <cellStyle name="_Interim Rule 2 5 19" xfId="3244"/>
    <cellStyle name="_Interim Rule 2 5 2" xfId="3245"/>
    <cellStyle name="_Interim Rule 2 5 20" xfId="3246"/>
    <cellStyle name="_Interim Rule 2 5 21" xfId="3247"/>
    <cellStyle name="_Interim Rule 2 5 22" xfId="3248"/>
    <cellStyle name="_Interim Rule 2 5 23" xfId="3249"/>
    <cellStyle name="_Interim Rule 2 5 3" xfId="3250"/>
    <cellStyle name="_Interim Rule 2 5 4" xfId="3251"/>
    <cellStyle name="_Interim Rule 2 5 5" xfId="3252"/>
    <cellStyle name="_Interim Rule 2 5 6" xfId="3253"/>
    <cellStyle name="_Interim Rule 2 5 7" xfId="3254"/>
    <cellStyle name="_Interim Rule 2 5 8" xfId="3255"/>
    <cellStyle name="_Interim Rule 2 5 9" xfId="3256"/>
    <cellStyle name="_Interim Rule 2 6" xfId="3257"/>
    <cellStyle name="_Interim Rule 2 7" xfId="3258"/>
    <cellStyle name="_Interim Rule 2 8" xfId="3259"/>
    <cellStyle name="_Interim Rule 2 9" xfId="3260"/>
    <cellStyle name="_Interim Rule 3" xfId="3261"/>
    <cellStyle name="_Interim Rule 3 10" xfId="3262"/>
    <cellStyle name="_Interim Rule 3 11" xfId="3263"/>
    <cellStyle name="_Interim Rule 3 12" xfId="3264"/>
    <cellStyle name="_Interim Rule 3 13" xfId="3265"/>
    <cellStyle name="_Interim Rule 3 14" xfId="3266"/>
    <cellStyle name="_Interim Rule 3 15" xfId="3267"/>
    <cellStyle name="_Interim Rule 3 16" xfId="3268"/>
    <cellStyle name="_Interim Rule 3 17" xfId="3269"/>
    <cellStyle name="_Interim Rule 3 18" xfId="3270"/>
    <cellStyle name="_Interim Rule 3 19" xfId="3271"/>
    <cellStyle name="_Interim Rule 3 2" xfId="3272"/>
    <cellStyle name="_Interim Rule 3 20" xfId="3273"/>
    <cellStyle name="_Interim Rule 3 21" xfId="3274"/>
    <cellStyle name="_Interim Rule 3 22" xfId="3275"/>
    <cellStyle name="_Interim Rule 3 23" xfId="3276"/>
    <cellStyle name="_Interim Rule 3 3" xfId="3277"/>
    <cellStyle name="_Interim Rule 3 4" xfId="3278"/>
    <cellStyle name="_Interim Rule 3 5" xfId="3279"/>
    <cellStyle name="_Interim Rule 3 6" xfId="3280"/>
    <cellStyle name="_Interim Rule 3 7" xfId="3281"/>
    <cellStyle name="_Interim Rule 3 8" xfId="3282"/>
    <cellStyle name="_Interim Rule 3 9" xfId="3283"/>
    <cellStyle name="_Interim Rule 4" xfId="3284"/>
    <cellStyle name="_Interim Rule 4 10" xfId="3285"/>
    <cellStyle name="_Interim Rule 4 11" xfId="3286"/>
    <cellStyle name="_Interim Rule 4 12" xfId="3287"/>
    <cellStyle name="_Interim Rule 4 13" xfId="3288"/>
    <cellStyle name="_Interim Rule 4 14" xfId="3289"/>
    <cellStyle name="_Interim Rule 4 15" xfId="3290"/>
    <cellStyle name="_Interim Rule 4 16" xfId="3291"/>
    <cellStyle name="_Interim Rule 4 17" xfId="3292"/>
    <cellStyle name="_Interim Rule 4 18" xfId="3293"/>
    <cellStyle name="_Interim Rule 4 19" xfId="3294"/>
    <cellStyle name="_Interim Rule 4 2" xfId="3295"/>
    <cellStyle name="_Interim Rule 4 20" xfId="3296"/>
    <cellStyle name="_Interim Rule 4 21" xfId="3297"/>
    <cellStyle name="_Interim Rule 4 22" xfId="3298"/>
    <cellStyle name="_Interim Rule 4 23" xfId="3299"/>
    <cellStyle name="_Interim Rule 4 3" xfId="3300"/>
    <cellStyle name="_Interim Rule 4 4" xfId="3301"/>
    <cellStyle name="_Interim Rule 4 5" xfId="3302"/>
    <cellStyle name="_Interim Rule 4 6" xfId="3303"/>
    <cellStyle name="_Interim Rule 4 7" xfId="3304"/>
    <cellStyle name="_Interim Rule 4 8" xfId="3305"/>
    <cellStyle name="_Interim Rule 4 9" xfId="3306"/>
    <cellStyle name="_Interim Rule 4_2009 Workpapers - #27-TELP" xfId="3307"/>
    <cellStyle name="_Interim Rule 4_2009 Workpapers - #27-TELP 2" xfId="3308"/>
    <cellStyle name="_Interim Rule 4_2009 Workpapers - #27-TELP_1" xfId="3309"/>
    <cellStyle name="_Interim Rule 4_2009 Workpapers - #27-TELP_1 2" xfId="3310"/>
    <cellStyle name="_Interim Rule 4_Deprec Template" xfId="3311"/>
    <cellStyle name="_Interim Rule 4_Return 2009 - #26-AJTS" xfId="3312"/>
    <cellStyle name="_Interim Rule 4_Return 2009 - #65-Unitemp" xfId="3313"/>
    <cellStyle name="_Interim Rule 5" xfId="3314"/>
    <cellStyle name="_Interim Rule 5 10" xfId="3315"/>
    <cellStyle name="_Interim Rule 5 11" xfId="3316"/>
    <cellStyle name="_Interim Rule 5 12" xfId="3317"/>
    <cellStyle name="_Interim Rule 5 13" xfId="3318"/>
    <cellStyle name="_Interim Rule 5 14" xfId="3319"/>
    <cellStyle name="_Interim Rule 5 15" xfId="3320"/>
    <cellStyle name="_Interim Rule 5 16" xfId="3321"/>
    <cellStyle name="_Interim Rule 5 17" xfId="3322"/>
    <cellStyle name="_Interim Rule 5 18" xfId="3323"/>
    <cellStyle name="_Interim Rule 5 19" xfId="3324"/>
    <cellStyle name="_Interim Rule 5 2" xfId="3325"/>
    <cellStyle name="_Interim Rule 5 20" xfId="3326"/>
    <cellStyle name="_Interim Rule 5 21" xfId="3327"/>
    <cellStyle name="_Interim Rule 5 22" xfId="3328"/>
    <cellStyle name="_Interim Rule 5 23" xfId="3329"/>
    <cellStyle name="_Interim Rule 5 3" xfId="3330"/>
    <cellStyle name="_Interim Rule 5 4" xfId="3331"/>
    <cellStyle name="_Interim Rule 5 5" xfId="3332"/>
    <cellStyle name="_Interim Rule 5 6" xfId="3333"/>
    <cellStyle name="_Interim Rule 5 7" xfId="3334"/>
    <cellStyle name="_Interim Rule 5 8" xfId="3335"/>
    <cellStyle name="_Interim Rule 5 9" xfId="3336"/>
    <cellStyle name="_Interim Rule 5_2009 Workpapers - #27-TELP" xfId="3337"/>
    <cellStyle name="_Interim Rule 5_2009 Workpapers - #27-TELP 2" xfId="3338"/>
    <cellStyle name="_Interim Rule 5_2009 Workpapers - #27-TELP_1" xfId="3339"/>
    <cellStyle name="_Interim Rule 5_2009 Workpapers - #27-TELP_1 2" xfId="3340"/>
    <cellStyle name="_Interim Rule 5_Deprec Template" xfId="3341"/>
    <cellStyle name="_Interim Rule 5_Return 2009 - #26-AJTS" xfId="3342"/>
    <cellStyle name="_Interim Rule 5_Return 2009 - #65-Unitemp" xfId="3343"/>
    <cellStyle name="_Interim Rule 6" xfId="3344"/>
    <cellStyle name="_Interim Rule 6 10" xfId="3345"/>
    <cellStyle name="_Interim Rule 6 11" xfId="3346"/>
    <cellStyle name="_Interim Rule 6 12" xfId="3347"/>
    <cellStyle name="_Interim Rule 6 13" xfId="3348"/>
    <cellStyle name="_Interim Rule 6 14" xfId="3349"/>
    <cellStyle name="_Interim Rule 6 15" xfId="3350"/>
    <cellStyle name="_Interim Rule 6 16" xfId="3351"/>
    <cellStyle name="_Interim Rule 6 17" xfId="3352"/>
    <cellStyle name="_Interim Rule 6 18" xfId="3353"/>
    <cellStyle name="_Interim Rule 6 19" xfId="3354"/>
    <cellStyle name="_Interim Rule 6 2" xfId="3355"/>
    <cellStyle name="_Interim Rule 6 20" xfId="3356"/>
    <cellStyle name="_Interim Rule 6 21" xfId="3357"/>
    <cellStyle name="_Interim Rule 6 22" xfId="3358"/>
    <cellStyle name="_Interim Rule 6 23" xfId="3359"/>
    <cellStyle name="_Interim Rule 6 3" xfId="3360"/>
    <cellStyle name="_Interim Rule 6 4" xfId="3361"/>
    <cellStyle name="_Interim Rule 6 5" xfId="3362"/>
    <cellStyle name="_Interim Rule 6 6" xfId="3363"/>
    <cellStyle name="_Interim Rule 6 7" xfId="3364"/>
    <cellStyle name="_Interim Rule 6 8" xfId="3365"/>
    <cellStyle name="_Interim Rule 6 9" xfId="3366"/>
    <cellStyle name="_Interim Rule 6_2009 Workpapers - #27-TELP" xfId="3367"/>
    <cellStyle name="_Interim Rule 6_2009 Workpapers - #27-TELP 2" xfId="3368"/>
    <cellStyle name="_Interim Rule 6_2009 Workpapers - #27-TELP_1" xfId="3369"/>
    <cellStyle name="_Interim Rule 6_2009 Workpapers - #27-TELP_1 2" xfId="3370"/>
    <cellStyle name="_Interim Rule 6_Deprec Template" xfId="3371"/>
    <cellStyle name="_Interim Rule 6_Return 2009 - #26-AJTS" xfId="3372"/>
    <cellStyle name="_Interim Rule 6_Return 2009 - #65-Unitemp" xfId="3373"/>
    <cellStyle name="_Interim Rule 7" xfId="3374"/>
    <cellStyle name="_Interim Rule 7 10" xfId="3375"/>
    <cellStyle name="_Interim Rule 7 11" xfId="3376"/>
    <cellStyle name="_Interim Rule 7 12" xfId="3377"/>
    <cellStyle name="_Interim Rule 7 13" xfId="3378"/>
    <cellStyle name="_Interim Rule 7 14" xfId="3379"/>
    <cellStyle name="_Interim Rule 7 15" xfId="3380"/>
    <cellStyle name="_Interim Rule 7 16" xfId="3381"/>
    <cellStyle name="_Interim Rule 7 17" xfId="3382"/>
    <cellStyle name="_Interim Rule 7 18" xfId="3383"/>
    <cellStyle name="_Interim Rule 7 19" xfId="3384"/>
    <cellStyle name="_Interim Rule 7 2" xfId="3385"/>
    <cellStyle name="_Interim Rule 7 20" xfId="3386"/>
    <cellStyle name="_Interim Rule 7 21" xfId="3387"/>
    <cellStyle name="_Interim Rule 7 22" xfId="3388"/>
    <cellStyle name="_Interim Rule 7 23" xfId="3389"/>
    <cellStyle name="_Interim Rule 7 3" xfId="3390"/>
    <cellStyle name="_Interim Rule 7 4" xfId="3391"/>
    <cellStyle name="_Interim Rule 7 5" xfId="3392"/>
    <cellStyle name="_Interim Rule 7 6" xfId="3393"/>
    <cellStyle name="_Interim Rule 7 7" xfId="3394"/>
    <cellStyle name="_Interim Rule 7 8" xfId="3395"/>
    <cellStyle name="_Interim Rule 7 9" xfId="3396"/>
    <cellStyle name="_Interim Rule 7_2009 Workpapers - #27-TELP" xfId="3397"/>
    <cellStyle name="_Interim Rule 7_2009 Workpapers - #27-TELP 2" xfId="3398"/>
    <cellStyle name="_Interim Rule 7_2009 Workpapers - #27-TELP_1" xfId="3399"/>
    <cellStyle name="_Interim Rule 7_2009 Workpapers - #27-TELP_1 2" xfId="3400"/>
    <cellStyle name="_Interim Rule 7_Deprec Template" xfId="3401"/>
    <cellStyle name="_Interim Rule 7_Return 2009 - #26-AJTS" xfId="3402"/>
    <cellStyle name="_Interim Rule 7_Return 2009 - #65-Unitemp" xfId="3403"/>
    <cellStyle name="_Interim Rule 8" xfId="3404"/>
    <cellStyle name="_Interim Rule 8 10" xfId="3405"/>
    <cellStyle name="_Interim Rule 8 11" xfId="3406"/>
    <cellStyle name="_Interim Rule 8 12" xfId="3407"/>
    <cellStyle name="_Interim Rule 8 13" xfId="3408"/>
    <cellStyle name="_Interim Rule 8 14" xfId="3409"/>
    <cellStyle name="_Interim Rule 8 15" xfId="3410"/>
    <cellStyle name="_Interim Rule 8 16" xfId="3411"/>
    <cellStyle name="_Interim Rule 8 17" xfId="3412"/>
    <cellStyle name="_Interim Rule 8 18" xfId="3413"/>
    <cellStyle name="_Interim Rule 8 19" xfId="3414"/>
    <cellStyle name="_Interim Rule 8 2" xfId="3415"/>
    <cellStyle name="_Interim Rule 8 20" xfId="3416"/>
    <cellStyle name="_Interim Rule 8 21" xfId="3417"/>
    <cellStyle name="_Interim Rule 8 22" xfId="3418"/>
    <cellStyle name="_Interim Rule 8 23" xfId="3419"/>
    <cellStyle name="_Interim Rule 8 3" xfId="3420"/>
    <cellStyle name="_Interim Rule 8 4" xfId="3421"/>
    <cellStyle name="_Interim Rule 8 5" xfId="3422"/>
    <cellStyle name="_Interim Rule 8 6" xfId="3423"/>
    <cellStyle name="_Interim Rule 8 7" xfId="3424"/>
    <cellStyle name="_Interim Rule 8 8" xfId="3425"/>
    <cellStyle name="_Interim Rule 8 9" xfId="3426"/>
    <cellStyle name="_Interim Rule 9" xfId="3427"/>
    <cellStyle name="_Interim Rule 9 10" xfId="3428"/>
    <cellStyle name="_Interim Rule 9 11" xfId="3429"/>
    <cellStyle name="_Interim Rule 9 12" xfId="3430"/>
    <cellStyle name="_Interim Rule 9 13" xfId="3431"/>
    <cellStyle name="_Interim Rule 9 14" xfId="3432"/>
    <cellStyle name="_Interim Rule 9 15" xfId="3433"/>
    <cellStyle name="_Interim Rule 9 16" xfId="3434"/>
    <cellStyle name="_Interim Rule 9 17" xfId="3435"/>
    <cellStyle name="_Interim Rule 9 18" xfId="3436"/>
    <cellStyle name="_Interim Rule 9 19" xfId="3437"/>
    <cellStyle name="_Interim Rule 9 2" xfId="3438"/>
    <cellStyle name="_Interim Rule 9 20" xfId="3439"/>
    <cellStyle name="_Interim Rule 9 21" xfId="3440"/>
    <cellStyle name="_Interim Rule 9 22" xfId="3441"/>
    <cellStyle name="_Interim Rule 9 23" xfId="3442"/>
    <cellStyle name="_Interim Rule 9 3" xfId="3443"/>
    <cellStyle name="_Interim Rule 9 4" xfId="3444"/>
    <cellStyle name="_Interim Rule 9 5" xfId="3445"/>
    <cellStyle name="_Interim Rule 9 6" xfId="3446"/>
    <cellStyle name="_Interim Rule 9 7" xfId="3447"/>
    <cellStyle name="_Interim Rule 9 8" xfId="3448"/>
    <cellStyle name="_Interim Rule 9 9" xfId="3449"/>
    <cellStyle name="_Interim Rule_12.31.2009 Sev TBBS # 82 (version 2)" xfId="3450"/>
    <cellStyle name="_Interim Rule_12-31-2009 ELEC C&amp;I TBBS(NEW)" xfId="3451"/>
    <cellStyle name="_Interim Rule_2010 TAX PROVISION MODEL - MAY" xfId="3452"/>
    <cellStyle name="_Interim Rule_DEFERRED_ENTRY_-_JANUARY_CLOSE" xfId="3453"/>
    <cellStyle name="_Interim Rule_DEFERRED_ENTRY_-_JANUARY_CLOSE_Book1(1)" xfId="3454"/>
    <cellStyle name="_Interim Rule_DEFERRED_ENTRY_-_JANUARY_CLOSE_STATE EFFECTIVE RATES (3)(1)" xfId="3455"/>
    <cellStyle name="_Interim Rule_PES Prov to Ret 2009 true up" xfId="3456"/>
    <cellStyle name="_Interim Rule_PES TBBS Dec 2009 Revised for PES OPEB &amp; Pension" xfId="3457"/>
    <cellStyle name="_Interim Rule_Return 2009 - #82-Severn Construction" xfId="3458"/>
    <cellStyle name="_Interim Rule_STATE EFFECTIVE RATES" xfId="3459"/>
    <cellStyle name="_Interim Rule_TBBS Dec 2008 11-21-09" xfId="3460"/>
    <cellStyle name="_Permanent Rule" xfId="3461"/>
    <cellStyle name="_Permanent Rule 10" xfId="3462"/>
    <cellStyle name="_Permanent Rule 10 10" xfId="3463"/>
    <cellStyle name="_Permanent Rule 10 11" xfId="3464"/>
    <cellStyle name="_Permanent Rule 10 12" xfId="3465"/>
    <cellStyle name="_Permanent Rule 10 13" xfId="3466"/>
    <cellStyle name="_Permanent Rule 10 14" xfId="3467"/>
    <cellStyle name="_Permanent Rule 10 15" xfId="3468"/>
    <cellStyle name="_Permanent Rule 10 16" xfId="3469"/>
    <cellStyle name="_Permanent Rule 10 17" xfId="3470"/>
    <cellStyle name="_Permanent Rule 10 18" xfId="3471"/>
    <cellStyle name="_Permanent Rule 10 19" xfId="3472"/>
    <cellStyle name="_Permanent Rule 10 2" xfId="3473"/>
    <cellStyle name="_Permanent Rule 10 20" xfId="3474"/>
    <cellStyle name="_Permanent Rule 10 21" xfId="3475"/>
    <cellStyle name="_Permanent Rule 10 22" xfId="3476"/>
    <cellStyle name="_Permanent Rule 10 23" xfId="3477"/>
    <cellStyle name="_Permanent Rule 10 3" xfId="3478"/>
    <cellStyle name="_Permanent Rule 10 4" xfId="3479"/>
    <cellStyle name="_Permanent Rule 10 5" xfId="3480"/>
    <cellStyle name="_Permanent Rule 10 6" xfId="3481"/>
    <cellStyle name="_Permanent Rule 10 7" xfId="3482"/>
    <cellStyle name="_Permanent Rule 10 8" xfId="3483"/>
    <cellStyle name="_Permanent Rule 10 9" xfId="3484"/>
    <cellStyle name="_Permanent Rule 11" xfId="3485"/>
    <cellStyle name="_Permanent Rule 11 10" xfId="3486"/>
    <cellStyle name="_Permanent Rule 11 11" xfId="3487"/>
    <cellStyle name="_Permanent Rule 11 12" xfId="3488"/>
    <cellStyle name="_Permanent Rule 11 13" xfId="3489"/>
    <cellStyle name="_Permanent Rule 11 14" xfId="3490"/>
    <cellStyle name="_Permanent Rule 11 15" xfId="3491"/>
    <cellStyle name="_Permanent Rule 11 16" xfId="3492"/>
    <cellStyle name="_Permanent Rule 11 17" xfId="3493"/>
    <cellStyle name="_Permanent Rule 11 18" xfId="3494"/>
    <cellStyle name="_Permanent Rule 11 19" xfId="3495"/>
    <cellStyle name="_Permanent Rule 11 2" xfId="3496"/>
    <cellStyle name="_Permanent Rule 11 20" xfId="3497"/>
    <cellStyle name="_Permanent Rule 11 21" xfId="3498"/>
    <cellStyle name="_Permanent Rule 11 22" xfId="3499"/>
    <cellStyle name="_Permanent Rule 11 23" xfId="3500"/>
    <cellStyle name="_Permanent Rule 11 3" xfId="3501"/>
    <cellStyle name="_Permanent Rule 11 4" xfId="3502"/>
    <cellStyle name="_Permanent Rule 11 5" xfId="3503"/>
    <cellStyle name="_Permanent Rule 11 6" xfId="3504"/>
    <cellStyle name="_Permanent Rule 11 7" xfId="3505"/>
    <cellStyle name="_Permanent Rule 11 8" xfId="3506"/>
    <cellStyle name="_Permanent Rule 11 9" xfId="3507"/>
    <cellStyle name="_Permanent Rule 12" xfId="3508"/>
    <cellStyle name="_Permanent Rule 12 2" xfId="3509"/>
    <cellStyle name="_Permanent Rule 12 3" xfId="3510"/>
    <cellStyle name="_Permanent Rule 12 4" xfId="3511"/>
    <cellStyle name="_Permanent Rule 12_12.31.09 TELP #27 TBBS" xfId="3512"/>
    <cellStyle name="_Permanent Rule 12_2009 Workpapers - #27-TELP" xfId="3513"/>
    <cellStyle name="_Permanent Rule 12_2009 Workpapers - #27-TELP 2" xfId="3514"/>
    <cellStyle name="_Permanent Rule 12_2009 Workpapers - #27-TELP_1" xfId="3515"/>
    <cellStyle name="_Permanent Rule 12_2009 Workpapers - #27-TELP_1 2" xfId="3516"/>
    <cellStyle name="_Permanent Rule 12_Deprec Template" xfId="3517"/>
    <cellStyle name="_Permanent Rule 12_PES Prov to Ret 2009 true up" xfId="3518"/>
    <cellStyle name="_Permanent Rule 12_Return 2009 - #26-AJTS" xfId="3519"/>
    <cellStyle name="_Permanent Rule 13" xfId="3520"/>
    <cellStyle name="_Permanent Rule 14" xfId="3521"/>
    <cellStyle name="_Permanent Rule 15" xfId="3522"/>
    <cellStyle name="_Permanent Rule 16" xfId="3523"/>
    <cellStyle name="_Permanent Rule 2" xfId="3524"/>
    <cellStyle name="_Permanent Rule 2 10" xfId="3525"/>
    <cellStyle name="_Permanent Rule 2 11" xfId="3526"/>
    <cellStyle name="_Permanent Rule 2 12" xfId="3527"/>
    <cellStyle name="_Permanent Rule 2 13" xfId="3528"/>
    <cellStyle name="_Permanent Rule 2 14" xfId="3529"/>
    <cellStyle name="_Permanent Rule 2 15" xfId="3530"/>
    <cellStyle name="_Permanent Rule 2 16" xfId="3531"/>
    <cellStyle name="_Permanent Rule 2 17" xfId="3532"/>
    <cellStyle name="_Permanent Rule 2 18" xfId="3533"/>
    <cellStyle name="_Permanent Rule 2 19" xfId="3534"/>
    <cellStyle name="_Permanent Rule 2 2" xfId="3535"/>
    <cellStyle name="_Permanent Rule 2 2 10" xfId="3536"/>
    <cellStyle name="_Permanent Rule 2 2 11" xfId="3537"/>
    <cellStyle name="_Permanent Rule 2 2 12" xfId="3538"/>
    <cellStyle name="_Permanent Rule 2 2 13" xfId="3539"/>
    <cellStyle name="_Permanent Rule 2 2 14" xfId="3540"/>
    <cellStyle name="_Permanent Rule 2 2 15" xfId="3541"/>
    <cellStyle name="_Permanent Rule 2 2 16" xfId="3542"/>
    <cellStyle name="_Permanent Rule 2 2 17" xfId="3543"/>
    <cellStyle name="_Permanent Rule 2 2 18" xfId="3544"/>
    <cellStyle name="_Permanent Rule 2 2 19" xfId="3545"/>
    <cellStyle name="_Permanent Rule 2 2 2" xfId="3546"/>
    <cellStyle name="_Permanent Rule 2 2 20" xfId="3547"/>
    <cellStyle name="_Permanent Rule 2 2 21" xfId="3548"/>
    <cellStyle name="_Permanent Rule 2 2 22" xfId="3549"/>
    <cellStyle name="_Permanent Rule 2 2 23" xfId="3550"/>
    <cellStyle name="_Permanent Rule 2 2 3" xfId="3551"/>
    <cellStyle name="_Permanent Rule 2 2 4" xfId="3552"/>
    <cellStyle name="_Permanent Rule 2 2 5" xfId="3553"/>
    <cellStyle name="_Permanent Rule 2 2 6" xfId="3554"/>
    <cellStyle name="_Permanent Rule 2 2 7" xfId="3555"/>
    <cellStyle name="_Permanent Rule 2 2 8" xfId="3556"/>
    <cellStyle name="_Permanent Rule 2 2 9" xfId="3557"/>
    <cellStyle name="_Permanent Rule 2 20" xfId="3558"/>
    <cellStyle name="_Permanent Rule 2 21" xfId="3559"/>
    <cellStyle name="_Permanent Rule 2 22" xfId="3560"/>
    <cellStyle name="_Permanent Rule 2 23" xfId="3561"/>
    <cellStyle name="_Permanent Rule 2 24" xfId="3562"/>
    <cellStyle name="_Permanent Rule 2 25" xfId="3563"/>
    <cellStyle name="_Permanent Rule 2 26" xfId="3564"/>
    <cellStyle name="_Permanent Rule 2 27" xfId="3565"/>
    <cellStyle name="_Permanent Rule 2 3" xfId="3566"/>
    <cellStyle name="_Permanent Rule 2 3 10" xfId="3567"/>
    <cellStyle name="_Permanent Rule 2 3 11" xfId="3568"/>
    <cellStyle name="_Permanent Rule 2 3 12" xfId="3569"/>
    <cellStyle name="_Permanent Rule 2 3 13" xfId="3570"/>
    <cellStyle name="_Permanent Rule 2 3 14" xfId="3571"/>
    <cellStyle name="_Permanent Rule 2 3 15" xfId="3572"/>
    <cellStyle name="_Permanent Rule 2 3 16" xfId="3573"/>
    <cellStyle name="_Permanent Rule 2 3 17" xfId="3574"/>
    <cellStyle name="_Permanent Rule 2 3 18" xfId="3575"/>
    <cellStyle name="_Permanent Rule 2 3 19" xfId="3576"/>
    <cellStyle name="_Permanent Rule 2 3 2" xfId="3577"/>
    <cellStyle name="_Permanent Rule 2 3 20" xfId="3578"/>
    <cellStyle name="_Permanent Rule 2 3 21" xfId="3579"/>
    <cellStyle name="_Permanent Rule 2 3 22" xfId="3580"/>
    <cellStyle name="_Permanent Rule 2 3 23" xfId="3581"/>
    <cellStyle name="_Permanent Rule 2 3 3" xfId="3582"/>
    <cellStyle name="_Permanent Rule 2 3 4" xfId="3583"/>
    <cellStyle name="_Permanent Rule 2 3 5" xfId="3584"/>
    <cellStyle name="_Permanent Rule 2 3 6" xfId="3585"/>
    <cellStyle name="_Permanent Rule 2 3 7" xfId="3586"/>
    <cellStyle name="_Permanent Rule 2 3 8" xfId="3587"/>
    <cellStyle name="_Permanent Rule 2 3 9" xfId="3588"/>
    <cellStyle name="_Permanent Rule 2 4" xfId="3589"/>
    <cellStyle name="_Permanent Rule 2 4 10" xfId="3590"/>
    <cellStyle name="_Permanent Rule 2 4 11" xfId="3591"/>
    <cellStyle name="_Permanent Rule 2 4 12" xfId="3592"/>
    <cellStyle name="_Permanent Rule 2 4 13" xfId="3593"/>
    <cellStyle name="_Permanent Rule 2 4 14" xfId="3594"/>
    <cellStyle name="_Permanent Rule 2 4 15" xfId="3595"/>
    <cellStyle name="_Permanent Rule 2 4 16" xfId="3596"/>
    <cellStyle name="_Permanent Rule 2 4 17" xfId="3597"/>
    <cellStyle name="_Permanent Rule 2 4 18" xfId="3598"/>
    <cellStyle name="_Permanent Rule 2 4 19" xfId="3599"/>
    <cellStyle name="_Permanent Rule 2 4 2" xfId="3600"/>
    <cellStyle name="_Permanent Rule 2 4 20" xfId="3601"/>
    <cellStyle name="_Permanent Rule 2 4 21" xfId="3602"/>
    <cellStyle name="_Permanent Rule 2 4 22" xfId="3603"/>
    <cellStyle name="_Permanent Rule 2 4 23" xfId="3604"/>
    <cellStyle name="_Permanent Rule 2 4 3" xfId="3605"/>
    <cellStyle name="_Permanent Rule 2 4 4" xfId="3606"/>
    <cellStyle name="_Permanent Rule 2 4 5" xfId="3607"/>
    <cellStyle name="_Permanent Rule 2 4 6" xfId="3608"/>
    <cellStyle name="_Permanent Rule 2 4 7" xfId="3609"/>
    <cellStyle name="_Permanent Rule 2 4 8" xfId="3610"/>
    <cellStyle name="_Permanent Rule 2 4 9" xfId="3611"/>
    <cellStyle name="_Permanent Rule 2 5" xfId="3612"/>
    <cellStyle name="_Permanent Rule 2 5 10" xfId="3613"/>
    <cellStyle name="_Permanent Rule 2 5 11" xfId="3614"/>
    <cellStyle name="_Permanent Rule 2 5 12" xfId="3615"/>
    <cellStyle name="_Permanent Rule 2 5 13" xfId="3616"/>
    <cellStyle name="_Permanent Rule 2 5 14" xfId="3617"/>
    <cellStyle name="_Permanent Rule 2 5 15" xfId="3618"/>
    <cellStyle name="_Permanent Rule 2 5 16" xfId="3619"/>
    <cellStyle name="_Permanent Rule 2 5 17" xfId="3620"/>
    <cellStyle name="_Permanent Rule 2 5 18" xfId="3621"/>
    <cellStyle name="_Permanent Rule 2 5 19" xfId="3622"/>
    <cellStyle name="_Permanent Rule 2 5 2" xfId="3623"/>
    <cellStyle name="_Permanent Rule 2 5 20" xfId="3624"/>
    <cellStyle name="_Permanent Rule 2 5 21" xfId="3625"/>
    <cellStyle name="_Permanent Rule 2 5 22" xfId="3626"/>
    <cellStyle name="_Permanent Rule 2 5 23" xfId="3627"/>
    <cellStyle name="_Permanent Rule 2 5 3" xfId="3628"/>
    <cellStyle name="_Permanent Rule 2 5 4" xfId="3629"/>
    <cellStyle name="_Permanent Rule 2 5 5" xfId="3630"/>
    <cellStyle name="_Permanent Rule 2 5 6" xfId="3631"/>
    <cellStyle name="_Permanent Rule 2 5 7" xfId="3632"/>
    <cellStyle name="_Permanent Rule 2 5 8" xfId="3633"/>
    <cellStyle name="_Permanent Rule 2 5 9" xfId="3634"/>
    <cellStyle name="_Permanent Rule 2 6" xfId="3635"/>
    <cellStyle name="_Permanent Rule 2 7" xfId="3636"/>
    <cellStyle name="_Permanent Rule 2 8" xfId="3637"/>
    <cellStyle name="_Permanent Rule 2 9" xfId="3638"/>
    <cellStyle name="_Permanent Rule 3" xfId="3639"/>
    <cellStyle name="_Permanent Rule 3 10" xfId="3640"/>
    <cellStyle name="_Permanent Rule 3 11" xfId="3641"/>
    <cellStyle name="_Permanent Rule 3 12" xfId="3642"/>
    <cellStyle name="_Permanent Rule 3 13" xfId="3643"/>
    <cellStyle name="_Permanent Rule 3 14" xfId="3644"/>
    <cellStyle name="_Permanent Rule 3 15" xfId="3645"/>
    <cellStyle name="_Permanent Rule 3 16" xfId="3646"/>
    <cellStyle name="_Permanent Rule 3 17" xfId="3647"/>
    <cellStyle name="_Permanent Rule 3 18" xfId="3648"/>
    <cellStyle name="_Permanent Rule 3 19" xfId="3649"/>
    <cellStyle name="_Permanent Rule 3 2" xfId="3650"/>
    <cellStyle name="_Permanent Rule 3 20" xfId="3651"/>
    <cellStyle name="_Permanent Rule 3 21" xfId="3652"/>
    <cellStyle name="_Permanent Rule 3 22" xfId="3653"/>
    <cellStyle name="_Permanent Rule 3 23" xfId="3654"/>
    <cellStyle name="_Permanent Rule 3 3" xfId="3655"/>
    <cellStyle name="_Permanent Rule 3 4" xfId="3656"/>
    <cellStyle name="_Permanent Rule 3 5" xfId="3657"/>
    <cellStyle name="_Permanent Rule 3 6" xfId="3658"/>
    <cellStyle name="_Permanent Rule 3 7" xfId="3659"/>
    <cellStyle name="_Permanent Rule 3 8" xfId="3660"/>
    <cellStyle name="_Permanent Rule 3 9" xfId="3661"/>
    <cellStyle name="_Permanent Rule 4" xfId="3662"/>
    <cellStyle name="_Permanent Rule 4 10" xfId="3663"/>
    <cellStyle name="_Permanent Rule 4 11" xfId="3664"/>
    <cellStyle name="_Permanent Rule 4 12" xfId="3665"/>
    <cellStyle name="_Permanent Rule 4 13" xfId="3666"/>
    <cellStyle name="_Permanent Rule 4 14" xfId="3667"/>
    <cellStyle name="_Permanent Rule 4 15" xfId="3668"/>
    <cellStyle name="_Permanent Rule 4 16" xfId="3669"/>
    <cellStyle name="_Permanent Rule 4 17" xfId="3670"/>
    <cellStyle name="_Permanent Rule 4 18" xfId="3671"/>
    <cellStyle name="_Permanent Rule 4 19" xfId="3672"/>
    <cellStyle name="_Permanent Rule 4 2" xfId="3673"/>
    <cellStyle name="_Permanent Rule 4 20" xfId="3674"/>
    <cellStyle name="_Permanent Rule 4 21" xfId="3675"/>
    <cellStyle name="_Permanent Rule 4 22" xfId="3676"/>
    <cellStyle name="_Permanent Rule 4 23" xfId="3677"/>
    <cellStyle name="_Permanent Rule 4 3" xfId="3678"/>
    <cellStyle name="_Permanent Rule 4 4" xfId="3679"/>
    <cellStyle name="_Permanent Rule 4 5" xfId="3680"/>
    <cellStyle name="_Permanent Rule 4 6" xfId="3681"/>
    <cellStyle name="_Permanent Rule 4 7" xfId="3682"/>
    <cellStyle name="_Permanent Rule 4 8" xfId="3683"/>
    <cellStyle name="_Permanent Rule 4 9" xfId="3684"/>
    <cellStyle name="_Permanent Rule 4_2009 Workpapers - #27-TELP" xfId="3685"/>
    <cellStyle name="_Permanent Rule 4_2009 Workpapers - #27-TELP 2" xfId="3686"/>
    <cellStyle name="_Permanent Rule 4_2009 Workpapers - #27-TELP_1" xfId="3687"/>
    <cellStyle name="_Permanent Rule 4_2009 Workpapers - #27-TELP_1 2" xfId="3688"/>
    <cellStyle name="_Permanent Rule 4_Deprec Template" xfId="3689"/>
    <cellStyle name="_Permanent Rule 4_Return 2009 - #26-AJTS" xfId="3690"/>
    <cellStyle name="_Permanent Rule 4_Return 2009 - #65-Unitemp" xfId="3691"/>
    <cellStyle name="_Permanent Rule 5" xfId="3692"/>
    <cellStyle name="_Permanent Rule 5 10" xfId="3693"/>
    <cellStyle name="_Permanent Rule 5 11" xfId="3694"/>
    <cellStyle name="_Permanent Rule 5 12" xfId="3695"/>
    <cellStyle name="_Permanent Rule 5 13" xfId="3696"/>
    <cellStyle name="_Permanent Rule 5 14" xfId="3697"/>
    <cellStyle name="_Permanent Rule 5 15" xfId="3698"/>
    <cellStyle name="_Permanent Rule 5 16" xfId="3699"/>
    <cellStyle name="_Permanent Rule 5 17" xfId="3700"/>
    <cellStyle name="_Permanent Rule 5 18" xfId="3701"/>
    <cellStyle name="_Permanent Rule 5 19" xfId="3702"/>
    <cellStyle name="_Permanent Rule 5 2" xfId="3703"/>
    <cellStyle name="_Permanent Rule 5 20" xfId="3704"/>
    <cellStyle name="_Permanent Rule 5 21" xfId="3705"/>
    <cellStyle name="_Permanent Rule 5 22" xfId="3706"/>
    <cellStyle name="_Permanent Rule 5 23" xfId="3707"/>
    <cellStyle name="_Permanent Rule 5 3" xfId="3708"/>
    <cellStyle name="_Permanent Rule 5 4" xfId="3709"/>
    <cellStyle name="_Permanent Rule 5 5" xfId="3710"/>
    <cellStyle name="_Permanent Rule 5 6" xfId="3711"/>
    <cellStyle name="_Permanent Rule 5 7" xfId="3712"/>
    <cellStyle name="_Permanent Rule 5 8" xfId="3713"/>
    <cellStyle name="_Permanent Rule 5 9" xfId="3714"/>
    <cellStyle name="_Permanent Rule 5_2009 Workpapers - #27-TELP" xfId="3715"/>
    <cellStyle name="_Permanent Rule 5_2009 Workpapers - #27-TELP 2" xfId="3716"/>
    <cellStyle name="_Permanent Rule 5_2009 Workpapers - #27-TELP_1" xfId="3717"/>
    <cellStyle name="_Permanent Rule 5_2009 Workpapers - #27-TELP_1 2" xfId="3718"/>
    <cellStyle name="_Permanent Rule 5_Deprec Template" xfId="3719"/>
    <cellStyle name="_Permanent Rule 5_Return 2009 - #26-AJTS" xfId="3720"/>
    <cellStyle name="_Permanent Rule 5_Return 2009 - #65-Unitemp" xfId="3721"/>
    <cellStyle name="_Permanent Rule 6" xfId="3722"/>
    <cellStyle name="_Permanent Rule 6 10" xfId="3723"/>
    <cellStyle name="_Permanent Rule 6 11" xfId="3724"/>
    <cellStyle name="_Permanent Rule 6 12" xfId="3725"/>
    <cellStyle name="_Permanent Rule 6 13" xfId="3726"/>
    <cellStyle name="_Permanent Rule 6 14" xfId="3727"/>
    <cellStyle name="_Permanent Rule 6 15" xfId="3728"/>
    <cellStyle name="_Permanent Rule 6 16" xfId="3729"/>
    <cellStyle name="_Permanent Rule 6 17" xfId="3730"/>
    <cellStyle name="_Permanent Rule 6 18" xfId="3731"/>
    <cellStyle name="_Permanent Rule 6 19" xfId="3732"/>
    <cellStyle name="_Permanent Rule 6 2" xfId="3733"/>
    <cellStyle name="_Permanent Rule 6 20" xfId="3734"/>
    <cellStyle name="_Permanent Rule 6 21" xfId="3735"/>
    <cellStyle name="_Permanent Rule 6 22" xfId="3736"/>
    <cellStyle name="_Permanent Rule 6 23" xfId="3737"/>
    <cellStyle name="_Permanent Rule 6 3" xfId="3738"/>
    <cellStyle name="_Permanent Rule 6 4" xfId="3739"/>
    <cellStyle name="_Permanent Rule 6 5" xfId="3740"/>
    <cellStyle name="_Permanent Rule 6 6" xfId="3741"/>
    <cellStyle name="_Permanent Rule 6 7" xfId="3742"/>
    <cellStyle name="_Permanent Rule 6 8" xfId="3743"/>
    <cellStyle name="_Permanent Rule 6 9" xfId="3744"/>
    <cellStyle name="_Permanent Rule 6_2009 Workpapers - #27-TELP" xfId="3745"/>
    <cellStyle name="_Permanent Rule 6_2009 Workpapers - #27-TELP 2" xfId="3746"/>
    <cellStyle name="_Permanent Rule 6_2009 Workpapers - #27-TELP_1" xfId="3747"/>
    <cellStyle name="_Permanent Rule 6_2009 Workpapers - #27-TELP_1 2" xfId="3748"/>
    <cellStyle name="_Permanent Rule 6_Deprec Template" xfId="3749"/>
    <cellStyle name="_Permanent Rule 6_Return 2009 - #26-AJTS" xfId="3750"/>
    <cellStyle name="_Permanent Rule 6_Return 2009 - #65-Unitemp" xfId="3751"/>
    <cellStyle name="_Permanent Rule 7" xfId="3752"/>
    <cellStyle name="_Permanent Rule 7 10" xfId="3753"/>
    <cellStyle name="_Permanent Rule 7 11" xfId="3754"/>
    <cellStyle name="_Permanent Rule 7 12" xfId="3755"/>
    <cellStyle name="_Permanent Rule 7 13" xfId="3756"/>
    <cellStyle name="_Permanent Rule 7 14" xfId="3757"/>
    <cellStyle name="_Permanent Rule 7 15" xfId="3758"/>
    <cellStyle name="_Permanent Rule 7 16" xfId="3759"/>
    <cellStyle name="_Permanent Rule 7 17" xfId="3760"/>
    <cellStyle name="_Permanent Rule 7 18" xfId="3761"/>
    <cellStyle name="_Permanent Rule 7 19" xfId="3762"/>
    <cellStyle name="_Permanent Rule 7 2" xfId="3763"/>
    <cellStyle name="_Permanent Rule 7 20" xfId="3764"/>
    <cellStyle name="_Permanent Rule 7 21" xfId="3765"/>
    <cellStyle name="_Permanent Rule 7 22" xfId="3766"/>
    <cellStyle name="_Permanent Rule 7 23" xfId="3767"/>
    <cellStyle name="_Permanent Rule 7 3" xfId="3768"/>
    <cellStyle name="_Permanent Rule 7 4" xfId="3769"/>
    <cellStyle name="_Permanent Rule 7 5" xfId="3770"/>
    <cellStyle name="_Permanent Rule 7 6" xfId="3771"/>
    <cellStyle name="_Permanent Rule 7 7" xfId="3772"/>
    <cellStyle name="_Permanent Rule 7 8" xfId="3773"/>
    <cellStyle name="_Permanent Rule 7 9" xfId="3774"/>
    <cellStyle name="_Permanent Rule 7_2009 Workpapers - #27-TELP" xfId="3775"/>
    <cellStyle name="_Permanent Rule 7_2009 Workpapers - #27-TELP 2" xfId="3776"/>
    <cellStyle name="_Permanent Rule 7_2009 Workpapers - #27-TELP_1" xfId="3777"/>
    <cellStyle name="_Permanent Rule 7_2009 Workpapers - #27-TELP_1 2" xfId="3778"/>
    <cellStyle name="_Permanent Rule 7_Deprec Template" xfId="3779"/>
    <cellStyle name="_Permanent Rule 7_Return 2009 - #26-AJTS" xfId="3780"/>
    <cellStyle name="_Permanent Rule 7_Return 2009 - #65-Unitemp" xfId="3781"/>
    <cellStyle name="_Permanent Rule 8" xfId="3782"/>
    <cellStyle name="_Permanent Rule 8 10" xfId="3783"/>
    <cellStyle name="_Permanent Rule 8 11" xfId="3784"/>
    <cellStyle name="_Permanent Rule 8 12" xfId="3785"/>
    <cellStyle name="_Permanent Rule 8 13" xfId="3786"/>
    <cellStyle name="_Permanent Rule 8 14" xfId="3787"/>
    <cellStyle name="_Permanent Rule 8 15" xfId="3788"/>
    <cellStyle name="_Permanent Rule 8 16" xfId="3789"/>
    <cellStyle name="_Permanent Rule 8 17" xfId="3790"/>
    <cellStyle name="_Permanent Rule 8 18" xfId="3791"/>
    <cellStyle name="_Permanent Rule 8 19" xfId="3792"/>
    <cellStyle name="_Permanent Rule 8 2" xfId="3793"/>
    <cellStyle name="_Permanent Rule 8 20" xfId="3794"/>
    <cellStyle name="_Permanent Rule 8 21" xfId="3795"/>
    <cellStyle name="_Permanent Rule 8 22" xfId="3796"/>
    <cellStyle name="_Permanent Rule 8 23" xfId="3797"/>
    <cellStyle name="_Permanent Rule 8 3" xfId="3798"/>
    <cellStyle name="_Permanent Rule 8 4" xfId="3799"/>
    <cellStyle name="_Permanent Rule 8 5" xfId="3800"/>
    <cellStyle name="_Permanent Rule 8 6" xfId="3801"/>
    <cellStyle name="_Permanent Rule 8 7" xfId="3802"/>
    <cellStyle name="_Permanent Rule 8 8" xfId="3803"/>
    <cellStyle name="_Permanent Rule 8 9" xfId="3804"/>
    <cellStyle name="_Permanent Rule 9" xfId="3805"/>
    <cellStyle name="_Permanent Rule 9 10" xfId="3806"/>
    <cellStyle name="_Permanent Rule 9 11" xfId="3807"/>
    <cellStyle name="_Permanent Rule 9 12" xfId="3808"/>
    <cellStyle name="_Permanent Rule 9 13" xfId="3809"/>
    <cellStyle name="_Permanent Rule 9 14" xfId="3810"/>
    <cellStyle name="_Permanent Rule 9 15" xfId="3811"/>
    <cellStyle name="_Permanent Rule 9 16" xfId="3812"/>
    <cellStyle name="_Permanent Rule 9 17" xfId="3813"/>
    <cellStyle name="_Permanent Rule 9 18" xfId="3814"/>
    <cellStyle name="_Permanent Rule 9 19" xfId="3815"/>
    <cellStyle name="_Permanent Rule 9 2" xfId="3816"/>
    <cellStyle name="_Permanent Rule 9 20" xfId="3817"/>
    <cellStyle name="_Permanent Rule 9 21" xfId="3818"/>
    <cellStyle name="_Permanent Rule 9 22" xfId="3819"/>
    <cellStyle name="_Permanent Rule 9 23" xfId="3820"/>
    <cellStyle name="_Permanent Rule 9 3" xfId="3821"/>
    <cellStyle name="_Permanent Rule 9 4" xfId="3822"/>
    <cellStyle name="_Permanent Rule 9 5" xfId="3823"/>
    <cellStyle name="_Permanent Rule 9 6" xfId="3824"/>
    <cellStyle name="_Permanent Rule 9 7" xfId="3825"/>
    <cellStyle name="_Permanent Rule 9 8" xfId="3826"/>
    <cellStyle name="_Permanent Rule 9 9" xfId="3827"/>
    <cellStyle name="_Permanent Rule_12.31.2009 Sev TBBS # 82 (version 2)" xfId="3828"/>
    <cellStyle name="_Permanent Rule_12-31-2009 ELEC C&amp;I TBBS(NEW)" xfId="3829"/>
    <cellStyle name="_Permanent Rule_2010 TAX PROVISION MODEL - MAY" xfId="3830"/>
    <cellStyle name="_Permanent Rule_DEFERRED_ENTRY_-_JANUARY_CLOSE" xfId="3831"/>
    <cellStyle name="_Permanent Rule_DEFERRED_ENTRY_-_JANUARY_CLOSE_Book1(1)" xfId="3832"/>
    <cellStyle name="_Permanent Rule_DEFERRED_ENTRY_-_JANUARY_CLOSE_STATE EFFECTIVE RATES (3)(1)" xfId="3833"/>
    <cellStyle name="_Permanent Rule_PES Prov to Ret 2009 true up" xfId="3834"/>
    <cellStyle name="_Permanent Rule_PES TBBS Dec 2009 Revised for PES OPEB &amp; Pension" xfId="3835"/>
    <cellStyle name="_Permanent Rule_Return 2009 - #82-Severn Construction" xfId="3836"/>
    <cellStyle name="_Permanent Rule_STATE EFFECTIVE RATES" xfId="3837"/>
    <cellStyle name="_Permanent Rule_TBBS Dec 2008 11-21-09" xfId="3838"/>
    <cellStyle name="_PMG Base Monthly" xfId="1"/>
    <cellStyle name="_PMG Base Monthly 2" xfId="154"/>
    <cellStyle name="_PMG Base Monthly 2 2" xfId="155"/>
    <cellStyle name="_PMG Base Monthly 2 2 2" xfId="64063"/>
    <cellStyle name="_PMG Base Monthly 2 2 2 2" xfId="64064"/>
    <cellStyle name="_PMG Base Monthly 2 2 3" xfId="64065"/>
    <cellStyle name="_PMG Base Monthly 2 3" xfId="64066"/>
    <cellStyle name="_PMG Base Monthly 2 3 2" xfId="64067"/>
    <cellStyle name="_PMG Base Monthly 2 4" xfId="64068"/>
    <cellStyle name="_PMG Base Monthly 3" xfId="63996"/>
    <cellStyle name="_PMG Base Monthly 3 2" xfId="63997"/>
    <cellStyle name="_PMG Base Monthly 4" xfId="63998"/>
    <cellStyle name="_PMG Base Monthly 4 2" xfId="63999"/>
    <cellStyle name="_PMG Base Monthly 5" xfId="64000"/>
    <cellStyle name="_PMG Base Monthly 5 2" xfId="64069"/>
    <cellStyle name="_PMG Base Monthly 6" xfId="64070"/>
    <cellStyle name="_PMG Base Monthly 7" xfId="64071"/>
    <cellStyle name="_PMG Thermal Monthly" xfId="2"/>
    <cellStyle name="_PMG Thermal Monthly 2" xfId="156"/>
    <cellStyle name="_PMG Thermal Monthly 2 2" xfId="157"/>
    <cellStyle name="_PMG Thermal Monthly 2 2 2" xfId="64072"/>
    <cellStyle name="_PMG Thermal Monthly 2 2 2 2" xfId="64073"/>
    <cellStyle name="_PMG Thermal Monthly 2 2 3" xfId="64074"/>
    <cellStyle name="_PMG Thermal Monthly 2 3" xfId="64075"/>
    <cellStyle name="_PMG Thermal Monthly 3" xfId="64001"/>
    <cellStyle name="_PMG Thermal Monthly 3 2" xfId="64002"/>
    <cellStyle name="_PMG Thermal Monthly 4" xfId="64003"/>
    <cellStyle name="_PMG Thermal Monthly 4 2" xfId="64004"/>
    <cellStyle name="_PMG Thermal Monthly 5" xfId="64005"/>
    <cellStyle name="1" xfId="3839"/>
    <cellStyle name="1_PT Accum Depreciation" xfId="3840"/>
    <cellStyle name="2 decimal" xfId="3841"/>
    <cellStyle name="2 decimal 2" xfId="3842"/>
    <cellStyle name="20% - Accent1" xfId="3" builtinId="30" customBuiltin="1"/>
    <cellStyle name="20% - Accent1 10" xfId="158"/>
    <cellStyle name="20% - Accent1 10 2" xfId="159"/>
    <cellStyle name="20% - Accent1 10 3" xfId="3843"/>
    <cellStyle name="20% - Accent1 100" xfId="3844"/>
    <cellStyle name="20% - Accent1 101" xfId="3845"/>
    <cellStyle name="20% - Accent1 102" xfId="3846"/>
    <cellStyle name="20% - Accent1 103" xfId="3847"/>
    <cellStyle name="20% - Accent1 11" xfId="160"/>
    <cellStyle name="20% - Accent1 11 2" xfId="161"/>
    <cellStyle name="20% - Accent1 12" xfId="162"/>
    <cellStyle name="20% - Accent1 12 2" xfId="163"/>
    <cellStyle name="20% - Accent1 13" xfId="164"/>
    <cellStyle name="20% - Accent1 13 2" xfId="165"/>
    <cellStyle name="20% - Accent1 13 2 2" xfId="3848"/>
    <cellStyle name="20% - Accent1 13 2 2 2" xfId="3849"/>
    <cellStyle name="20% - Accent1 13 2 2 3" xfId="3850"/>
    <cellStyle name="20% - Accent1 13 2 3" xfId="3851"/>
    <cellStyle name="20% - Accent1 13 2 4" xfId="3852"/>
    <cellStyle name="20% - Accent1 13 2 5" xfId="3853"/>
    <cellStyle name="20% - Accent1 13 2 6" xfId="3854"/>
    <cellStyle name="20% - Accent1 13 2 7" xfId="3855"/>
    <cellStyle name="20% - Accent1 13 3" xfId="3856"/>
    <cellStyle name="20% - Accent1 13 3 2" xfId="3857"/>
    <cellStyle name="20% - Accent1 13 3 3" xfId="3858"/>
    <cellStyle name="20% - Accent1 13 4" xfId="3859"/>
    <cellStyle name="20% - Accent1 13 5" xfId="3860"/>
    <cellStyle name="20% - Accent1 13 6" xfId="3861"/>
    <cellStyle name="20% - Accent1 13 7" xfId="3862"/>
    <cellStyle name="20% - Accent1 14" xfId="166"/>
    <cellStyle name="20% - Accent1 14 2" xfId="167"/>
    <cellStyle name="20% - Accent1 14 3" xfId="3863"/>
    <cellStyle name="20% - Accent1 14 4" xfId="3864"/>
    <cellStyle name="20% - Accent1 14 5" xfId="3865"/>
    <cellStyle name="20% - Accent1 15" xfId="168"/>
    <cellStyle name="20% - Accent1 15 2" xfId="169"/>
    <cellStyle name="20% - Accent1 15 3" xfId="3866"/>
    <cellStyle name="20% - Accent1 16" xfId="170"/>
    <cellStyle name="20% - Accent1 16 2" xfId="171"/>
    <cellStyle name="20% - Accent1 17" xfId="172"/>
    <cellStyle name="20% - Accent1 17 2" xfId="173"/>
    <cellStyle name="20% - Accent1 18" xfId="174"/>
    <cellStyle name="20% - Accent1 18 2" xfId="175"/>
    <cellStyle name="20% - Accent1 19" xfId="176"/>
    <cellStyle name="20% - Accent1 19 2" xfId="177"/>
    <cellStyle name="20% - Accent1 2" xfId="178"/>
    <cellStyle name="20% - Accent1 2 10" xfId="3867"/>
    <cellStyle name="20% - Accent1 2 10 2" xfId="3868"/>
    <cellStyle name="20% - Accent1 2 10 2 2" xfId="3869"/>
    <cellStyle name="20% - Accent1 2 10 2 3" xfId="3870"/>
    <cellStyle name="20% - Accent1 2 10 3" xfId="3871"/>
    <cellStyle name="20% - Accent1 2 10 4" xfId="3872"/>
    <cellStyle name="20% - Accent1 2 11" xfId="3873"/>
    <cellStyle name="20% - Accent1 2 11 2" xfId="3874"/>
    <cellStyle name="20% - Accent1 2 11 2 2" xfId="3875"/>
    <cellStyle name="20% - Accent1 2 11 2 3" xfId="3876"/>
    <cellStyle name="20% - Accent1 2 11 3" xfId="3877"/>
    <cellStyle name="20% - Accent1 2 11 4" xfId="3878"/>
    <cellStyle name="20% - Accent1 2 12" xfId="3879"/>
    <cellStyle name="20% - Accent1 2 12 2" xfId="3880"/>
    <cellStyle name="20% - Accent1 2 12 3" xfId="3881"/>
    <cellStyle name="20% - Accent1 2 13" xfId="3882"/>
    <cellStyle name="20% - Accent1 2 14" xfId="3883"/>
    <cellStyle name="20% - Accent1 2 15" xfId="3884"/>
    <cellStyle name="20% - Accent1 2 2" xfId="179"/>
    <cellStyle name="20% - Accent1 2 2 10" xfId="3885"/>
    <cellStyle name="20% - Accent1 2 2 10 2" xfId="3886"/>
    <cellStyle name="20% - Accent1 2 2 10 2 2" xfId="3887"/>
    <cellStyle name="20% - Accent1 2 2 10 2 3" xfId="3888"/>
    <cellStyle name="20% - Accent1 2 2 10 3" xfId="3889"/>
    <cellStyle name="20% - Accent1 2 2 10 4" xfId="3890"/>
    <cellStyle name="20% - Accent1 2 2 11" xfId="3891"/>
    <cellStyle name="20% - Accent1 2 2 11 2" xfId="3892"/>
    <cellStyle name="20% - Accent1 2 2 11 2 2" xfId="3893"/>
    <cellStyle name="20% - Accent1 2 2 11 2 3" xfId="3894"/>
    <cellStyle name="20% - Accent1 2 2 11 3" xfId="3895"/>
    <cellStyle name="20% - Accent1 2 2 11 4" xfId="3896"/>
    <cellStyle name="20% - Accent1 2 2 12" xfId="3897"/>
    <cellStyle name="20% - Accent1 2 2 12 2" xfId="3898"/>
    <cellStyle name="20% - Accent1 2 2 12 3" xfId="3899"/>
    <cellStyle name="20% - Accent1 2 2 13" xfId="3900"/>
    <cellStyle name="20% - Accent1 2 2 14" xfId="3901"/>
    <cellStyle name="20% - Accent1 2 2 2" xfId="3902"/>
    <cellStyle name="20% - Accent1 2 2 2 10" xfId="3903"/>
    <cellStyle name="20% - Accent1 2 2 2 10 2" xfId="3904"/>
    <cellStyle name="20% - Accent1 2 2 2 10 3" xfId="3905"/>
    <cellStyle name="20% - Accent1 2 2 2 11" xfId="3906"/>
    <cellStyle name="20% - Accent1 2 2 2 12" xfId="3907"/>
    <cellStyle name="20% - Accent1 2 2 2 2" xfId="3908"/>
    <cellStyle name="20% - Accent1 2 2 2 2 2" xfId="3909"/>
    <cellStyle name="20% - Accent1 2 2 2 2 2 2" xfId="3910"/>
    <cellStyle name="20% - Accent1 2 2 2 2 2 2 2" xfId="3911"/>
    <cellStyle name="20% - Accent1 2 2 2 2 2 2 2 2" xfId="3912"/>
    <cellStyle name="20% - Accent1 2 2 2 2 2 2 2 3" xfId="3913"/>
    <cellStyle name="20% - Accent1 2 2 2 2 2 2 3" xfId="3914"/>
    <cellStyle name="20% - Accent1 2 2 2 2 2 2 4" xfId="3915"/>
    <cellStyle name="20% - Accent1 2 2 2 2 2 3" xfId="3916"/>
    <cellStyle name="20% - Accent1 2 2 2 2 2 3 2" xfId="3917"/>
    <cellStyle name="20% - Accent1 2 2 2 2 2 3 3" xfId="3918"/>
    <cellStyle name="20% - Accent1 2 2 2 2 2 4" xfId="3919"/>
    <cellStyle name="20% - Accent1 2 2 2 2 2 5" xfId="3920"/>
    <cellStyle name="20% - Accent1 2 2 2 2 2 6" xfId="3921"/>
    <cellStyle name="20% - Accent1 2 2 2 2 2 7" xfId="3922"/>
    <cellStyle name="20% - Accent1 2 2 2 2 3" xfId="3923"/>
    <cellStyle name="20% - Accent1 2 2 2 2 3 2" xfId="3924"/>
    <cellStyle name="20% - Accent1 2 2 2 2 3 2 2" xfId="3925"/>
    <cellStyle name="20% - Accent1 2 2 2 2 3 2 2 2" xfId="3926"/>
    <cellStyle name="20% - Accent1 2 2 2 2 3 2 2 3" xfId="3927"/>
    <cellStyle name="20% - Accent1 2 2 2 2 3 2 3" xfId="3928"/>
    <cellStyle name="20% - Accent1 2 2 2 2 3 2 4" xfId="3929"/>
    <cellStyle name="20% - Accent1 2 2 2 2 3 3" xfId="3930"/>
    <cellStyle name="20% - Accent1 2 2 2 2 3 3 2" xfId="3931"/>
    <cellStyle name="20% - Accent1 2 2 2 2 3 3 3" xfId="3932"/>
    <cellStyle name="20% - Accent1 2 2 2 2 3 4" xfId="3933"/>
    <cellStyle name="20% - Accent1 2 2 2 2 3 5" xfId="3934"/>
    <cellStyle name="20% - Accent1 2 2 2 2 4" xfId="3935"/>
    <cellStyle name="20% - Accent1 2 2 2 2 4 2" xfId="3936"/>
    <cellStyle name="20% - Accent1 2 2 2 2 4 2 2" xfId="3937"/>
    <cellStyle name="20% - Accent1 2 2 2 2 4 2 3" xfId="3938"/>
    <cellStyle name="20% - Accent1 2 2 2 2 4 3" xfId="3939"/>
    <cellStyle name="20% - Accent1 2 2 2 2 4 4" xfId="3940"/>
    <cellStyle name="20% - Accent1 2 2 2 2 5" xfId="3941"/>
    <cellStyle name="20% - Accent1 2 2 2 2 5 2" xfId="3942"/>
    <cellStyle name="20% - Accent1 2 2 2 2 5 3" xfId="3943"/>
    <cellStyle name="20% - Accent1 2 2 2 2 6" xfId="3944"/>
    <cellStyle name="20% - Accent1 2 2 2 2 7" xfId="3945"/>
    <cellStyle name="20% - Accent1 2 2 2 3" xfId="3946"/>
    <cellStyle name="20% - Accent1 2 2 2 3 2" xfId="3947"/>
    <cellStyle name="20% - Accent1 2 2 2 3 2 2" xfId="3948"/>
    <cellStyle name="20% - Accent1 2 2 2 3 2 2 2" xfId="3949"/>
    <cellStyle name="20% - Accent1 2 2 2 3 2 2 2 2" xfId="3950"/>
    <cellStyle name="20% - Accent1 2 2 2 3 2 2 2 3" xfId="3951"/>
    <cellStyle name="20% - Accent1 2 2 2 3 2 2 3" xfId="3952"/>
    <cellStyle name="20% - Accent1 2 2 2 3 2 2 4" xfId="3953"/>
    <cellStyle name="20% - Accent1 2 2 2 3 2 3" xfId="3954"/>
    <cellStyle name="20% - Accent1 2 2 2 3 2 3 2" xfId="3955"/>
    <cellStyle name="20% - Accent1 2 2 2 3 2 3 3" xfId="3956"/>
    <cellStyle name="20% - Accent1 2 2 2 3 2 4" xfId="3957"/>
    <cellStyle name="20% - Accent1 2 2 2 3 2 5" xfId="3958"/>
    <cellStyle name="20% - Accent1 2 2 2 3 3" xfId="3959"/>
    <cellStyle name="20% - Accent1 2 2 2 3 3 2" xfId="3960"/>
    <cellStyle name="20% - Accent1 2 2 2 3 3 2 2" xfId="3961"/>
    <cellStyle name="20% - Accent1 2 2 2 3 3 2 2 2" xfId="3962"/>
    <cellStyle name="20% - Accent1 2 2 2 3 3 2 2 3" xfId="3963"/>
    <cellStyle name="20% - Accent1 2 2 2 3 3 2 3" xfId="3964"/>
    <cellStyle name="20% - Accent1 2 2 2 3 3 2 4" xfId="3965"/>
    <cellStyle name="20% - Accent1 2 2 2 3 3 3" xfId="3966"/>
    <cellStyle name="20% - Accent1 2 2 2 3 3 3 2" xfId="3967"/>
    <cellStyle name="20% - Accent1 2 2 2 3 3 3 3" xfId="3968"/>
    <cellStyle name="20% - Accent1 2 2 2 3 3 4" xfId="3969"/>
    <cellStyle name="20% - Accent1 2 2 2 3 3 5" xfId="3970"/>
    <cellStyle name="20% - Accent1 2 2 2 3 4" xfId="3971"/>
    <cellStyle name="20% - Accent1 2 2 2 3 4 2" xfId="3972"/>
    <cellStyle name="20% - Accent1 2 2 2 3 4 2 2" xfId="3973"/>
    <cellStyle name="20% - Accent1 2 2 2 3 4 2 3" xfId="3974"/>
    <cellStyle name="20% - Accent1 2 2 2 3 4 3" xfId="3975"/>
    <cellStyle name="20% - Accent1 2 2 2 3 4 4" xfId="3976"/>
    <cellStyle name="20% - Accent1 2 2 2 3 5" xfId="3977"/>
    <cellStyle name="20% - Accent1 2 2 2 3 5 2" xfId="3978"/>
    <cellStyle name="20% - Accent1 2 2 2 3 5 3" xfId="3979"/>
    <cellStyle name="20% - Accent1 2 2 2 3 6" xfId="3980"/>
    <cellStyle name="20% - Accent1 2 2 2 3 7" xfId="3981"/>
    <cellStyle name="20% - Accent1 2 2 2 4" xfId="3982"/>
    <cellStyle name="20% - Accent1 2 2 2 4 2" xfId="3983"/>
    <cellStyle name="20% - Accent1 2 2 2 4 2 2" xfId="3984"/>
    <cellStyle name="20% - Accent1 2 2 2 4 2 2 2" xfId="3985"/>
    <cellStyle name="20% - Accent1 2 2 2 4 2 2 2 2" xfId="3986"/>
    <cellStyle name="20% - Accent1 2 2 2 4 2 2 2 3" xfId="3987"/>
    <cellStyle name="20% - Accent1 2 2 2 4 2 2 3" xfId="3988"/>
    <cellStyle name="20% - Accent1 2 2 2 4 2 2 4" xfId="3989"/>
    <cellStyle name="20% - Accent1 2 2 2 4 2 3" xfId="3990"/>
    <cellStyle name="20% - Accent1 2 2 2 4 2 3 2" xfId="3991"/>
    <cellStyle name="20% - Accent1 2 2 2 4 2 3 3" xfId="3992"/>
    <cellStyle name="20% - Accent1 2 2 2 4 2 4" xfId="3993"/>
    <cellStyle name="20% - Accent1 2 2 2 4 2 5" xfId="3994"/>
    <cellStyle name="20% - Accent1 2 2 2 4 3" xfId="3995"/>
    <cellStyle name="20% - Accent1 2 2 2 4 3 2" xfId="3996"/>
    <cellStyle name="20% - Accent1 2 2 2 4 3 2 2" xfId="3997"/>
    <cellStyle name="20% - Accent1 2 2 2 4 3 2 2 2" xfId="3998"/>
    <cellStyle name="20% - Accent1 2 2 2 4 3 2 2 3" xfId="3999"/>
    <cellStyle name="20% - Accent1 2 2 2 4 3 2 3" xfId="4000"/>
    <cellStyle name="20% - Accent1 2 2 2 4 3 2 4" xfId="4001"/>
    <cellStyle name="20% - Accent1 2 2 2 4 3 3" xfId="4002"/>
    <cellStyle name="20% - Accent1 2 2 2 4 3 3 2" xfId="4003"/>
    <cellStyle name="20% - Accent1 2 2 2 4 3 3 3" xfId="4004"/>
    <cellStyle name="20% - Accent1 2 2 2 4 3 4" xfId="4005"/>
    <cellStyle name="20% - Accent1 2 2 2 4 3 5" xfId="4006"/>
    <cellStyle name="20% - Accent1 2 2 2 4 4" xfId="4007"/>
    <cellStyle name="20% - Accent1 2 2 2 4 4 2" xfId="4008"/>
    <cellStyle name="20% - Accent1 2 2 2 4 4 2 2" xfId="4009"/>
    <cellStyle name="20% - Accent1 2 2 2 4 4 2 3" xfId="4010"/>
    <cellStyle name="20% - Accent1 2 2 2 4 4 3" xfId="4011"/>
    <cellStyle name="20% - Accent1 2 2 2 4 4 4" xfId="4012"/>
    <cellStyle name="20% - Accent1 2 2 2 4 5" xfId="4013"/>
    <cellStyle name="20% - Accent1 2 2 2 4 5 2" xfId="4014"/>
    <cellStyle name="20% - Accent1 2 2 2 4 5 3" xfId="4015"/>
    <cellStyle name="20% - Accent1 2 2 2 4 6" xfId="4016"/>
    <cellStyle name="20% - Accent1 2 2 2 4 7" xfId="4017"/>
    <cellStyle name="20% - Accent1 2 2 2 5" xfId="4018"/>
    <cellStyle name="20% - Accent1 2 2 2 5 2" xfId="4019"/>
    <cellStyle name="20% - Accent1 2 2 2 5 2 2" xfId="4020"/>
    <cellStyle name="20% - Accent1 2 2 2 5 2 2 2" xfId="4021"/>
    <cellStyle name="20% - Accent1 2 2 2 5 2 2 3" xfId="4022"/>
    <cellStyle name="20% - Accent1 2 2 2 5 2 3" xfId="4023"/>
    <cellStyle name="20% - Accent1 2 2 2 5 2 4" xfId="4024"/>
    <cellStyle name="20% - Accent1 2 2 2 5 3" xfId="4025"/>
    <cellStyle name="20% - Accent1 2 2 2 5 3 2" xfId="4026"/>
    <cellStyle name="20% - Accent1 2 2 2 5 3 3" xfId="4027"/>
    <cellStyle name="20% - Accent1 2 2 2 5 4" xfId="4028"/>
    <cellStyle name="20% - Accent1 2 2 2 5 5" xfId="4029"/>
    <cellStyle name="20% - Accent1 2 2 2 6" xfId="4030"/>
    <cellStyle name="20% - Accent1 2 2 2 6 2" xfId="4031"/>
    <cellStyle name="20% - Accent1 2 2 2 6 2 2" xfId="4032"/>
    <cellStyle name="20% - Accent1 2 2 2 6 2 2 2" xfId="4033"/>
    <cellStyle name="20% - Accent1 2 2 2 6 2 2 3" xfId="4034"/>
    <cellStyle name="20% - Accent1 2 2 2 6 2 3" xfId="4035"/>
    <cellStyle name="20% - Accent1 2 2 2 6 2 4" xfId="4036"/>
    <cellStyle name="20% - Accent1 2 2 2 6 3" xfId="4037"/>
    <cellStyle name="20% - Accent1 2 2 2 6 3 2" xfId="4038"/>
    <cellStyle name="20% - Accent1 2 2 2 6 3 3" xfId="4039"/>
    <cellStyle name="20% - Accent1 2 2 2 6 4" xfId="4040"/>
    <cellStyle name="20% - Accent1 2 2 2 6 5" xfId="4041"/>
    <cellStyle name="20% - Accent1 2 2 2 7" xfId="4042"/>
    <cellStyle name="20% - Accent1 2 2 2 7 2" xfId="4043"/>
    <cellStyle name="20% - Accent1 2 2 2 7 2 2" xfId="4044"/>
    <cellStyle name="20% - Accent1 2 2 2 7 2 2 2" xfId="4045"/>
    <cellStyle name="20% - Accent1 2 2 2 7 2 2 3" xfId="4046"/>
    <cellStyle name="20% - Accent1 2 2 2 7 2 3" xfId="4047"/>
    <cellStyle name="20% - Accent1 2 2 2 7 2 4" xfId="4048"/>
    <cellStyle name="20% - Accent1 2 2 2 7 3" xfId="4049"/>
    <cellStyle name="20% - Accent1 2 2 2 7 3 2" xfId="4050"/>
    <cellStyle name="20% - Accent1 2 2 2 7 3 3" xfId="4051"/>
    <cellStyle name="20% - Accent1 2 2 2 7 4" xfId="4052"/>
    <cellStyle name="20% - Accent1 2 2 2 7 5" xfId="4053"/>
    <cellStyle name="20% - Accent1 2 2 2 8" xfId="4054"/>
    <cellStyle name="20% - Accent1 2 2 2 8 2" xfId="4055"/>
    <cellStyle name="20% - Accent1 2 2 2 8 2 2" xfId="4056"/>
    <cellStyle name="20% - Accent1 2 2 2 8 2 3" xfId="4057"/>
    <cellStyle name="20% - Accent1 2 2 2 8 3" xfId="4058"/>
    <cellStyle name="20% - Accent1 2 2 2 8 4" xfId="4059"/>
    <cellStyle name="20% - Accent1 2 2 2 9" xfId="4060"/>
    <cellStyle name="20% - Accent1 2 2 2 9 2" xfId="4061"/>
    <cellStyle name="20% - Accent1 2 2 2 9 2 2" xfId="4062"/>
    <cellStyle name="20% - Accent1 2 2 2 9 2 3" xfId="4063"/>
    <cellStyle name="20% - Accent1 2 2 2 9 3" xfId="4064"/>
    <cellStyle name="20% - Accent1 2 2 2 9 4" xfId="4065"/>
    <cellStyle name="20% - Accent1 2 2 3" xfId="4066"/>
    <cellStyle name="20% - Accent1 2 2 3 10" xfId="4067"/>
    <cellStyle name="20% - Accent1 2 2 3 10 2" xfId="4068"/>
    <cellStyle name="20% - Accent1 2 2 3 10 3" xfId="4069"/>
    <cellStyle name="20% - Accent1 2 2 3 11" xfId="4070"/>
    <cellStyle name="20% - Accent1 2 2 3 12" xfId="4071"/>
    <cellStyle name="20% - Accent1 2 2 3 2" xfId="4072"/>
    <cellStyle name="20% - Accent1 2 2 3 2 2" xfId="4073"/>
    <cellStyle name="20% - Accent1 2 2 3 2 2 2" xfId="4074"/>
    <cellStyle name="20% - Accent1 2 2 3 2 2 2 2" xfId="4075"/>
    <cellStyle name="20% - Accent1 2 2 3 2 2 2 2 2" xfId="4076"/>
    <cellStyle name="20% - Accent1 2 2 3 2 2 2 2 3" xfId="4077"/>
    <cellStyle name="20% - Accent1 2 2 3 2 2 2 3" xfId="4078"/>
    <cellStyle name="20% - Accent1 2 2 3 2 2 2 4" xfId="4079"/>
    <cellStyle name="20% - Accent1 2 2 3 2 2 3" xfId="4080"/>
    <cellStyle name="20% - Accent1 2 2 3 2 2 3 2" xfId="4081"/>
    <cellStyle name="20% - Accent1 2 2 3 2 2 3 3" xfId="4082"/>
    <cellStyle name="20% - Accent1 2 2 3 2 2 4" xfId="4083"/>
    <cellStyle name="20% - Accent1 2 2 3 2 2 5" xfId="4084"/>
    <cellStyle name="20% - Accent1 2 2 3 2 3" xfId="4085"/>
    <cellStyle name="20% - Accent1 2 2 3 2 3 2" xfId="4086"/>
    <cellStyle name="20% - Accent1 2 2 3 2 3 2 2" xfId="4087"/>
    <cellStyle name="20% - Accent1 2 2 3 2 3 2 2 2" xfId="4088"/>
    <cellStyle name="20% - Accent1 2 2 3 2 3 2 2 3" xfId="4089"/>
    <cellStyle name="20% - Accent1 2 2 3 2 3 2 3" xfId="4090"/>
    <cellStyle name="20% - Accent1 2 2 3 2 3 2 4" xfId="4091"/>
    <cellStyle name="20% - Accent1 2 2 3 2 3 3" xfId="4092"/>
    <cellStyle name="20% - Accent1 2 2 3 2 3 3 2" xfId="4093"/>
    <cellStyle name="20% - Accent1 2 2 3 2 3 3 3" xfId="4094"/>
    <cellStyle name="20% - Accent1 2 2 3 2 3 4" xfId="4095"/>
    <cellStyle name="20% - Accent1 2 2 3 2 3 5" xfId="4096"/>
    <cellStyle name="20% - Accent1 2 2 3 2 4" xfId="4097"/>
    <cellStyle name="20% - Accent1 2 2 3 2 4 2" xfId="4098"/>
    <cellStyle name="20% - Accent1 2 2 3 2 4 2 2" xfId="4099"/>
    <cellStyle name="20% - Accent1 2 2 3 2 4 2 3" xfId="4100"/>
    <cellStyle name="20% - Accent1 2 2 3 2 4 3" xfId="4101"/>
    <cellStyle name="20% - Accent1 2 2 3 2 4 4" xfId="4102"/>
    <cellStyle name="20% - Accent1 2 2 3 2 5" xfId="4103"/>
    <cellStyle name="20% - Accent1 2 2 3 2 5 2" xfId="4104"/>
    <cellStyle name="20% - Accent1 2 2 3 2 5 3" xfId="4105"/>
    <cellStyle name="20% - Accent1 2 2 3 2 6" xfId="4106"/>
    <cellStyle name="20% - Accent1 2 2 3 2 7" xfId="4107"/>
    <cellStyle name="20% - Accent1 2 2 3 3" xfId="4108"/>
    <cellStyle name="20% - Accent1 2 2 3 3 2" xfId="4109"/>
    <cellStyle name="20% - Accent1 2 2 3 3 2 2" xfId="4110"/>
    <cellStyle name="20% - Accent1 2 2 3 3 2 2 2" xfId="4111"/>
    <cellStyle name="20% - Accent1 2 2 3 3 2 2 2 2" xfId="4112"/>
    <cellStyle name="20% - Accent1 2 2 3 3 2 2 2 3" xfId="4113"/>
    <cellStyle name="20% - Accent1 2 2 3 3 2 2 3" xfId="4114"/>
    <cellStyle name="20% - Accent1 2 2 3 3 2 2 4" xfId="4115"/>
    <cellStyle name="20% - Accent1 2 2 3 3 2 3" xfId="4116"/>
    <cellStyle name="20% - Accent1 2 2 3 3 2 3 2" xfId="4117"/>
    <cellStyle name="20% - Accent1 2 2 3 3 2 3 3" xfId="4118"/>
    <cellStyle name="20% - Accent1 2 2 3 3 2 4" xfId="4119"/>
    <cellStyle name="20% - Accent1 2 2 3 3 2 5" xfId="4120"/>
    <cellStyle name="20% - Accent1 2 2 3 3 3" xfId="4121"/>
    <cellStyle name="20% - Accent1 2 2 3 3 3 2" xfId="4122"/>
    <cellStyle name="20% - Accent1 2 2 3 3 3 2 2" xfId="4123"/>
    <cellStyle name="20% - Accent1 2 2 3 3 3 2 2 2" xfId="4124"/>
    <cellStyle name="20% - Accent1 2 2 3 3 3 2 2 3" xfId="4125"/>
    <cellStyle name="20% - Accent1 2 2 3 3 3 2 3" xfId="4126"/>
    <cellStyle name="20% - Accent1 2 2 3 3 3 2 4" xfId="4127"/>
    <cellStyle name="20% - Accent1 2 2 3 3 3 3" xfId="4128"/>
    <cellStyle name="20% - Accent1 2 2 3 3 3 3 2" xfId="4129"/>
    <cellStyle name="20% - Accent1 2 2 3 3 3 3 3" xfId="4130"/>
    <cellStyle name="20% - Accent1 2 2 3 3 3 4" xfId="4131"/>
    <cellStyle name="20% - Accent1 2 2 3 3 3 5" xfId="4132"/>
    <cellStyle name="20% - Accent1 2 2 3 3 4" xfId="4133"/>
    <cellStyle name="20% - Accent1 2 2 3 3 4 2" xfId="4134"/>
    <cellStyle name="20% - Accent1 2 2 3 3 4 2 2" xfId="4135"/>
    <cellStyle name="20% - Accent1 2 2 3 3 4 2 3" xfId="4136"/>
    <cellStyle name="20% - Accent1 2 2 3 3 4 3" xfId="4137"/>
    <cellStyle name="20% - Accent1 2 2 3 3 4 4" xfId="4138"/>
    <cellStyle name="20% - Accent1 2 2 3 3 5" xfId="4139"/>
    <cellStyle name="20% - Accent1 2 2 3 3 5 2" xfId="4140"/>
    <cellStyle name="20% - Accent1 2 2 3 3 5 3" xfId="4141"/>
    <cellStyle name="20% - Accent1 2 2 3 3 6" xfId="4142"/>
    <cellStyle name="20% - Accent1 2 2 3 3 7" xfId="4143"/>
    <cellStyle name="20% - Accent1 2 2 3 4" xfId="4144"/>
    <cellStyle name="20% - Accent1 2 2 3 4 2" xfId="4145"/>
    <cellStyle name="20% - Accent1 2 2 3 4 2 2" xfId="4146"/>
    <cellStyle name="20% - Accent1 2 2 3 4 2 2 2" xfId="4147"/>
    <cellStyle name="20% - Accent1 2 2 3 4 2 2 2 2" xfId="4148"/>
    <cellStyle name="20% - Accent1 2 2 3 4 2 2 2 3" xfId="4149"/>
    <cellStyle name="20% - Accent1 2 2 3 4 2 2 3" xfId="4150"/>
    <cellStyle name="20% - Accent1 2 2 3 4 2 2 4" xfId="4151"/>
    <cellStyle name="20% - Accent1 2 2 3 4 2 3" xfId="4152"/>
    <cellStyle name="20% - Accent1 2 2 3 4 2 3 2" xfId="4153"/>
    <cellStyle name="20% - Accent1 2 2 3 4 2 3 3" xfId="4154"/>
    <cellStyle name="20% - Accent1 2 2 3 4 2 4" xfId="4155"/>
    <cellStyle name="20% - Accent1 2 2 3 4 2 5" xfId="4156"/>
    <cellStyle name="20% - Accent1 2 2 3 4 3" xfId="4157"/>
    <cellStyle name="20% - Accent1 2 2 3 4 3 2" xfId="4158"/>
    <cellStyle name="20% - Accent1 2 2 3 4 3 2 2" xfId="4159"/>
    <cellStyle name="20% - Accent1 2 2 3 4 3 2 2 2" xfId="4160"/>
    <cellStyle name="20% - Accent1 2 2 3 4 3 2 2 3" xfId="4161"/>
    <cellStyle name="20% - Accent1 2 2 3 4 3 2 3" xfId="4162"/>
    <cellStyle name="20% - Accent1 2 2 3 4 3 2 4" xfId="4163"/>
    <cellStyle name="20% - Accent1 2 2 3 4 3 3" xfId="4164"/>
    <cellStyle name="20% - Accent1 2 2 3 4 3 3 2" xfId="4165"/>
    <cellStyle name="20% - Accent1 2 2 3 4 3 3 3" xfId="4166"/>
    <cellStyle name="20% - Accent1 2 2 3 4 3 4" xfId="4167"/>
    <cellStyle name="20% - Accent1 2 2 3 4 3 5" xfId="4168"/>
    <cellStyle name="20% - Accent1 2 2 3 4 4" xfId="4169"/>
    <cellStyle name="20% - Accent1 2 2 3 4 4 2" xfId="4170"/>
    <cellStyle name="20% - Accent1 2 2 3 4 4 2 2" xfId="4171"/>
    <cellStyle name="20% - Accent1 2 2 3 4 4 2 3" xfId="4172"/>
    <cellStyle name="20% - Accent1 2 2 3 4 4 3" xfId="4173"/>
    <cellStyle name="20% - Accent1 2 2 3 4 4 4" xfId="4174"/>
    <cellStyle name="20% - Accent1 2 2 3 4 5" xfId="4175"/>
    <cellStyle name="20% - Accent1 2 2 3 4 5 2" xfId="4176"/>
    <cellStyle name="20% - Accent1 2 2 3 4 5 3" xfId="4177"/>
    <cellStyle name="20% - Accent1 2 2 3 4 6" xfId="4178"/>
    <cellStyle name="20% - Accent1 2 2 3 4 7" xfId="4179"/>
    <cellStyle name="20% - Accent1 2 2 3 5" xfId="4180"/>
    <cellStyle name="20% - Accent1 2 2 3 5 2" xfId="4181"/>
    <cellStyle name="20% - Accent1 2 2 3 5 2 2" xfId="4182"/>
    <cellStyle name="20% - Accent1 2 2 3 5 2 2 2" xfId="4183"/>
    <cellStyle name="20% - Accent1 2 2 3 5 2 2 3" xfId="4184"/>
    <cellStyle name="20% - Accent1 2 2 3 5 2 3" xfId="4185"/>
    <cellStyle name="20% - Accent1 2 2 3 5 2 4" xfId="4186"/>
    <cellStyle name="20% - Accent1 2 2 3 5 3" xfId="4187"/>
    <cellStyle name="20% - Accent1 2 2 3 5 3 2" xfId="4188"/>
    <cellStyle name="20% - Accent1 2 2 3 5 3 3" xfId="4189"/>
    <cellStyle name="20% - Accent1 2 2 3 5 4" xfId="4190"/>
    <cellStyle name="20% - Accent1 2 2 3 5 5" xfId="4191"/>
    <cellStyle name="20% - Accent1 2 2 3 6" xfId="4192"/>
    <cellStyle name="20% - Accent1 2 2 3 6 2" xfId="4193"/>
    <cellStyle name="20% - Accent1 2 2 3 6 2 2" xfId="4194"/>
    <cellStyle name="20% - Accent1 2 2 3 6 2 2 2" xfId="4195"/>
    <cellStyle name="20% - Accent1 2 2 3 6 2 2 3" xfId="4196"/>
    <cellStyle name="20% - Accent1 2 2 3 6 2 3" xfId="4197"/>
    <cellStyle name="20% - Accent1 2 2 3 6 2 4" xfId="4198"/>
    <cellStyle name="20% - Accent1 2 2 3 6 3" xfId="4199"/>
    <cellStyle name="20% - Accent1 2 2 3 6 3 2" xfId="4200"/>
    <cellStyle name="20% - Accent1 2 2 3 6 3 3" xfId="4201"/>
    <cellStyle name="20% - Accent1 2 2 3 6 4" xfId="4202"/>
    <cellStyle name="20% - Accent1 2 2 3 6 5" xfId="4203"/>
    <cellStyle name="20% - Accent1 2 2 3 7" xfId="4204"/>
    <cellStyle name="20% - Accent1 2 2 3 7 2" xfId="4205"/>
    <cellStyle name="20% - Accent1 2 2 3 7 2 2" xfId="4206"/>
    <cellStyle name="20% - Accent1 2 2 3 7 2 2 2" xfId="4207"/>
    <cellStyle name="20% - Accent1 2 2 3 7 2 2 3" xfId="4208"/>
    <cellStyle name="20% - Accent1 2 2 3 7 2 3" xfId="4209"/>
    <cellStyle name="20% - Accent1 2 2 3 7 2 4" xfId="4210"/>
    <cellStyle name="20% - Accent1 2 2 3 7 3" xfId="4211"/>
    <cellStyle name="20% - Accent1 2 2 3 7 3 2" xfId="4212"/>
    <cellStyle name="20% - Accent1 2 2 3 7 3 3" xfId="4213"/>
    <cellStyle name="20% - Accent1 2 2 3 7 4" xfId="4214"/>
    <cellStyle name="20% - Accent1 2 2 3 7 5" xfId="4215"/>
    <cellStyle name="20% - Accent1 2 2 3 8" xfId="4216"/>
    <cellStyle name="20% - Accent1 2 2 3 8 2" xfId="4217"/>
    <cellStyle name="20% - Accent1 2 2 3 8 2 2" xfId="4218"/>
    <cellStyle name="20% - Accent1 2 2 3 8 2 3" xfId="4219"/>
    <cellStyle name="20% - Accent1 2 2 3 8 3" xfId="4220"/>
    <cellStyle name="20% - Accent1 2 2 3 8 4" xfId="4221"/>
    <cellStyle name="20% - Accent1 2 2 3 9" xfId="4222"/>
    <cellStyle name="20% - Accent1 2 2 3 9 2" xfId="4223"/>
    <cellStyle name="20% - Accent1 2 2 3 9 2 2" xfId="4224"/>
    <cellStyle name="20% - Accent1 2 2 3 9 2 3" xfId="4225"/>
    <cellStyle name="20% - Accent1 2 2 3 9 3" xfId="4226"/>
    <cellStyle name="20% - Accent1 2 2 3 9 4" xfId="4227"/>
    <cellStyle name="20% - Accent1 2 2 4" xfId="4228"/>
    <cellStyle name="20% - Accent1 2 2 4 2" xfId="4229"/>
    <cellStyle name="20% - Accent1 2 2 4 2 2" xfId="4230"/>
    <cellStyle name="20% - Accent1 2 2 4 2 2 2" xfId="4231"/>
    <cellStyle name="20% - Accent1 2 2 4 2 2 2 2" xfId="4232"/>
    <cellStyle name="20% - Accent1 2 2 4 2 2 2 3" xfId="4233"/>
    <cellStyle name="20% - Accent1 2 2 4 2 2 3" xfId="4234"/>
    <cellStyle name="20% - Accent1 2 2 4 2 2 4" xfId="4235"/>
    <cellStyle name="20% - Accent1 2 2 4 2 3" xfId="4236"/>
    <cellStyle name="20% - Accent1 2 2 4 2 3 2" xfId="4237"/>
    <cellStyle name="20% - Accent1 2 2 4 2 3 3" xfId="4238"/>
    <cellStyle name="20% - Accent1 2 2 4 2 4" xfId="4239"/>
    <cellStyle name="20% - Accent1 2 2 4 2 5" xfId="4240"/>
    <cellStyle name="20% - Accent1 2 2 4 3" xfId="4241"/>
    <cellStyle name="20% - Accent1 2 2 4 3 2" xfId="4242"/>
    <cellStyle name="20% - Accent1 2 2 4 3 2 2" xfId="4243"/>
    <cellStyle name="20% - Accent1 2 2 4 3 2 2 2" xfId="4244"/>
    <cellStyle name="20% - Accent1 2 2 4 3 2 2 3" xfId="4245"/>
    <cellStyle name="20% - Accent1 2 2 4 3 2 3" xfId="4246"/>
    <cellStyle name="20% - Accent1 2 2 4 3 2 4" xfId="4247"/>
    <cellStyle name="20% - Accent1 2 2 4 3 3" xfId="4248"/>
    <cellStyle name="20% - Accent1 2 2 4 3 3 2" xfId="4249"/>
    <cellStyle name="20% - Accent1 2 2 4 3 3 3" xfId="4250"/>
    <cellStyle name="20% - Accent1 2 2 4 3 4" xfId="4251"/>
    <cellStyle name="20% - Accent1 2 2 4 3 5" xfId="4252"/>
    <cellStyle name="20% - Accent1 2 2 4 4" xfId="4253"/>
    <cellStyle name="20% - Accent1 2 2 4 4 2" xfId="4254"/>
    <cellStyle name="20% - Accent1 2 2 4 4 2 2" xfId="4255"/>
    <cellStyle name="20% - Accent1 2 2 4 4 2 3" xfId="4256"/>
    <cellStyle name="20% - Accent1 2 2 4 4 3" xfId="4257"/>
    <cellStyle name="20% - Accent1 2 2 4 4 4" xfId="4258"/>
    <cellStyle name="20% - Accent1 2 2 4 5" xfId="4259"/>
    <cellStyle name="20% - Accent1 2 2 4 5 2" xfId="4260"/>
    <cellStyle name="20% - Accent1 2 2 4 5 3" xfId="4261"/>
    <cellStyle name="20% - Accent1 2 2 4 6" xfId="4262"/>
    <cellStyle name="20% - Accent1 2 2 4 7" xfId="4263"/>
    <cellStyle name="20% - Accent1 2 2 5" xfId="4264"/>
    <cellStyle name="20% - Accent1 2 2 5 2" xfId="4265"/>
    <cellStyle name="20% - Accent1 2 2 5 2 2" xfId="4266"/>
    <cellStyle name="20% - Accent1 2 2 5 2 2 2" xfId="4267"/>
    <cellStyle name="20% - Accent1 2 2 5 2 2 2 2" xfId="4268"/>
    <cellStyle name="20% - Accent1 2 2 5 2 2 2 3" xfId="4269"/>
    <cellStyle name="20% - Accent1 2 2 5 2 2 3" xfId="4270"/>
    <cellStyle name="20% - Accent1 2 2 5 2 2 4" xfId="4271"/>
    <cellStyle name="20% - Accent1 2 2 5 2 3" xfId="4272"/>
    <cellStyle name="20% - Accent1 2 2 5 2 3 2" xfId="4273"/>
    <cellStyle name="20% - Accent1 2 2 5 2 3 3" xfId="4274"/>
    <cellStyle name="20% - Accent1 2 2 5 2 4" xfId="4275"/>
    <cellStyle name="20% - Accent1 2 2 5 2 5" xfId="4276"/>
    <cellStyle name="20% - Accent1 2 2 5 2 6" xfId="4277"/>
    <cellStyle name="20% - Accent1 2 2 5 2 7" xfId="4278"/>
    <cellStyle name="20% - Accent1 2 2 5 3" xfId="4279"/>
    <cellStyle name="20% - Accent1 2 2 5 3 2" xfId="4280"/>
    <cellStyle name="20% - Accent1 2 2 5 3 2 2" xfId="4281"/>
    <cellStyle name="20% - Accent1 2 2 5 3 2 2 2" xfId="4282"/>
    <cellStyle name="20% - Accent1 2 2 5 3 2 2 3" xfId="4283"/>
    <cellStyle name="20% - Accent1 2 2 5 3 2 3" xfId="4284"/>
    <cellStyle name="20% - Accent1 2 2 5 3 2 4" xfId="4285"/>
    <cellStyle name="20% - Accent1 2 2 5 3 3" xfId="4286"/>
    <cellStyle name="20% - Accent1 2 2 5 3 3 2" xfId="4287"/>
    <cellStyle name="20% - Accent1 2 2 5 3 3 3" xfId="4288"/>
    <cellStyle name="20% - Accent1 2 2 5 3 4" xfId="4289"/>
    <cellStyle name="20% - Accent1 2 2 5 3 5" xfId="4290"/>
    <cellStyle name="20% - Accent1 2 2 5 4" xfId="4291"/>
    <cellStyle name="20% - Accent1 2 2 5 4 2" xfId="4292"/>
    <cellStyle name="20% - Accent1 2 2 5 4 2 2" xfId="4293"/>
    <cellStyle name="20% - Accent1 2 2 5 4 2 3" xfId="4294"/>
    <cellStyle name="20% - Accent1 2 2 5 4 3" xfId="4295"/>
    <cellStyle name="20% - Accent1 2 2 5 4 4" xfId="4296"/>
    <cellStyle name="20% - Accent1 2 2 5 5" xfId="4297"/>
    <cellStyle name="20% - Accent1 2 2 5 5 2" xfId="4298"/>
    <cellStyle name="20% - Accent1 2 2 5 5 3" xfId="4299"/>
    <cellStyle name="20% - Accent1 2 2 5 6" xfId="4300"/>
    <cellStyle name="20% - Accent1 2 2 5 7" xfId="4301"/>
    <cellStyle name="20% - Accent1 2 2 6" xfId="4302"/>
    <cellStyle name="20% - Accent1 2 2 6 2" xfId="4303"/>
    <cellStyle name="20% - Accent1 2 2 6 2 2" xfId="4304"/>
    <cellStyle name="20% - Accent1 2 2 6 2 2 2" xfId="4305"/>
    <cellStyle name="20% - Accent1 2 2 6 2 2 2 2" xfId="4306"/>
    <cellStyle name="20% - Accent1 2 2 6 2 2 2 3" xfId="4307"/>
    <cellStyle name="20% - Accent1 2 2 6 2 2 3" xfId="4308"/>
    <cellStyle name="20% - Accent1 2 2 6 2 2 4" xfId="4309"/>
    <cellStyle name="20% - Accent1 2 2 6 2 3" xfId="4310"/>
    <cellStyle name="20% - Accent1 2 2 6 2 3 2" xfId="4311"/>
    <cellStyle name="20% - Accent1 2 2 6 2 3 3" xfId="4312"/>
    <cellStyle name="20% - Accent1 2 2 6 2 4" xfId="4313"/>
    <cellStyle name="20% - Accent1 2 2 6 2 5" xfId="4314"/>
    <cellStyle name="20% - Accent1 2 2 6 3" xfId="4315"/>
    <cellStyle name="20% - Accent1 2 2 6 3 2" xfId="4316"/>
    <cellStyle name="20% - Accent1 2 2 6 3 2 2" xfId="4317"/>
    <cellStyle name="20% - Accent1 2 2 6 3 2 2 2" xfId="4318"/>
    <cellStyle name="20% - Accent1 2 2 6 3 2 2 3" xfId="4319"/>
    <cellStyle name="20% - Accent1 2 2 6 3 2 3" xfId="4320"/>
    <cellStyle name="20% - Accent1 2 2 6 3 2 4" xfId="4321"/>
    <cellStyle name="20% - Accent1 2 2 6 3 3" xfId="4322"/>
    <cellStyle name="20% - Accent1 2 2 6 3 3 2" xfId="4323"/>
    <cellStyle name="20% - Accent1 2 2 6 3 3 3" xfId="4324"/>
    <cellStyle name="20% - Accent1 2 2 6 3 4" xfId="4325"/>
    <cellStyle name="20% - Accent1 2 2 6 3 5" xfId="4326"/>
    <cellStyle name="20% - Accent1 2 2 6 4" xfId="4327"/>
    <cellStyle name="20% - Accent1 2 2 6 4 2" xfId="4328"/>
    <cellStyle name="20% - Accent1 2 2 6 4 2 2" xfId="4329"/>
    <cellStyle name="20% - Accent1 2 2 6 4 2 3" xfId="4330"/>
    <cellStyle name="20% - Accent1 2 2 6 4 3" xfId="4331"/>
    <cellStyle name="20% - Accent1 2 2 6 4 4" xfId="4332"/>
    <cellStyle name="20% - Accent1 2 2 6 5" xfId="4333"/>
    <cellStyle name="20% - Accent1 2 2 6 5 2" xfId="4334"/>
    <cellStyle name="20% - Accent1 2 2 6 5 3" xfId="4335"/>
    <cellStyle name="20% - Accent1 2 2 6 6" xfId="4336"/>
    <cellStyle name="20% - Accent1 2 2 6 7" xfId="4337"/>
    <cellStyle name="20% - Accent1 2 2 7" xfId="4338"/>
    <cellStyle name="20% - Accent1 2 2 7 2" xfId="4339"/>
    <cellStyle name="20% - Accent1 2 2 7 2 2" xfId="4340"/>
    <cellStyle name="20% - Accent1 2 2 7 2 2 2" xfId="4341"/>
    <cellStyle name="20% - Accent1 2 2 7 2 2 3" xfId="4342"/>
    <cellStyle name="20% - Accent1 2 2 7 2 3" xfId="4343"/>
    <cellStyle name="20% - Accent1 2 2 7 2 4" xfId="4344"/>
    <cellStyle name="20% - Accent1 2 2 7 3" xfId="4345"/>
    <cellStyle name="20% - Accent1 2 2 7 3 2" xfId="4346"/>
    <cellStyle name="20% - Accent1 2 2 7 3 3" xfId="4347"/>
    <cellStyle name="20% - Accent1 2 2 7 4" xfId="4348"/>
    <cellStyle name="20% - Accent1 2 2 7 5" xfId="4349"/>
    <cellStyle name="20% - Accent1 2 2 8" xfId="4350"/>
    <cellStyle name="20% - Accent1 2 2 8 2" xfId="4351"/>
    <cellStyle name="20% - Accent1 2 2 8 2 2" xfId="4352"/>
    <cellStyle name="20% - Accent1 2 2 8 2 2 2" xfId="4353"/>
    <cellStyle name="20% - Accent1 2 2 8 2 2 3" xfId="4354"/>
    <cellStyle name="20% - Accent1 2 2 8 2 3" xfId="4355"/>
    <cellStyle name="20% - Accent1 2 2 8 2 4" xfId="4356"/>
    <cellStyle name="20% - Accent1 2 2 8 3" xfId="4357"/>
    <cellStyle name="20% - Accent1 2 2 8 3 2" xfId="4358"/>
    <cellStyle name="20% - Accent1 2 2 8 3 3" xfId="4359"/>
    <cellStyle name="20% - Accent1 2 2 8 4" xfId="4360"/>
    <cellStyle name="20% - Accent1 2 2 8 5" xfId="4361"/>
    <cellStyle name="20% - Accent1 2 2 9" xfId="4362"/>
    <cellStyle name="20% - Accent1 2 2 9 2" xfId="4363"/>
    <cellStyle name="20% - Accent1 2 2 9 2 2" xfId="4364"/>
    <cellStyle name="20% - Accent1 2 2 9 2 2 2" xfId="4365"/>
    <cellStyle name="20% - Accent1 2 2 9 2 2 3" xfId="4366"/>
    <cellStyle name="20% - Accent1 2 2 9 2 3" xfId="4367"/>
    <cellStyle name="20% - Accent1 2 2 9 2 4" xfId="4368"/>
    <cellStyle name="20% - Accent1 2 2 9 3" xfId="4369"/>
    <cellStyle name="20% - Accent1 2 2 9 3 2" xfId="4370"/>
    <cellStyle name="20% - Accent1 2 2 9 3 3" xfId="4371"/>
    <cellStyle name="20% - Accent1 2 2 9 4" xfId="4372"/>
    <cellStyle name="20% - Accent1 2 2 9 5" xfId="4373"/>
    <cellStyle name="20% - Accent1 2 2_PwrTax 51040" xfId="4374"/>
    <cellStyle name="20% - Accent1 2 3" xfId="4375"/>
    <cellStyle name="20% - Accent1 2 3 10" xfId="4376"/>
    <cellStyle name="20% - Accent1 2 3 10 2" xfId="4377"/>
    <cellStyle name="20% - Accent1 2 3 10 2 2" xfId="4378"/>
    <cellStyle name="20% - Accent1 2 3 10 2 3" xfId="4379"/>
    <cellStyle name="20% - Accent1 2 3 10 3" xfId="4380"/>
    <cellStyle name="20% - Accent1 2 3 10 4" xfId="4381"/>
    <cellStyle name="20% - Accent1 2 3 11" xfId="4382"/>
    <cellStyle name="20% - Accent1 2 3 11 2" xfId="4383"/>
    <cellStyle name="20% - Accent1 2 3 11 3" xfId="4384"/>
    <cellStyle name="20% - Accent1 2 3 12" xfId="4385"/>
    <cellStyle name="20% - Accent1 2 3 13" xfId="4386"/>
    <cellStyle name="20% - Accent1 2 3 2" xfId="4387"/>
    <cellStyle name="20% - Accent1 2 3 2 10" xfId="4388"/>
    <cellStyle name="20% - Accent1 2 3 2 10 2" xfId="4389"/>
    <cellStyle name="20% - Accent1 2 3 2 10 3" xfId="4390"/>
    <cellStyle name="20% - Accent1 2 3 2 11" xfId="4391"/>
    <cellStyle name="20% - Accent1 2 3 2 12" xfId="4392"/>
    <cellStyle name="20% - Accent1 2 3 2 2" xfId="4393"/>
    <cellStyle name="20% - Accent1 2 3 2 2 2" xfId="4394"/>
    <cellStyle name="20% - Accent1 2 3 2 2 2 2" xfId="4395"/>
    <cellStyle name="20% - Accent1 2 3 2 2 2 2 2" xfId="4396"/>
    <cellStyle name="20% - Accent1 2 3 2 2 2 2 2 2" xfId="4397"/>
    <cellStyle name="20% - Accent1 2 3 2 2 2 2 2 3" xfId="4398"/>
    <cellStyle name="20% - Accent1 2 3 2 2 2 2 3" xfId="4399"/>
    <cellStyle name="20% - Accent1 2 3 2 2 2 2 4" xfId="4400"/>
    <cellStyle name="20% - Accent1 2 3 2 2 2 3" xfId="4401"/>
    <cellStyle name="20% - Accent1 2 3 2 2 2 3 2" xfId="4402"/>
    <cellStyle name="20% - Accent1 2 3 2 2 2 3 3" xfId="4403"/>
    <cellStyle name="20% - Accent1 2 3 2 2 2 4" xfId="4404"/>
    <cellStyle name="20% - Accent1 2 3 2 2 2 5" xfId="4405"/>
    <cellStyle name="20% - Accent1 2 3 2 2 3" xfId="4406"/>
    <cellStyle name="20% - Accent1 2 3 2 2 3 2" xfId="4407"/>
    <cellStyle name="20% - Accent1 2 3 2 2 3 2 2" xfId="4408"/>
    <cellStyle name="20% - Accent1 2 3 2 2 3 2 2 2" xfId="4409"/>
    <cellStyle name="20% - Accent1 2 3 2 2 3 2 2 3" xfId="4410"/>
    <cellStyle name="20% - Accent1 2 3 2 2 3 2 3" xfId="4411"/>
    <cellStyle name="20% - Accent1 2 3 2 2 3 2 4" xfId="4412"/>
    <cellStyle name="20% - Accent1 2 3 2 2 3 3" xfId="4413"/>
    <cellStyle name="20% - Accent1 2 3 2 2 3 3 2" xfId="4414"/>
    <cellStyle name="20% - Accent1 2 3 2 2 3 3 3" xfId="4415"/>
    <cellStyle name="20% - Accent1 2 3 2 2 3 4" xfId="4416"/>
    <cellStyle name="20% - Accent1 2 3 2 2 3 5" xfId="4417"/>
    <cellStyle name="20% - Accent1 2 3 2 2 4" xfId="4418"/>
    <cellStyle name="20% - Accent1 2 3 2 2 4 2" xfId="4419"/>
    <cellStyle name="20% - Accent1 2 3 2 2 4 2 2" xfId="4420"/>
    <cellStyle name="20% - Accent1 2 3 2 2 4 2 3" xfId="4421"/>
    <cellStyle name="20% - Accent1 2 3 2 2 4 3" xfId="4422"/>
    <cellStyle name="20% - Accent1 2 3 2 2 4 4" xfId="4423"/>
    <cellStyle name="20% - Accent1 2 3 2 2 5" xfId="4424"/>
    <cellStyle name="20% - Accent1 2 3 2 2 5 2" xfId="4425"/>
    <cellStyle name="20% - Accent1 2 3 2 2 5 3" xfId="4426"/>
    <cellStyle name="20% - Accent1 2 3 2 2 6" xfId="4427"/>
    <cellStyle name="20% - Accent1 2 3 2 2 7" xfId="4428"/>
    <cellStyle name="20% - Accent1 2 3 2 3" xfId="4429"/>
    <cellStyle name="20% - Accent1 2 3 2 3 2" xfId="4430"/>
    <cellStyle name="20% - Accent1 2 3 2 3 2 2" xfId="4431"/>
    <cellStyle name="20% - Accent1 2 3 2 3 2 2 2" xfId="4432"/>
    <cellStyle name="20% - Accent1 2 3 2 3 2 2 2 2" xfId="4433"/>
    <cellStyle name="20% - Accent1 2 3 2 3 2 2 2 3" xfId="4434"/>
    <cellStyle name="20% - Accent1 2 3 2 3 2 2 3" xfId="4435"/>
    <cellStyle name="20% - Accent1 2 3 2 3 2 2 4" xfId="4436"/>
    <cellStyle name="20% - Accent1 2 3 2 3 2 3" xfId="4437"/>
    <cellStyle name="20% - Accent1 2 3 2 3 2 3 2" xfId="4438"/>
    <cellStyle name="20% - Accent1 2 3 2 3 2 3 3" xfId="4439"/>
    <cellStyle name="20% - Accent1 2 3 2 3 2 4" xfId="4440"/>
    <cellStyle name="20% - Accent1 2 3 2 3 2 5" xfId="4441"/>
    <cellStyle name="20% - Accent1 2 3 2 3 3" xfId="4442"/>
    <cellStyle name="20% - Accent1 2 3 2 3 3 2" xfId="4443"/>
    <cellStyle name="20% - Accent1 2 3 2 3 3 2 2" xfId="4444"/>
    <cellStyle name="20% - Accent1 2 3 2 3 3 2 2 2" xfId="4445"/>
    <cellStyle name="20% - Accent1 2 3 2 3 3 2 2 3" xfId="4446"/>
    <cellStyle name="20% - Accent1 2 3 2 3 3 2 3" xfId="4447"/>
    <cellStyle name="20% - Accent1 2 3 2 3 3 2 4" xfId="4448"/>
    <cellStyle name="20% - Accent1 2 3 2 3 3 3" xfId="4449"/>
    <cellStyle name="20% - Accent1 2 3 2 3 3 3 2" xfId="4450"/>
    <cellStyle name="20% - Accent1 2 3 2 3 3 3 3" xfId="4451"/>
    <cellStyle name="20% - Accent1 2 3 2 3 3 4" xfId="4452"/>
    <cellStyle name="20% - Accent1 2 3 2 3 3 5" xfId="4453"/>
    <cellStyle name="20% - Accent1 2 3 2 3 4" xfId="4454"/>
    <cellStyle name="20% - Accent1 2 3 2 3 4 2" xfId="4455"/>
    <cellStyle name="20% - Accent1 2 3 2 3 4 2 2" xfId="4456"/>
    <cellStyle name="20% - Accent1 2 3 2 3 4 2 3" xfId="4457"/>
    <cellStyle name="20% - Accent1 2 3 2 3 4 3" xfId="4458"/>
    <cellStyle name="20% - Accent1 2 3 2 3 4 4" xfId="4459"/>
    <cellStyle name="20% - Accent1 2 3 2 3 5" xfId="4460"/>
    <cellStyle name="20% - Accent1 2 3 2 3 5 2" xfId="4461"/>
    <cellStyle name="20% - Accent1 2 3 2 3 5 3" xfId="4462"/>
    <cellStyle name="20% - Accent1 2 3 2 3 6" xfId="4463"/>
    <cellStyle name="20% - Accent1 2 3 2 3 7" xfId="4464"/>
    <cellStyle name="20% - Accent1 2 3 2 4" xfId="4465"/>
    <cellStyle name="20% - Accent1 2 3 2 4 2" xfId="4466"/>
    <cellStyle name="20% - Accent1 2 3 2 4 2 2" xfId="4467"/>
    <cellStyle name="20% - Accent1 2 3 2 4 2 2 2" xfId="4468"/>
    <cellStyle name="20% - Accent1 2 3 2 4 2 2 2 2" xfId="4469"/>
    <cellStyle name="20% - Accent1 2 3 2 4 2 2 2 3" xfId="4470"/>
    <cellStyle name="20% - Accent1 2 3 2 4 2 2 3" xfId="4471"/>
    <cellStyle name="20% - Accent1 2 3 2 4 2 2 4" xfId="4472"/>
    <cellStyle name="20% - Accent1 2 3 2 4 2 3" xfId="4473"/>
    <cellStyle name="20% - Accent1 2 3 2 4 2 3 2" xfId="4474"/>
    <cellStyle name="20% - Accent1 2 3 2 4 2 3 3" xfId="4475"/>
    <cellStyle name="20% - Accent1 2 3 2 4 2 4" xfId="4476"/>
    <cellStyle name="20% - Accent1 2 3 2 4 2 5" xfId="4477"/>
    <cellStyle name="20% - Accent1 2 3 2 4 3" xfId="4478"/>
    <cellStyle name="20% - Accent1 2 3 2 4 3 2" xfId="4479"/>
    <cellStyle name="20% - Accent1 2 3 2 4 3 2 2" xfId="4480"/>
    <cellStyle name="20% - Accent1 2 3 2 4 3 2 2 2" xfId="4481"/>
    <cellStyle name="20% - Accent1 2 3 2 4 3 2 2 3" xfId="4482"/>
    <cellStyle name="20% - Accent1 2 3 2 4 3 2 3" xfId="4483"/>
    <cellStyle name="20% - Accent1 2 3 2 4 3 2 4" xfId="4484"/>
    <cellStyle name="20% - Accent1 2 3 2 4 3 3" xfId="4485"/>
    <cellStyle name="20% - Accent1 2 3 2 4 3 3 2" xfId="4486"/>
    <cellStyle name="20% - Accent1 2 3 2 4 3 3 3" xfId="4487"/>
    <cellStyle name="20% - Accent1 2 3 2 4 3 4" xfId="4488"/>
    <cellStyle name="20% - Accent1 2 3 2 4 3 5" xfId="4489"/>
    <cellStyle name="20% - Accent1 2 3 2 4 4" xfId="4490"/>
    <cellStyle name="20% - Accent1 2 3 2 4 4 2" xfId="4491"/>
    <cellStyle name="20% - Accent1 2 3 2 4 4 2 2" xfId="4492"/>
    <cellStyle name="20% - Accent1 2 3 2 4 4 2 3" xfId="4493"/>
    <cellStyle name="20% - Accent1 2 3 2 4 4 3" xfId="4494"/>
    <cellStyle name="20% - Accent1 2 3 2 4 4 4" xfId="4495"/>
    <cellStyle name="20% - Accent1 2 3 2 4 5" xfId="4496"/>
    <cellStyle name="20% - Accent1 2 3 2 4 5 2" xfId="4497"/>
    <cellStyle name="20% - Accent1 2 3 2 4 5 3" xfId="4498"/>
    <cellStyle name="20% - Accent1 2 3 2 4 6" xfId="4499"/>
    <cellStyle name="20% - Accent1 2 3 2 4 7" xfId="4500"/>
    <cellStyle name="20% - Accent1 2 3 2 5" xfId="4501"/>
    <cellStyle name="20% - Accent1 2 3 2 5 2" xfId="4502"/>
    <cellStyle name="20% - Accent1 2 3 2 5 2 2" xfId="4503"/>
    <cellStyle name="20% - Accent1 2 3 2 5 2 2 2" xfId="4504"/>
    <cellStyle name="20% - Accent1 2 3 2 5 2 2 3" xfId="4505"/>
    <cellStyle name="20% - Accent1 2 3 2 5 2 3" xfId="4506"/>
    <cellStyle name="20% - Accent1 2 3 2 5 2 4" xfId="4507"/>
    <cellStyle name="20% - Accent1 2 3 2 5 3" xfId="4508"/>
    <cellStyle name="20% - Accent1 2 3 2 5 3 2" xfId="4509"/>
    <cellStyle name="20% - Accent1 2 3 2 5 3 3" xfId="4510"/>
    <cellStyle name="20% - Accent1 2 3 2 5 4" xfId="4511"/>
    <cellStyle name="20% - Accent1 2 3 2 5 5" xfId="4512"/>
    <cellStyle name="20% - Accent1 2 3 2 6" xfId="4513"/>
    <cellStyle name="20% - Accent1 2 3 2 6 2" xfId="4514"/>
    <cellStyle name="20% - Accent1 2 3 2 6 2 2" xfId="4515"/>
    <cellStyle name="20% - Accent1 2 3 2 6 2 2 2" xfId="4516"/>
    <cellStyle name="20% - Accent1 2 3 2 6 2 2 3" xfId="4517"/>
    <cellStyle name="20% - Accent1 2 3 2 6 2 3" xfId="4518"/>
    <cellStyle name="20% - Accent1 2 3 2 6 2 4" xfId="4519"/>
    <cellStyle name="20% - Accent1 2 3 2 6 3" xfId="4520"/>
    <cellStyle name="20% - Accent1 2 3 2 6 3 2" xfId="4521"/>
    <cellStyle name="20% - Accent1 2 3 2 6 3 3" xfId="4522"/>
    <cellStyle name="20% - Accent1 2 3 2 6 4" xfId="4523"/>
    <cellStyle name="20% - Accent1 2 3 2 6 5" xfId="4524"/>
    <cellStyle name="20% - Accent1 2 3 2 7" xfId="4525"/>
    <cellStyle name="20% - Accent1 2 3 2 7 2" xfId="4526"/>
    <cellStyle name="20% - Accent1 2 3 2 7 2 2" xfId="4527"/>
    <cellStyle name="20% - Accent1 2 3 2 7 2 2 2" xfId="4528"/>
    <cellStyle name="20% - Accent1 2 3 2 7 2 2 3" xfId="4529"/>
    <cellStyle name="20% - Accent1 2 3 2 7 2 3" xfId="4530"/>
    <cellStyle name="20% - Accent1 2 3 2 7 2 4" xfId="4531"/>
    <cellStyle name="20% - Accent1 2 3 2 7 3" xfId="4532"/>
    <cellStyle name="20% - Accent1 2 3 2 7 3 2" xfId="4533"/>
    <cellStyle name="20% - Accent1 2 3 2 7 3 3" xfId="4534"/>
    <cellStyle name="20% - Accent1 2 3 2 7 4" xfId="4535"/>
    <cellStyle name="20% - Accent1 2 3 2 7 5" xfId="4536"/>
    <cellStyle name="20% - Accent1 2 3 2 8" xfId="4537"/>
    <cellStyle name="20% - Accent1 2 3 2 8 2" xfId="4538"/>
    <cellStyle name="20% - Accent1 2 3 2 8 2 2" xfId="4539"/>
    <cellStyle name="20% - Accent1 2 3 2 8 2 3" xfId="4540"/>
    <cellStyle name="20% - Accent1 2 3 2 8 3" xfId="4541"/>
    <cellStyle name="20% - Accent1 2 3 2 8 4" xfId="4542"/>
    <cellStyle name="20% - Accent1 2 3 2 9" xfId="4543"/>
    <cellStyle name="20% - Accent1 2 3 2 9 2" xfId="4544"/>
    <cellStyle name="20% - Accent1 2 3 2 9 2 2" xfId="4545"/>
    <cellStyle name="20% - Accent1 2 3 2 9 2 3" xfId="4546"/>
    <cellStyle name="20% - Accent1 2 3 2 9 3" xfId="4547"/>
    <cellStyle name="20% - Accent1 2 3 2 9 4" xfId="4548"/>
    <cellStyle name="20% - Accent1 2 3 3" xfId="4549"/>
    <cellStyle name="20% - Accent1 2 3 3 2" xfId="4550"/>
    <cellStyle name="20% - Accent1 2 3 3 2 2" xfId="4551"/>
    <cellStyle name="20% - Accent1 2 3 3 2 2 2" xfId="4552"/>
    <cellStyle name="20% - Accent1 2 3 3 2 2 2 2" xfId="4553"/>
    <cellStyle name="20% - Accent1 2 3 3 2 2 2 3" xfId="4554"/>
    <cellStyle name="20% - Accent1 2 3 3 2 2 3" xfId="4555"/>
    <cellStyle name="20% - Accent1 2 3 3 2 2 4" xfId="4556"/>
    <cellStyle name="20% - Accent1 2 3 3 2 3" xfId="4557"/>
    <cellStyle name="20% - Accent1 2 3 3 2 3 2" xfId="4558"/>
    <cellStyle name="20% - Accent1 2 3 3 2 3 3" xfId="4559"/>
    <cellStyle name="20% - Accent1 2 3 3 2 4" xfId="4560"/>
    <cellStyle name="20% - Accent1 2 3 3 2 5" xfId="4561"/>
    <cellStyle name="20% - Accent1 2 3 3 3" xfId="4562"/>
    <cellStyle name="20% - Accent1 2 3 3 3 2" xfId="4563"/>
    <cellStyle name="20% - Accent1 2 3 3 3 2 2" xfId="4564"/>
    <cellStyle name="20% - Accent1 2 3 3 3 2 2 2" xfId="4565"/>
    <cellStyle name="20% - Accent1 2 3 3 3 2 2 3" xfId="4566"/>
    <cellStyle name="20% - Accent1 2 3 3 3 2 3" xfId="4567"/>
    <cellStyle name="20% - Accent1 2 3 3 3 2 4" xfId="4568"/>
    <cellStyle name="20% - Accent1 2 3 3 3 3" xfId="4569"/>
    <cellStyle name="20% - Accent1 2 3 3 3 3 2" xfId="4570"/>
    <cellStyle name="20% - Accent1 2 3 3 3 3 3" xfId="4571"/>
    <cellStyle name="20% - Accent1 2 3 3 3 4" xfId="4572"/>
    <cellStyle name="20% - Accent1 2 3 3 3 5" xfId="4573"/>
    <cellStyle name="20% - Accent1 2 3 3 4" xfId="4574"/>
    <cellStyle name="20% - Accent1 2 3 3 4 2" xfId="4575"/>
    <cellStyle name="20% - Accent1 2 3 3 4 2 2" xfId="4576"/>
    <cellStyle name="20% - Accent1 2 3 3 4 2 3" xfId="4577"/>
    <cellStyle name="20% - Accent1 2 3 3 4 3" xfId="4578"/>
    <cellStyle name="20% - Accent1 2 3 3 4 4" xfId="4579"/>
    <cellStyle name="20% - Accent1 2 3 3 5" xfId="4580"/>
    <cellStyle name="20% - Accent1 2 3 3 5 2" xfId="4581"/>
    <cellStyle name="20% - Accent1 2 3 3 5 3" xfId="4582"/>
    <cellStyle name="20% - Accent1 2 3 3 6" xfId="4583"/>
    <cellStyle name="20% - Accent1 2 3 3 7" xfId="4584"/>
    <cellStyle name="20% - Accent1 2 3 4" xfId="4585"/>
    <cellStyle name="20% - Accent1 2 3 4 2" xfId="4586"/>
    <cellStyle name="20% - Accent1 2 3 4 2 2" xfId="4587"/>
    <cellStyle name="20% - Accent1 2 3 4 2 2 2" xfId="4588"/>
    <cellStyle name="20% - Accent1 2 3 4 2 2 2 2" xfId="4589"/>
    <cellStyle name="20% - Accent1 2 3 4 2 2 2 3" xfId="4590"/>
    <cellStyle name="20% - Accent1 2 3 4 2 2 3" xfId="4591"/>
    <cellStyle name="20% - Accent1 2 3 4 2 2 4" xfId="4592"/>
    <cellStyle name="20% - Accent1 2 3 4 2 3" xfId="4593"/>
    <cellStyle name="20% - Accent1 2 3 4 2 3 2" xfId="4594"/>
    <cellStyle name="20% - Accent1 2 3 4 2 3 3" xfId="4595"/>
    <cellStyle name="20% - Accent1 2 3 4 2 4" xfId="4596"/>
    <cellStyle name="20% - Accent1 2 3 4 2 5" xfId="4597"/>
    <cellStyle name="20% - Accent1 2 3 4 3" xfId="4598"/>
    <cellStyle name="20% - Accent1 2 3 4 3 2" xfId="4599"/>
    <cellStyle name="20% - Accent1 2 3 4 3 2 2" xfId="4600"/>
    <cellStyle name="20% - Accent1 2 3 4 3 2 2 2" xfId="4601"/>
    <cellStyle name="20% - Accent1 2 3 4 3 2 2 3" xfId="4602"/>
    <cellStyle name="20% - Accent1 2 3 4 3 2 3" xfId="4603"/>
    <cellStyle name="20% - Accent1 2 3 4 3 2 4" xfId="4604"/>
    <cellStyle name="20% - Accent1 2 3 4 3 3" xfId="4605"/>
    <cellStyle name="20% - Accent1 2 3 4 3 3 2" xfId="4606"/>
    <cellStyle name="20% - Accent1 2 3 4 3 3 3" xfId="4607"/>
    <cellStyle name="20% - Accent1 2 3 4 3 4" xfId="4608"/>
    <cellStyle name="20% - Accent1 2 3 4 3 5" xfId="4609"/>
    <cellStyle name="20% - Accent1 2 3 4 4" xfId="4610"/>
    <cellStyle name="20% - Accent1 2 3 4 4 2" xfId="4611"/>
    <cellStyle name="20% - Accent1 2 3 4 4 2 2" xfId="4612"/>
    <cellStyle name="20% - Accent1 2 3 4 4 2 3" xfId="4613"/>
    <cellStyle name="20% - Accent1 2 3 4 4 3" xfId="4614"/>
    <cellStyle name="20% - Accent1 2 3 4 4 4" xfId="4615"/>
    <cellStyle name="20% - Accent1 2 3 4 5" xfId="4616"/>
    <cellStyle name="20% - Accent1 2 3 4 5 2" xfId="4617"/>
    <cellStyle name="20% - Accent1 2 3 4 5 3" xfId="4618"/>
    <cellStyle name="20% - Accent1 2 3 4 6" xfId="4619"/>
    <cellStyle name="20% - Accent1 2 3 4 7" xfId="4620"/>
    <cellStyle name="20% - Accent1 2 3 5" xfId="4621"/>
    <cellStyle name="20% - Accent1 2 3 5 2" xfId="4622"/>
    <cellStyle name="20% - Accent1 2 3 5 2 2" xfId="4623"/>
    <cellStyle name="20% - Accent1 2 3 5 2 2 2" xfId="4624"/>
    <cellStyle name="20% - Accent1 2 3 5 2 2 2 2" xfId="4625"/>
    <cellStyle name="20% - Accent1 2 3 5 2 2 2 3" xfId="4626"/>
    <cellStyle name="20% - Accent1 2 3 5 2 2 3" xfId="4627"/>
    <cellStyle name="20% - Accent1 2 3 5 2 2 4" xfId="4628"/>
    <cellStyle name="20% - Accent1 2 3 5 2 3" xfId="4629"/>
    <cellStyle name="20% - Accent1 2 3 5 2 3 2" xfId="4630"/>
    <cellStyle name="20% - Accent1 2 3 5 2 3 3" xfId="4631"/>
    <cellStyle name="20% - Accent1 2 3 5 2 4" xfId="4632"/>
    <cellStyle name="20% - Accent1 2 3 5 2 5" xfId="4633"/>
    <cellStyle name="20% - Accent1 2 3 5 3" xfId="4634"/>
    <cellStyle name="20% - Accent1 2 3 5 3 2" xfId="4635"/>
    <cellStyle name="20% - Accent1 2 3 5 3 2 2" xfId="4636"/>
    <cellStyle name="20% - Accent1 2 3 5 3 2 2 2" xfId="4637"/>
    <cellStyle name="20% - Accent1 2 3 5 3 2 2 3" xfId="4638"/>
    <cellStyle name="20% - Accent1 2 3 5 3 2 3" xfId="4639"/>
    <cellStyle name="20% - Accent1 2 3 5 3 2 4" xfId="4640"/>
    <cellStyle name="20% - Accent1 2 3 5 3 3" xfId="4641"/>
    <cellStyle name="20% - Accent1 2 3 5 3 3 2" xfId="4642"/>
    <cellStyle name="20% - Accent1 2 3 5 3 3 3" xfId="4643"/>
    <cellStyle name="20% - Accent1 2 3 5 3 4" xfId="4644"/>
    <cellStyle name="20% - Accent1 2 3 5 3 5" xfId="4645"/>
    <cellStyle name="20% - Accent1 2 3 5 4" xfId="4646"/>
    <cellStyle name="20% - Accent1 2 3 5 4 2" xfId="4647"/>
    <cellStyle name="20% - Accent1 2 3 5 4 2 2" xfId="4648"/>
    <cellStyle name="20% - Accent1 2 3 5 4 2 3" xfId="4649"/>
    <cellStyle name="20% - Accent1 2 3 5 4 3" xfId="4650"/>
    <cellStyle name="20% - Accent1 2 3 5 4 4" xfId="4651"/>
    <cellStyle name="20% - Accent1 2 3 5 5" xfId="4652"/>
    <cellStyle name="20% - Accent1 2 3 5 5 2" xfId="4653"/>
    <cellStyle name="20% - Accent1 2 3 5 5 3" xfId="4654"/>
    <cellStyle name="20% - Accent1 2 3 5 6" xfId="4655"/>
    <cellStyle name="20% - Accent1 2 3 5 7" xfId="4656"/>
    <cellStyle name="20% - Accent1 2 3 6" xfId="4657"/>
    <cellStyle name="20% - Accent1 2 3 6 2" xfId="4658"/>
    <cellStyle name="20% - Accent1 2 3 6 2 2" xfId="4659"/>
    <cellStyle name="20% - Accent1 2 3 6 2 2 2" xfId="4660"/>
    <cellStyle name="20% - Accent1 2 3 6 2 2 3" xfId="4661"/>
    <cellStyle name="20% - Accent1 2 3 6 2 3" xfId="4662"/>
    <cellStyle name="20% - Accent1 2 3 6 2 4" xfId="4663"/>
    <cellStyle name="20% - Accent1 2 3 6 3" xfId="4664"/>
    <cellStyle name="20% - Accent1 2 3 6 3 2" xfId="4665"/>
    <cellStyle name="20% - Accent1 2 3 6 3 3" xfId="4666"/>
    <cellStyle name="20% - Accent1 2 3 6 4" xfId="4667"/>
    <cellStyle name="20% - Accent1 2 3 6 5" xfId="4668"/>
    <cellStyle name="20% - Accent1 2 3 7" xfId="4669"/>
    <cellStyle name="20% - Accent1 2 3 7 2" xfId="4670"/>
    <cellStyle name="20% - Accent1 2 3 7 2 2" xfId="4671"/>
    <cellStyle name="20% - Accent1 2 3 7 2 2 2" xfId="4672"/>
    <cellStyle name="20% - Accent1 2 3 7 2 2 3" xfId="4673"/>
    <cellStyle name="20% - Accent1 2 3 7 2 3" xfId="4674"/>
    <cellStyle name="20% - Accent1 2 3 7 2 4" xfId="4675"/>
    <cellStyle name="20% - Accent1 2 3 7 3" xfId="4676"/>
    <cellStyle name="20% - Accent1 2 3 7 3 2" xfId="4677"/>
    <cellStyle name="20% - Accent1 2 3 7 3 3" xfId="4678"/>
    <cellStyle name="20% - Accent1 2 3 7 4" xfId="4679"/>
    <cellStyle name="20% - Accent1 2 3 7 5" xfId="4680"/>
    <cellStyle name="20% - Accent1 2 3 8" xfId="4681"/>
    <cellStyle name="20% - Accent1 2 3 8 2" xfId="4682"/>
    <cellStyle name="20% - Accent1 2 3 8 2 2" xfId="4683"/>
    <cellStyle name="20% - Accent1 2 3 8 2 2 2" xfId="4684"/>
    <cellStyle name="20% - Accent1 2 3 8 2 2 3" xfId="4685"/>
    <cellStyle name="20% - Accent1 2 3 8 2 3" xfId="4686"/>
    <cellStyle name="20% - Accent1 2 3 8 2 4" xfId="4687"/>
    <cellStyle name="20% - Accent1 2 3 8 3" xfId="4688"/>
    <cellStyle name="20% - Accent1 2 3 8 3 2" xfId="4689"/>
    <cellStyle name="20% - Accent1 2 3 8 3 3" xfId="4690"/>
    <cellStyle name="20% - Accent1 2 3 8 4" xfId="4691"/>
    <cellStyle name="20% - Accent1 2 3 8 5" xfId="4692"/>
    <cellStyle name="20% - Accent1 2 3 9" xfId="4693"/>
    <cellStyle name="20% - Accent1 2 3 9 2" xfId="4694"/>
    <cellStyle name="20% - Accent1 2 3 9 2 2" xfId="4695"/>
    <cellStyle name="20% - Accent1 2 3 9 2 3" xfId="4696"/>
    <cellStyle name="20% - Accent1 2 3 9 3" xfId="4697"/>
    <cellStyle name="20% - Accent1 2 3 9 4" xfId="4698"/>
    <cellStyle name="20% - Accent1 2 4" xfId="4699"/>
    <cellStyle name="20% - Accent1 2 4 2" xfId="4700"/>
    <cellStyle name="20% - Accent1 2 4 2 2" xfId="4701"/>
    <cellStyle name="20% - Accent1 2 4 2 2 2" xfId="4702"/>
    <cellStyle name="20% - Accent1 2 4 2 2 2 2" xfId="4703"/>
    <cellStyle name="20% - Accent1 2 4 2 2 2 3" xfId="4704"/>
    <cellStyle name="20% - Accent1 2 4 2 2 3" xfId="4705"/>
    <cellStyle name="20% - Accent1 2 4 2 2 4" xfId="4706"/>
    <cellStyle name="20% - Accent1 2 4 2 3" xfId="4707"/>
    <cellStyle name="20% - Accent1 2 4 2 3 2" xfId="4708"/>
    <cellStyle name="20% - Accent1 2 4 2 3 3" xfId="4709"/>
    <cellStyle name="20% - Accent1 2 4 2 4" xfId="4710"/>
    <cellStyle name="20% - Accent1 2 4 2 5" xfId="4711"/>
    <cellStyle name="20% - Accent1 2 4 3" xfId="4712"/>
    <cellStyle name="20% - Accent1 2 4 3 2" xfId="4713"/>
    <cellStyle name="20% - Accent1 2 4 3 2 2" xfId="4714"/>
    <cellStyle name="20% - Accent1 2 4 3 2 2 2" xfId="4715"/>
    <cellStyle name="20% - Accent1 2 4 3 2 2 3" xfId="4716"/>
    <cellStyle name="20% - Accent1 2 4 3 2 3" xfId="4717"/>
    <cellStyle name="20% - Accent1 2 4 3 2 4" xfId="4718"/>
    <cellStyle name="20% - Accent1 2 4 3 3" xfId="4719"/>
    <cellStyle name="20% - Accent1 2 4 3 3 2" xfId="4720"/>
    <cellStyle name="20% - Accent1 2 4 3 3 3" xfId="4721"/>
    <cellStyle name="20% - Accent1 2 4 3 4" xfId="4722"/>
    <cellStyle name="20% - Accent1 2 4 3 5" xfId="4723"/>
    <cellStyle name="20% - Accent1 2 4 4" xfId="4724"/>
    <cellStyle name="20% - Accent1 2 4 4 2" xfId="4725"/>
    <cellStyle name="20% - Accent1 2 4 4 2 2" xfId="4726"/>
    <cellStyle name="20% - Accent1 2 4 4 2 3" xfId="4727"/>
    <cellStyle name="20% - Accent1 2 4 4 3" xfId="4728"/>
    <cellStyle name="20% - Accent1 2 4 4 4" xfId="4729"/>
    <cellStyle name="20% - Accent1 2 4 5" xfId="4730"/>
    <cellStyle name="20% - Accent1 2 4 5 2" xfId="4731"/>
    <cellStyle name="20% - Accent1 2 4 5 3" xfId="4732"/>
    <cellStyle name="20% - Accent1 2 4 6" xfId="4733"/>
    <cellStyle name="20% - Accent1 2 4 7" xfId="4734"/>
    <cellStyle name="20% - Accent1 2 5" xfId="4735"/>
    <cellStyle name="20% - Accent1 2 5 2" xfId="4736"/>
    <cellStyle name="20% - Accent1 2 5 2 2" xfId="4737"/>
    <cellStyle name="20% - Accent1 2 5 2 2 2" xfId="4738"/>
    <cellStyle name="20% - Accent1 2 5 2 2 2 2" xfId="4739"/>
    <cellStyle name="20% - Accent1 2 5 2 2 2 3" xfId="4740"/>
    <cellStyle name="20% - Accent1 2 5 2 2 3" xfId="4741"/>
    <cellStyle name="20% - Accent1 2 5 2 2 4" xfId="4742"/>
    <cellStyle name="20% - Accent1 2 5 2 3" xfId="4743"/>
    <cellStyle name="20% - Accent1 2 5 2 3 2" xfId="4744"/>
    <cellStyle name="20% - Accent1 2 5 2 3 3" xfId="4745"/>
    <cellStyle name="20% - Accent1 2 5 2 4" xfId="4746"/>
    <cellStyle name="20% - Accent1 2 5 2 5" xfId="4747"/>
    <cellStyle name="20% - Accent1 2 5 2 6" xfId="4748"/>
    <cellStyle name="20% - Accent1 2 5 2 7" xfId="4749"/>
    <cellStyle name="20% - Accent1 2 5 3" xfId="4750"/>
    <cellStyle name="20% - Accent1 2 5 3 2" xfId="4751"/>
    <cellStyle name="20% - Accent1 2 5 3 2 2" xfId="4752"/>
    <cellStyle name="20% - Accent1 2 5 3 2 2 2" xfId="4753"/>
    <cellStyle name="20% - Accent1 2 5 3 2 2 3" xfId="4754"/>
    <cellStyle name="20% - Accent1 2 5 3 2 3" xfId="4755"/>
    <cellStyle name="20% - Accent1 2 5 3 2 4" xfId="4756"/>
    <cellStyle name="20% - Accent1 2 5 3 3" xfId="4757"/>
    <cellStyle name="20% - Accent1 2 5 3 3 2" xfId="4758"/>
    <cellStyle name="20% - Accent1 2 5 3 3 3" xfId="4759"/>
    <cellStyle name="20% - Accent1 2 5 3 4" xfId="4760"/>
    <cellStyle name="20% - Accent1 2 5 3 5" xfId="4761"/>
    <cellStyle name="20% - Accent1 2 5 4" xfId="4762"/>
    <cellStyle name="20% - Accent1 2 5 4 2" xfId="4763"/>
    <cellStyle name="20% - Accent1 2 5 4 2 2" xfId="4764"/>
    <cellStyle name="20% - Accent1 2 5 4 2 3" xfId="4765"/>
    <cellStyle name="20% - Accent1 2 5 4 3" xfId="4766"/>
    <cellStyle name="20% - Accent1 2 5 4 4" xfId="4767"/>
    <cellStyle name="20% - Accent1 2 5 5" xfId="4768"/>
    <cellStyle name="20% - Accent1 2 5 5 2" xfId="4769"/>
    <cellStyle name="20% - Accent1 2 5 5 3" xfId="4770"/>
    <cellStyle name="20% - Accent1 2 5 6" xfId="4771"/>
    <cellStyle name="20% - Accent1 2 5 7" xfId="4772"/>
    <cellStyle name="20% - Accent1 2 6" xfId="4773"/>
    <cellStyle name="20% - Accent1 2 6 2" xfId="4774"/>
    <cellStyle name="20% - Accent1 2 6 2 2" xfId="4775"/>
    <cellStyle name="20% - Accent1 2 6 2 2 2" xfId="4776"/>
    <cellStyle name="20% - Accent1 2 6 2 2 2 2" xfId="4777"/>
    <cellStyle name="20% - Accent1 2 6 2 2 2 3" xfId="4778"/>
    <cellStyle name="20% - Accent1 2 6 2 2 3" xfId="4779"/>
    <cellStyle name="20% - Accent1 2 6 2 2 4" xfId="4780"/>
    <cellStyle name="20% - Accent1 2 6 2 3" xfId="4781"/>
    <cellStyle name="20% - Accent1 2 6 2 3 2" xfId="4782"/>
    <cellStyle name="20% - Accent1 2 6 2 3 3" xfId="4783"/>
    <cellStyle name="20% - Accent1 2 6 2 4" xfId="4784"/>
    <cellStyle name="20% - Accent1 2 6 2 5" xfId="4785"/>
    <cellStyle name="20% - Accent1 2 6 3" xfId="4786"/>
    <cellStyle name="20% - Accent1 2 6 3 2" xfId="4787"/>
    <cellStyle name="20% - Accent1 2 6 3 2 2" xfId="4788"/>
    <cellStyle name="20% - Accent1 2 6 3 2 2 2" xfId="4789"/>
    <cellStyle name="20% - Accent1 2 6 3 2 2 3" xfId="4790"/>
    <cellStyle name="20% - Accent1 2 6 3 2 3" xfId="4791"/>
    <cellStyle name="20% - Accent1 2 6 3 2 4" xfId="4792"/>
    <cellStyle name="20% - Accent1 2 6 3 3" xfId="4793"/>
    <cellStyle name="20% - Accent1 2 6 3 3 2" xfId="4794"/>
    <cellStyle name="20% - Accent1 2 6 3 3 3" xfId="4795"/>
    <cellStyle name="20% - Accent1 2 6 3 4" xfId="4796"/>
    <cellStyle name="20% - Accent1 2 6 3 5" xfId="4797"/>
    <cellStyle name="20% - Accent1 2 6 4" xfId="4798"/>
    <cellStyle name="20% - Accent1 2 6 4 2" xfId="4799"/>
    <cellStyle name="20% - Accent1 2 6 4 2 2" xfId="4800"/>
    <cellStyle name="20% - Accent1 2 6 4 2 3" xfId="4801"/>
    <cellStyle name="20% - Accent1 2 6 4 3" xfId="4802"/>
    <cellStyle name="20% - Accent1 2 6 4 4" xfId="4803"/>
    <cellStyle name="20% - Accent1 2 6 5" xfId="4804"/>
    <cellStyle name="20% - Accent1 2 6 5 2" xfId="4805"/>
    <cellStyle name="20% - Accent1 2 6 5 3" xfId="4806"/>
    <cellStyle name="20% - Accent1 2 6 6" xfId="4807"/>
    <cellStyle name="20% - Accent1 2 6 7" xfId="4808"/>
    <cellStyle name="20% - Accent1 2 7" xfId="4809"/>
    <cellStyle name="20% - Accent1 2 7 2" xfId="4810"/>
    <cellStyle name="20% - Accent1 2 7 2 2" xfId="4811"/>
    <cellStyle name="20% - Accent1 2 7 2 2 2" xfId="4812"/>
    <cellStyle name="20% - Accent1 2 7 2 2 3" xfId="4813"/>
    <cellStyle name="20% - Accent1 2 7 2 3" xfId="4814"/>
    <cellStyle name="20% - Accent1 2 7 2 4" xfId="4815"/>
    <cellStyle name="20% - Accent1 2 7 3" xfId="4816"/>
    <cellStyle name="20% - Accent1 2 7 3 2" xfId="4817"/>
    <cellStyle name="20% - Accent1 2 7 3 3" xfId="4818"/>
    <cellStyle name="20% - Accent1 2 7 4" xfId="4819"/>
    <cellStyle name="20% - Accent1 2 7 5" xfId="4820"/>
    <cellStyle name="20% - Accent1 2 8" xfId="4821"/>
    <cellStyle name="20% - Accent1 2 8 2" xfId="4822"/>
    <cellStyle name="20% - Accent1 2 8 2 2" xfId="4823"/>
    <cellStyle name="20% - Accent1 2 8 2 2 2" xfId="4824"/>
    <cellStyle name="20% - Accent1 2 8 2 2 3" xfId="4825"/>
    <cellStyle name="20% - Accent1 2 8 2 3" xfId="4826"/>
    <cellStyle name="20% - Accent1 2 8 2 4" xfId="4827"/>
    <cellStyle name="20% - Accent1 2 8 3" xfId="4828"/>
    <cellStyle name="20% - Accent1 2 8 3 2" xfId="4829"/>
    <cellStyle name="20% - Accent1 2 8 3 3" xfId="4830"/>
    <cellStyle name="20% - Accent1 2 8 4" xfId="4831"/>
    <cellStyle name="20% - Accent1 2 8 5" xfId="4832"/>
    <cellStyle name="20% - Accent1 2 9" xfId="4833"/>
    <cellStyle name="20% - Accent1 2 9 2" xfId="4834"/>
    <cellStyle name="20% - Accent1 2 9 2 2" xfId="4835"/>
    <cellStyle name="20% - Accent1 2 9 2 2 2" xfId="4836"/>
    <cellStyle name="20% - Accent1 2 9 2 2 3" xfId="4837"/>
    <cellStyle name="20% - Accent1 2 9 2 3" xfId="4838"/>
    <cellStyle name="20% - Accent1 2 9 2 4" xfId="4839"/>
    <cellStyle name="20% - Accent1 2 9 3" xfId="4840"/>
    <cellStyle name="20% - Accent1 2 9 3 2" xfId="4841"/>
    <cellStyle name="20% - Accent1 2 9 3 3" xfId="4842"/>
    <cellStyle name="20% - Accent1 2 9 4" xfId="4843"/>
    <cellStyle name="20% - Accent1 2 9 5" xfId="4844"/>
    <cellStyle name="20% - Accent1 2_22_MN_R&amp;D 174_09F" xfId="4845"/>
    <cellStyle name="20% - Accent1 20" xfId="180"/>
    <cellStyle name="20% - Accent1 21" xfId="181"/>
    <cellStyle name="20% - Accent1 22" xfId="182"/>
    <cellStyle name="20% - Accent1 23" xfId="183"/>
    <cellStyle name="20% - Accent1 24" xfId="184"/>
    <cellStyle name="20% - Accent1 25" xfId="185"/>
    <cellStyle name="20% - Accent1 26" xfId="186"/>
    <cellStyle name="20% - Accent1 27" xfId="187"/>
    <cellStyle name="20% - Accent1 28" xfId="188"/>
    <cellStyle name="20% - Accent1 29" xfId="189"/>
    <cellStyle name="20% - Accent1 3" xfId="190"/>
    <cellStyle name="20% - Accent1 3 10" xfId="4846"/>
    <cellStyle name="20% - Accent1 3 10 2" xfId="4847"/>
    <cellStyle name="20% - Accent1 3 10 2 2" xfId="4848"/>
    <cellStyle name="20% - Accent1 3 10 2 3" xfId="4849"/>
    <cellStyle name="20% - Accent1 3 10 3" xfId="4850"/>
    <cellStyle name="20% - Accent1 3 10 4" xfId="4851"/>
    <cellStyle name="20% - Accent1 3 11" xfId="4852"/>
    <cellStyle name="20% - Accent1 3 11 2" xfId="4853"/>
    <cellStyle name="20% - Accent1 3 11 2 2" xfId="4854"/>
    <cellStyle name="20% - Accent1 3 11 2 3" xfId="4855"/>
    <cellStyle name="20% - Accent1 3 11 3" xfId="4856"/>
    <cellStyle name="20% - Accent1 3 11 4" xfId="4857"/>
    <cellStyle name="20% - Accent1 3 12" xfId="4858"/>
    <cellStyle name="20% - Accent1 3 12 2" xfId="4859"/>
    <cellStyle name="20% - Accent1 3 12 3" xfId="4860"/>
    <cellStyle name="20% - Accent1 3 13" xfId="4861"/>
    <cellStyle name="20% - Accent1 3 14" xfId="4862"/>
    <cellStyle name="20% - Accent1 3 2" xfId="191"/>
    <cellStyle name="20% - Accent1 3 3" xfId="4863"/>
    <cellStyle name="20% - Accent1 3 3 10" xfId="4864"/>
    <cellStyle name="20% - Accent1 3 3 10 2" xfId="4865"/>
    <cellStyle name="20% - Accent1 3 3 10 2 2" xfId="4866"/>
    <cellStyle name="20% - Accent1 3 3 10 2 3" xfId="4867"/>
    <cellStyle name="20% - Accent1 3 3 10 3" xfId="4868"/>
    <cellStyle name="20% - Accent1 3 3 10 4" xfId="4869"/>
    <cellStyle name="20% - Accent1 3 3 11" xfId="4870"/>
    <cellStyle name="20% - Accent1 3 3 11 2" xfId="4871"/>
    <cellStyle name="20% - Accent1 3 3 11 3" xfId="4872"/>
    <cellStyle name="20% - Accent1 3 3 12" xfId="4873"/>
    <cellStyle name="20% - Accent1 3 3 13" xfId="4874"/>
    <cellStyle name="20% - Accent1 3 3 2" xfId="4875"/>
    <cellStyle name="20% - Accent1 3 3 2 10" xfId="4876"/>
    <cellStyle name="20% - Accent1 3 3 2 10 2" xfId="4877"/>
    <cellStyle name="20% - Accent1 3 3 2 10 3" xfId="4878"/>
    <cellStyle name="20% - Accent1 3 3 2 11" xfId="4879"/>
    <cellStyle name="20% - Accent1 3 3 2 12" xfId="4880"/>
    <cellStyle name="20% - Accent1 3 3 2 2" xfId="4881"/>
    <cellStyle name="20% - Accent1 3 3 2 2 2" xfId="4882"/>
    <cellStyle name="20% - Accent1 3 3 2 2 2 2" xfId="4883"/>
    <cellStyle name="20% - Accent1 3 3 2 2 2 2 2" xfId="4884"/>
    <cellStyle name="20% - Accent1 3 3 2 2 2 2 2 2" xfId="4885"/>
    <cellStyle name="20% - Accent1 3 3 2 2 2 2 2 3" xfId="4886"/>
    <cellStyle name="20% - Accent1 3 3 2 2 2 2 3" xfId="4887"/>
    <cellStyle name="20% - Accent1 3 3 2 2 2 2 4" xfId="4888"/>
    <cellStyle name="20% - Accent1 3 3 2 2 2 3" xfId="4889"/>
    <cellStyle name="20% - Accent1 3 3 2 2 2 3 2" xfId="4890"/>
    <cellStyle name="20% - Accent1 3 3 2 2 2 3 3" xfId="4891"/>
    <cellStyle name="20% - Accent1 3 3 2 2 2 4" xfId="4892"/>
    <cellStyle name="20% - Accent1 3 3 2 2 2 5" xfId="4893"/>
    <cellStyle name="20% - Accent1 3 3 2 2 3" xfId="4894"/>
    <cellStyle name="20% - Accent1 3 3 2 2 3 2" xfId="4895"/>
    <cellStyle name="20% - Accent1 3 3 2 2 3 2 2" xfId="4896"/>
    <cellStyle name="20% - Accent1 3 3 2 2 3 2 2 2" xfId="4897"/>
    <cellStyle name="20% - Accent1 3 3 2 2 3 2 2 3" xfId="4898"/>
    <cellStyle name="20% - Accent1 3 3 2 2 3 2 3" xfId="4899"/>
    <cellStyle name="20% - Accent1 3 3 2 2 3 2 4" xfId="4900"/>
    <cellStyle name="20% - Accent1 3 3 2 2 3 3" xfId="4901"/>
    <cellStyle name="20% - Accent1 3 3 2 2 3 3 2" xfId="4902"/>
    <cellStyle name="20% - Accent1 3 3 2 2 3 3 3" xfId="4903"/>
    <cellStyle name="20% - Accent1 3 3 2 2 3 4" xfId="4904"/>
    <cellStyle name="20% - Accent1 3 3 2 2 3 5" xfId="4905"/>
    <cellStyle name="20% - Accent1 3 3 2 2 4" xfId="4906"/>
    <cellStyle name="20% - Accent1 3 3 2 2 4 2" xfId="4907"/>
    <cellStyle name="20% - Accent1 3 3 2 2 4 2 2" xfId="4908"/>
    <cellStyle name="20% - Accent1 3 3 2 2 4 2 3" xfId="4909"/>
    <cellStyle name="20% - Accent1 3 3 2 2 4 3" xfId="4910"/>
    <cellStyle name="20% - Accent1 3 3 2 2 4 4" xfId="4911"/>
    <cellStyle name="20% - Accent1 3 3 2 2 5" xfId="4912"/>
    <cellStyle name="20% - Accent1 3 3 2 2 5 2" xfId="4913"/>
    <cellStyle name="20% - Accent1 3 3 2 2 5 3" xfId="4914"/>
    <cellStyle name="20% - Accent1 3 3 2 2 6" xfId="4915"/>
    <cellStyle name="20% - Accent1 3 3 2 2 7" xfId="4916"/>
    <cellStyle name="20% - Accent1 3 3 2 3" xfId="4917"/>
    <cellStyle name="20% - Accent1 3 3 2 3 2" xfId="4918"/>
    <cellStyle name="20% - Accent1 3 3 2 3 2 2" xfId="4919"/>
    <cellStyle name="20% - Accent1 3 3 2 3 2 2 2" xfId="4920"/>
    <cellStyle name="20% - Accent1 3 3 2 3 2 2 2 2" xfId="4921"/>
    <cellStyle name="20% - Accent1 3 3 2 3 2 2 2 3" xfId="4922"/>
    <cellStyle name="20% - Accent1 3 3 2 3 2 2 3" xfId="4923"/>
    <cellStyle name="20% - Accent1 3 3 2 3 2 2 4" xfId="4924"/>
    <cellStyle name="20% - Accent1 3 3 2 3 2 3" xfId="4925"/>
    <cellStyle name="20% - Accent1 3 3 2 3 2 3 2" xfId="4926"/>
    <cellStyle name="20% - Accent1 3 3 2 3 2 3 3" xfId="4927"/>
    <cellStyle name="20% - Accent1 3 3 2 3 2 4" xfId="4928"/>
    <cellStyle name="20% - Accent1 3 3 2 3 2 5" xfId="4929"/>
    <cellStyle name="20% - Accent1 3 3 2 3 3" xfId="4930"/>
    <cellStyle name="20% - Accent1 3 3 2 3 3 2" xfId="4931"/>
    <cellStyle name="20% - Accent1 3 3 2 3 3 2 2" xfId="4932"/>
    <cellStyle name="20% - Accent1 3 3 2 3 3 2 2 2" xfId="4933"/>
    <cellStyle name="20% - Accent1 3 3 2 3 3 2 2 3" xfId="4934"/>
    <cellStyle name="20% - Accent1 3 3 2 3 3 2 3" xfId="4935"/>
    <cellStyle name="20% - Accent1 3 3 2 3 3 2 4" xfId="4936"/>
    <cellStyle name="20% - Accent1 3 3 2 3 3 3" xfId="4937"/>
    <cellStyle name="20% - Accent1 3 3 2 3 3 3 2" xfId="4938"/>
    <cellStyle name="20% - Accent1 3 3 2 3 3 3 3" xfId="4939"/>
    <cellStyle name="20% - Accent1 3 3 2 3 3 4" xfId="4940"/>
    <cellStyle name="20% - Accent1 3 3 2 3 3 5" xfId="4941"/>
    <cellStyle name="20% - Accent1 3 3 2 3 4" xfId="4942"/>
    <cellStyle name="20% - Accent1 3 3 2 3 4 2" xfId="4943"/>
    <cellStyle name="20% - Accent1 3 3 2 3 4 2 2" xfId="4944"/>
    <cellStyle name="20% - Accent1 3 3 2 3 4 2 3" xfId="4945"/>
    <cellStyle name="20% - Accent1 3 3 2 3 4 3" xfId="4946"/>
    <cellStyle name="20% - Accent1 3 3 2 3 4 4" xfId="4947"/>
    <cellStyle name="20% - Accent1 3 3 2 3 5" xfId="4948"/>
    <cellStyle name="20% - Accent1 3 3 2 3 5 2" xfId="4949"/>
    <cellStyle name="20% - Accent1 3 3 2 3 5 3" xfId="4950"/>
    <cellStyle name="20% - Accent1 3 3 2 3 6" xfId="4951"/>
    <cellStyle name="20% - Accent1 3 3 2 3 7" xfId="4952"/>
    <cellStyle name="20% - Accent1 3 3 2 4" xfId="4953"/>
    <cellStyle name="20% - Accent1 3 3 2 4 2" xfId="4954"/>
    <cellStyle name="20% - Accent1 3 3 2 4 2 2" xfId="4955"/>
    <cellStyle name="20% - Accent1 3 3 2 4 2 2 2" xfId="4956"/>
    <cellStyle name="20% - Accent1 3 3 2 4 2 2 2 2" xfId="4957"/>
    <cellStyle name="20% - Accent1 3 3 2 4 2 2 2 3" xfId="4958"/>
    <cellStyle name="20% - Accent1 3 3 2 4 2 2 3" xfId="4959"/>
    <cellStyle name="20% - Accent1 3 3 2 4 2 2 4" xfId="4960"/>
    <cellStyle name="20% - Accent1 3 3 2 4 2 3" xfId="4961"/>
    <cellStyle name="20% - Accent1 3 3 2 4 2 3 2" xfId="4962"/>
    <cellStyle name="20% - Accent1 3 3 2 4 2 3 3" xfId="4963"/>
    <cellStyle name="20% - Accent1 3 3 2 4 2 4" xfId="4964"/>
    <cellStyle name="20% - Accent1 3 3 2 4 2 5" xfId="4965"/>
    <cellStyle name="20% - Accent1 3 3 2 4 3" xfId="4966"/>
    <cellStyle name="20% - Accent1 3 3 2 4 3 2" xfId="4967"/>
    <cellStyle name="20% - Accent1 3 3 2 4 3 2 2" xfId="4968"/>
    <cellStyle name="20% - Accent1 3 3 2 4 3 2 2 2" xfId="4969"/>
    <cellStyle name="20% - Accent1 3 3 2 4 3 2 2 3" xfId="4970"/>
    <cellStyle name="20% - Accent1 3 3 2 4 3 2 3" xfId="4971"/>
    <cellStyle name="20% - Accent1 3 3 2 4 3 2 4" xfId="4972"/>
    <cellStyle name="20% - Accent1 3 3 2 4 3 3" xfId="4973"/>
    <cellStyle name="20% - Accent1 3 3 2 4 3 3 2" xfId="4974"/>
    <cellStyle name="20% - Accent1 3 3 2 4 3 3 3" xfId="4975"/>
    <cellStyle name="20% - Accent1 3 3 2 4 3 4" xfId="4976"/>
    <cellStyle name="20% - Accent1 3 3 2 4 3 5" xfId="4977"/>
    <cellStyle name="20% - Accent1 3 3 2 4 4" xfId="4978"/>
    <cellStyle name="20% - Accent1 3 3 2 4 4 2" xfId="4979"/>
    <cellStyle name="20% - Accent1 3 3 2 4 4 2 2" xfId="4980"/>
    <cellStyle name="20% - Accent1 3 3 2 4 4 2 3" xfId="4981"/>
    <cellStyle name="20% - Accent1 3 3 2 4 4 3" xfId="4982"/>
    <cellStyle name="20% - Accent1 3 3 2 4 4 4" xfId="4983"/>
    <cellStyle name="20% - Accent1 3 3 2 4 5" xfId="4984"/>
    <cellStyle name="20% - Accent1 3 3 2 4 5 2" xfId="4985"/>
    <cellStyle name="20% - Accent1 3 3 2 4 5 3" xfId="4986"/>
    <cellStyle name="20% - Accent1 3 3 2 4 6" xfId="4987"/>
    <cellStyle name="20% - Accent1 3 3 2 4 7" xfId="4988"/>
    <cellStyle name="20% - Accent1 3 3 2 5" xfId="4989"/>
    <cellStyle name="20% - Accent1 3 3 2 5 2" xfId="4990"/>
    <cellStyle name="20% - Accent1 3 3 2 5 2 2" xfId="4991"/>
    <cellStyle name="20% - Accent1 3 3 2 5 2 2 2" xfId="4992"/>
    <cellStyle name="20% - Accent1 3 3 2 5 2 2 3" xfId="4993"/>
    <cellStyle name="20% - Accent1 3 3 2 5 2 3" xfId="4994"/>
    <cellStyle name="20% - Accent1 3 3 2 5 2 4" xfId="4995"/>
    <cellStyle name="20% - Accent1 3 3 2 5 3" xfId="4996"/>
    <cellStyle name="20% - Accent1 3 3 2 5 3 2" xfId="4997"/>
    <cellStyle name="20% - Accent1 3 3 2 5 3 3" xfId="4998"/>
    <cellStyle name="20% - Accent1 3 3 2 5 4" xfId="4999"/>
    <cellStyle name="20% - Accent1 3 3 2 5 5" xfId="5000"/>
    <cellStyle name="20% - Accent1 3 3 2 6" xfId="5001"/>
    <cellStyle name="20% - Accent1 3 3 2 6 2" xfId="5002"/>
    <cellStyle name="20% - Accent1 3 3 2 6 2 2" xfId="5003"/>
    <cellStyle name="20% - Accent1 3 3 2 6 2 2 2" xfId="5004"/>
    <cellStyle name="20% - Accent1 3 3 2 6 2 2 3" xfId="5005"/>
    <cellStyle name="20% - Accent1 3 3 2 6 2 3" xfId="5006"/>
    <cellStyle name="20% - Accent1 3 3 2 6 2 4" xfId="5007"/>
    <cellStyle name="20% - Accent1 3 3 2 6 3" xfId="5008"/>
    <cellStyle name="20% - Accent1 3 3 2 6 3 2" xfId="5009"/>
    <cellStyle name="20% - Accent1 3 3 2 6 3 3" xfId="5010"/>
    <cellStyle name="20% - Accent1 3 3 2 6 4" xfId="5011"/>
    <cellStyle name="20% - Accent1 3 3 2 6 5" xfId="5012"/>
    <cellStyle name="20% - Accent1 3 3 2 7" xfId="5013"/>
    <cellStyle name="20% - Accent1 3 3 2 7 2" xfId="5014"/>
    <cellStyle name="20% - Accent1 3 3 2 7 2 2" xfId="5015"/>
    <cellStyle name="20% - Accent1 3 3 2 7 2 2 2" xfId="5016"/>
    <cellStyle name="20% - Accent1 3 3 2 7 2 2 3" xfId="5017"/>
    <cellStyle name="20% - Accent1 3 3 2 7 2 3" xfId="5018"/>
    <cellStyle name="20% - Accent1 3 3 2 7 2 4" xfId="5019"/>
    <cellStyle name="20% - Accent1 3 3 2 7 3" xfId="5020"/>
    <cellStyle name="20% - Accent1 3 3 2 7 3 2" xfId="5021"/>
    <cellStyle name="20% - Accent1 3 3 2 7 3 3" xfId="5022"/>
    <cellStyle name="20% - Accent1 3 3 2 7 4" xfId="5023"/>
    <cellStyle name="20% - Accent1 3 3 2 7 5" xfId="5024"/>
    <cellStyle name="20% - Accent1 3 3 2 8" xfId="5025"/>
    <cellStyle name="20% - Accent1 3 3 2 8 2" xfId="5026"/>
    <cellStyle name="20% - Accent1 3 3 2 8 2 2" xfId="5027"/>
    <cellStyle name="20% - Accent1 3 3 2 8 2 3" xfId="5028"/>
    <cellStyle name="20% - Accent1 3 3 2 8 3" xfId="5029"/>
    <cellStyle name="20% - Accent1 3 3 2 8 4" xfId="5030"/>
    <cellStyle name="20% - Accent1 3 3 2 9" xfId="5031"/>
    <cellStyle name="20% - Accent1 3 3 2 9 2" xfId="5032"/>
    <cellStyle name="20% - Accent1 3 3 2 9 2 2" xfId="5033"/>
    <cellStyle name="20% - Accent1 3 3 2 9 2 3" xfId="5034"/>
    <cellStyle name="20% - Accent1 3 3 2 9 3" xfId="5035"/>
    <cellStyle name="20% - Accent1 3 3 2 9 4" xfId="5036"/>
    <cellStyle name="20% - Accent1 3 3 3" xfId="5037"/>
    <cellStyle name="20% - Accent1 3 3 3 2" xfId="5038"/>
    <cellStyle name="20% - Accent1 3 3 3 2 2" xfId="5039"/>
    <cellStyle name="20% - Accent1 3 3 3 2 2 2" xfId="5040"/>
    <cellStyle name="20% - Accent1 3 3 3 2 2 2 2" xfId="5041"/>
    <cellStyle name="20% - Accent1 3 3 3 2 2 2 3" xfId="5042"/>
    <cellStyle name="20% - Accent1 3 3 3 2 2 3" xfId="5043"/>
    <cellStyle name="20% - Accent1 3 3 3 2 2 4" xfId="5044"/>
    <cellStyle name="20% - Accent1 3 3 3 2 3" xfId="5045"/>
    <cellStyle name="20% - Accent1 3 3 3 2 3 2" xfId="5046"/>
    <cellStyle name="20% - Accent1 3 3 3 2 3 3" xfId="5047"/>
    <cellStyle name="20% - Accent1 3 3 3 2 4" xfId="5048"/>
    <cellStyle name="20% - Accent1 3 3 3 2 5" xfId="5049"/>
    <cellStyle name="20% - Accent1 3 3 3 3" xfId="5050"/>
    <cellStyle name="20% - Accent1 3 3 3 3 2" xfId="5051"/>
    <cellStyle name="20% - Accent1 3 3 3 3 2 2" xfId="5052"/>
    <cellStyle name="20% - Accent1 3 3 3 3 2 2 2" xfId="5053"/>
    <cellStyle name="20% - Accent1 3 3 3 3 2 2 3" xfId="5054"/>
    <cellStyle name="20% - Accent1 3 3 3 3 2 3" xfId="5055"/>
    <cellStyle name="20% - Accent1 3 3 3 3 2 4" xfId="5056"/>
    <cellStyle name="20% - Accent1 3 3 3 3 3" xfId="5057"/>
    <cellStyle name="20% - Accent1 3 3 3 3 3 2" xfId="5058"/>
    <cellStyle name="20% - Accent1 3 3 3 3 3 3" xfId="5059"/>
    <cellStyle name="20% - Accent1 3 3 3 3 4" xfId="5060"/>
    <cellStyle name="20% - Accent1 3 3 3 3 5" xfId="5061"/>
    <cellStyle name="20% - Accent1 3 3 3 4" xfId="5062"/>
    <cellStyle name="20% - Accent1 3 3 3 4 2" xfId="5063"/>
    <cellStyle name="20% - Accent1 3 3 3 4 2 2" xfId="5064"/>
    <cellStyle name="20% - Accent1 3 3 3 4 2 3" xfId="5065"/>
    <cellStyle name="20% - Accent1 3 3 3 4 3" xfId="5066"/>
    <cellStyle name="20% - Accent1 3 3 3 4 4" xfId="5067"/>
    <cellStyle name="20% - Accent1 3 3 3 5" xfId="5068"/>
    <cellStyle name="20% - Accent1 3 3 3 5 2" xfId="5069"/>
    <cellStyle name="20% - Accent1 3 3 3 5 3" xfId="5070"/>
    <cellStyle name="20% - Accent1 3 3 3 6" xfId="5071"/>
    <cellStyle name="20% - Accent1 3 3 3 7" xfId="5072"/>
    <cellStyle name="20% - Accent1 3 3 4" xfId="5073"/>
    <cellStyle name="20% - Accent1 3 3 4 2" xfId="5074"/>
    <cellStyle name="20% - Accent1 3 3 4 2 2" xfId="5075"/>
    <cellStyle name="20% - Accent1 3 3 4 2 2 2" xfId="5076"/>
    <cellStyle name="20% - Accent1 3 3 4 2 2 2 2" xfId="5077"/>
    <cellStyle name="20% - Accent1 3 3 4 2 2 2 3" xfId="5078"/>
    <cellStyle name="20% - Accent1 3 3 4 2 2 3" xfId="5079"/>
    <cellStyle name="20% - Accent1 3 3 4 2 2 4" xfId="5080"/>
    <cellStyle name="20% - Accent1 3 3 4 2 3" xfId="5081"/>
    <cellStyle name="20% - Accent1 3 3 4 2 3 2" xfId="5082"/>
    <cellStyle name="20% - Accent1 3 3 4 2 3 3" xfId="5083"/>
    <cellStyle name="20% - Accent1 3 3 4 2 4" xfId="5084"/>
    <cellStyle name="20% - Accent1 3 3 4 2 5" xfId="5085"/>
    <cellStyle name="20% - Accent1 3 3 4 3" xfId="5086"/>
    <cellStyle name="20% - Accent1 3 3 4 3 2" xfId="5087"/>
    <cellStyle name="20% - Accent1 3 3 4 3 2 2" xfId="5088"/>
    <cellStyle name="20% - Accent1 3 3 4 3 2 2 2" xfId="5089"/>
    <cellStyle name="20% - Accent1 3 3 4 3 2 2 3" xfId="5090"/>
    <cellStyle name="20% - Accent1 3 3 4 3 2 3" xfId="5091"/>
    <cellStyle name="20% - Accent1 3 3 4 3 2 4" xfId="5092"/>
    <cellStyle name="20% - Accent1 3 3 4 3 3" xfId="5093"/>
    <cellStyle name="20% - Accent1 3 3 4 3 3 2" xfId="5094"/>
    <cellStyle name="20% - Accent1 3 3 4 3 3 3" xfId="5095"/>
    <cellStyle name="20% - Accent1 3 3 4 3 4" xfId="5096"/>
    <cellStyle name="20% - Accent1 3 3 4 3 5" xfId="5097"/>
    <cellStyle name="20% - Accent1 3 3 4 4" xfId="5098"/>
    <cellStyle name="20% - Accent1 3 3 4 4 2" xfId="5099"/>
    <cellStyle name="20% - Accent1 3 3 4 4 2 2" xfId="5100"/>
    <cellStyle name="20% - Accent1 3 3 4 4 2 3" xfId="5101"/>
    <cellStyle name="20% - Accent1 3 3 4 4 3" xfId="5102"/>
    <cellStyle name="20% - Accent1 3 3 4 4 4" xfId="5103"/>
    <cellStyle name="20% - Accent1 3 3 4 5" xfId="5104"/>
    <cellStyle name="20% - Accent1 3 3 4 5 2" xfId="5105"/>
    <cellStyle name="20% - Accent1 3 3 4 5 3" xfId="5106"/>
    <cellStyle name="20% - Accent1 3 3 4 6" xfId="5107"/>
    <cellStyle name="20% - Accent1 3 3 4 7" xfId="5108"/>
    <cellStyle name="20% - Accent1 3 3 5" xfId="5109"/>
    <cellStyle name="20% - Accent1 3 3 5 2" xfId="5110"/>
    <cellStyle name="20% - Accent1 3 3 5 2 2" xfId="5111"/>
    <cellStyle name="20% - Accent1 3 3 5 2 2 2" xfId="5112"/>
    <cellStyle name="20% - Accent1 3 3 5 2 2 2 2" xfId="5113"/>
    <cellStyle name="20% - Accent1 3 3 5 2 2 2 3" xfId="5114"/>
    <cellStyle name="20% - Accent1 3 3 5 2 2 3" xfId="5115"/>
    <cellStyle name="20% - Accent1 3 3 5 2 2 4" xfId="5116"/>
    <cellStyle name="20% - Accent1 3 3 5 2 3" xfId="5117"/>
    <cellStyle name="20% - Accent1 3 3 5 2 3 2" xfId="5118"/>
    <cellStyle name="20% - Accent1 3 3 5 2 3 3" xfId="5119"/>
    <cellStyle name="20% - Accent1 3 3 5 2 4" xfId="5120"/>
    <cellStyle name="20% - Accent1 3 3 5 2 5" xfId="5121"/>
    <cellStyle name="20% - Accent1 3 3 5 3" xfId="5122"/>
    <cellStyle name="20% - Accent1 3 3 5 3 2" xfId="5123"/>
    <cellStyle name="20% - Accent1 3 3 5 3 2 2" xfId="5124"/>
    <cellStyle name="20% - Accent1 3 3 5 3 2 2 2" xfId="5125"/>
    <cellStyle name="20% - Accent1 3 3 5 3 2 2 3" xfId="5126"/>
    <cellStyle name="20% - Accent1 3 3 5 3 2 3" xfId="5127"/>
    <cellStyle name="20% - Accent1 3 3 5 3 2 4" xfId="5128"/>
    <cellStyle name="20% - Accent1 3 3 5 3 3" xfId="5129"/>
    <cellStyle name="20% - Accent1 3 3 5 3 3 2" xfId="5130"/>
    <cellStyle name="20% - Accent1 3 3 5 3 3 3" xfId="5131"/>
    <cellStyle name="20% - Accent1 3 3 5 3 4" xfId="5132"/>
    <cellStyle name="20% - Accent1 3 3 5 3 5" xfId="5133"/>
    <cellStyle name="20% - Accent1 3 3 5 4" xfId="5134"/>
    <cellStyle name="20% - Accent1 3 3 5 4 2" xfId="5135"/>
    <cellStyle name="20% - Accent1 3 3 5 4 2 2" xfId="5136"/>
    <cellStyle name="20% - Accent1 3 3 5 4 2 3" xfId="5137"/>
    <cellStyle name="20% - Accent1 3 3 5 4 3" xfId="5138"/>
    <cellStyle name="20% - Accent1 3 3 5 4 4" xfId="5139"/>
    <cellStyle name="20% - Accent1 3 3 5 5" xfId="5140"/>
    <cellStyle name="20% - Accent1 3 3 5 5 2" xfId="5141"/>
    <cellStyle name="20% - Accent1 3 3 5 5 3" xfId="5142"/>
    <cellStyle name="20% - Accent1 3 3 5 6" xfId="5143"/>
    <cellStyle name="20% - Accent1 3 3 5 7" xfId="5144"/>
    <cellStyle name="20% - Accent1 3 3 6" xfId="5145"/>
    <cellStyle name="20% - Accent1 3 3 6 2" xfId="5146"/>
    <cellStyle name="20% - Accent1 3 3 6 2 2" xfId="5147"/>
    <cellStyle name="20% - Accent1 3 3 6 2 2 2" xfId="5148"/>
    <cellStyle name="20% - Accent1 3 3 6 2 2 3" xfId="5149"/>
    <cellStyle name="20% - Accent1 3 3 6 2 3" xfId="5150"/>
    <cellStyle name="20% - Accent1 3 3 6 2 4" xfId="5151"/>
    <cellStyle name="20% - Accent1 3 3 6 3" xfId="5152"/>
    <cellStyle name="20% - Accent1 3 3 6 3 2" xfId="5153"/>
    <cellStyle name="20% - Accent1 3 3 6 3 3" xfId="5154"/>
    <cellStyle name="20% - Accent1 3 3 6 4" xfId="5155"/>
    <cellStyle name="20% - Accent1 3 3 6 5" xfId="5156"/>
    <cellStyle name="20% - Accent1 3 3 7" xfId="5157"/>
    <cellStyle name="20% - Accent1 3 3 7 2" xfId="5158"/>
    <cellStyle name="20% - Accent1 3 3 7 2 2" xfId="5159"/>
    <cellStyle name="20% - Accent1 3 3 7 2 2 2" xfId="5160"/>
    <cellStyle name="20% - Accent1 3 3 7 2 2 3" xfId="5161"/>
    <cellStyle name="20% - Accent1 3 3 7 2 3" xfId="5162"/>
    <cellStyle name="20% - Accent1 3 3 7 2 4" xfId="5163"/>
    <cellStyle name="20% - Accent1 3 3 7 3" xfId="5164"/>
    <cellStyle name="20% - Accent1 3 3 7 3 2" xfId="5165"/>
    <cellStyle name="20% - Accent1 3 3 7 3 3" xfId="5166"/>
    <cellStyle name="20% - Accent1 3 3 7 4" xfId="5167"/>
    <cellStyle name="20% - Accent1 3 3 7 5" xfId="5168"/>
    <cellStyle name="20% - Accent1 3 3 8" xfId="5169"/>
    <cellStyle name="20% - Accent1 3 3 8 2" xfId="5170"/>
    <cellStyle name="20% - Accent1 3 3 8 2 2" xfId="5171"/>
    <cellStyle name="20% - Accent1 3 3 8 2 2 2" xfId="5172"/>
    <cellStyle name="20% - Accent1 3 3 8 2 2 3" xfId="5173"/>
    <cellStyle name="20% - Accent1 3 3 8 2 3" xfId="5174"/>
    <cellStyle name="20% - Accent1 3 3 8 2 4" xfId="5175"/>
    <cellStyle name="20% - Accent1 3 3 8 3" xfId="5176"/>
    <cellStyle name="20% - Accent1 3 3 8 3 2" xfId="5177"/>
    <cellStyle name="20% - Accent1 3 3 8 3 3" xfId="5178"/>
    <cellStyle name="20% - Accent1 3 3 8 4" xfId="5179"/>
    <cellStyle name="20% - Accent1 3 3 8 5" xfId="5180"/>
    <cellStyle name="20% - Accent1 3 3 9" xfId="5181"/>
    <cellStyle name="20% - Accent1 3 3 9 2" xfId="5182"/>
    <cellStyle name="20% - Accent1 3 3 9 2 2" xfId="5183"/>
    <cellStyle name="20% - Accent1 3 3 9 2 3" xfId="5184"/>
    <cellStyle name="20% - Accent1 3 3 9 3" xfId="5185"/>
    <cellStyle name="20% - Accent1 3 3 9 4" xfId="5186"/>
    <cellStyle name="20% - Accent1 3 4" xfId="5187"/>
    <cellStyle name="20% - Accent1 3 4 2" xfId="5188"/>
    <cellStyle name="20% - Accent1 3 4 2 2" xfId="5189"/>
    <cellStyle name="20% - Accent1 3 4 2 2 2" xfId="5190"/>
    <cellStyle name="20% - Accent1 3 4 2 2 2 2" xfId="5191"/>
    <cellStyle name="20% - Accent1 3 4 2 2 2 3" xfId="5192"/>
    <cellStyle name="20% - Accent1 3 4 2 2 3" xfId="5193"/>
    <cellStyle name="20% - Accent1 3 4 2 2 4" xfId="5194"/>
    <cellStyle name="20% - Accent1 3 4 2 3" xfId="5195"/>
    <cellStyle name="20% - Accent1 3 4 2 3 2" xfId="5196"/>
    <cellStyle name="20% - Accent1 3 4 2 3 3" xfId="5197"/>
    <cellStyle name="20% - Accent1 3 4 2 4" xfId="5198"/>
    <cellStyle name="20% - Accent1 3 4 2 5" xfId="5199"/>
    <cellStyle name="20% - Accent1 3 4 3" xfId="5200"/>
    <cellStyle name="20% - Accent1 3 4 3 2" xfId="5201"/>
    <cellStyle name="20% - Accent1 3 4 3 2 2" xfId="5202"/>
    <cellStyle name="20% - Accent1 3 4 3 2 2 2" xfId="5203"/>
    <cellStyle name="20% - Accent1 3 4 3 2 2 3" xfId="5204"/>
    <cellStyle name="20% - Accent1 3 4 3 2 3" xfId="5205"/>
    <cellStyle name="20% - Accent1 3 4 3 2 4" xfId="5206"/>
    <cellStyle name="20% - Accent1 3 4 3 3" xfId="5207"/>
    <cellStyle name="20% - Accent1 3 4 3 3 2" xfId="5208"/>
    <cellStyle name="20% - Accent1 3 4 3 3 3" xfId="5209"/>
    <cellStyle name="20% - Accent1 3 4 3 4" xfId="5210"/>
    <cellStyle name="20% - Accent1 3 4 3 5" xfId="5211"/>
    <cellStyle name="20% - Accent1 3 4 4" xfId="5212"/>
    <cellStyle name="20% - Accent1 3 4 4 2" xfId="5213"/>
    <cellStyle name="20% - Accent1 3 4 4 2 2" xfId="5214"/>
    <cellStyle name="20% - Accent1 3 4 4 2 3" xfId="5215"/>
    <cellStyle name="20% - Accent1 3 4 4 3" xfId="5216"/>
    <cellStyle name="20% - Accent1 3 4 4 4" xfId="5217"/>
    <cellStyle name="20% - Accent1 3 4 5" xfId="5218"/>
    <cellStyle name="20% - Accent1 3 4 5 2" xfId="5219"/>
    <cellStyle name="20% - Accent1 3 4 5 3" xfId="5220"/>
    <cellStyle name="20% - Accent1 3 4 6" xfId="5221"/>
    <cellStyle name="20% - Accent1 3 4 7" xfId="5222"/>
    <cellStyle name="20% - Accent1 3 5" xfId="5223"/>
    <cellStyle name="20% - Accent1 3 5 2" xfId="5224"/>
    <cellStyle name="20% - Accent1 3 5 2 2" xfId="5225"/>
    <cellStyle name="20% - Accent1 3 5 2 2 2" xfId="5226"/>
    <cellStyle name="20% - Accent1 3 5 2 2 2 2" xfId="5227"/>
    <cellStyle name="20% - Accent1 3 5 2 2 2 3" xfId="5228"/>
    <cellStyle name="20% - Accent1 3 5 2 2 3" xfId="5229"/>
    <cellStyle name="20% - Accent1 3 5 2 2 4" xfId="5230"/>
    <cellStyle name="20% - Accent1 3 5 2 3" xfId="5231"/>
    <cellStyle name="20% - Accent1 3 5 2 3 2" xfId="5232"/>
    <cellStyle name="20% - Accent1 3 5 2 3 3" xfId="5233"/>
    <cellStyle name="20% - Accent1 3 5 2 4" xfId="5234"/>
    <cellStyle name="20% - Accent1 3 5 2 5" xfId="5235"/>
    <cellStyle name="20% - Accent1 3 5 3" xfId="5236"/>
    <cellStyle name="20% - Accent1 3 5 3 2" xfId="5237"/>
    <cellStyle name="20% - Accent1 3 5 3 2 2" xfId="5238"/>
    <cellStyle name="20% - Accent1 3 5 3 2 2 2" xfId="5239"/>
    <cellStyle name="20% - Accent1 3 5 3 2 2 3" xfId="5240"/>
    <cellStyle name="20% - Accent1 3 5 3 2 3" xfId="5241"/>
    <cellStyle name="20% - Accent1 3 5 3 2 4" xfId="5242"/>
    <cellStyle name="20% - Accent1 3 5 3 3" xfId="5243"/>
    <cellStyle name="20% - Accent1 3 5 3 3 2" xfId="5244"/>
    <cellStyle name="20% - Accent1 3 5 3 3 3" xfId="5245"/>
    <cellStyle name="20% - Accent1 3 5 3 4" xfId="5246"/>
    <cellStyle name="20% - Accent1 3 5 3 5" xfId="5247"/>
    <cellStyle name="20% - Accent1 3 5 4" xfId="5248"/>
    <cellStyle name="20% - Accent1 3 5 4 2" xfId="5249"/>
    <cellStyle name="20% - Accent1 3 5 4 2 2" xfId="5250"/>
    <cellStyle name="20% - Accent1 3 5 4 2 3" xfId="5251"/>
    <cellStyle name="20% - Accent1 3 5 4 3" xfId="5252"/>
    <cellStyle name="20% - Accent1 3 5 4 4" xfId="5253"/>
    <cellStyle name="20% - Accent1 3 5 5" xfId="5254"/>
    <cellStyle name="20% - Accent1 3 5 5 2" xfId="5255"/>
    <cellStyle name="20% - Accent1 3 5 5 3" xfId="5256"/>
    <cellStyle name="20% - Accent1 3 5 6" xfId="5257"/>
    <cellStyle name="20% - Accent1 3 5 7" xfId="5258"/>
    <cellStyle name="20% - Accent1 3 6" xfId="5259"/>
    <cellStyle name="20% - Accent1 3 6 2" xfId="5260"/>
    <cellStyle name="20% - Accent1 3 6 2 2" xfId="5261"/>
    <cellStyle name="20% - Accent1 3 6 2 2 2" xfId="5262"/>
    <cellStyle name="20% - Accent1 3 6 2 2 2 2" xfId="5263"/>
    <cellStyle name="20% - Accent1 3 6 2 2 2 3" xfId="5264"/>
    <cellStyle name="20% - Accent1 3 6 2 2 3" xfId="5265"/>
    <cellStyle name="20% - Accent1 3 6 2 2 4" xfId="5266"/>
    <cellStyle name="20% - Accent1 3 6 2 3" xfId="5267"/>
    <cellStyle name="20% - Accent1 3 6 2 3 2" xfId="5268"/>
    <cellStyle name="20% - Accent1 3 6 2 3 3" xfId="5269"/>
    <cellStyle name="20% - Accent1 3 6 2 4" xfId="5270"/>
    <cellStyle name="20% - Accent1 3 6 2 5" xfId="5271"/>
    <cellStyle name="20% - Accent1 3 6 3" xfId="5272"/>
    <cellStyle name="20% - Accent1 3 6 3 2" xfId="5273"/>
    <cellStyle name="20% - Accent1 3 6 3 2 2" xfId="5274"/>
    <cellStyle name="20% - Accent1 3 6 3 2 2 2" xfId="5275"/>
    <cellStyle name="20% - Accent1 3 6 3 2 2 3" xfId="5276"/>
    <cellStyle name="20% - Accent1 3 6 3 2 3" xfId="5277"/>
    <cellStyle name="20% - Accent1 3 6 3 2 4" xfId="5278"/>
    <cellStyle name="20% - Accent1 3 6 3 3" xfId="5279"/>
    <cellStyle name="20% - Accent1 3 6 3 3 2" xfId="5280"/>
    <cellStyle name="20% - Accent1 3 6 3 3 3" xfId="5281"/>
    <cellStyle name="20% - Accent1 3 6 3 4" xfId="5282"/>
    <cellStyle name="20% - Accent1 3 6 3 5" xfId="5283"/>
    <cellStyle name="20% - Accent1 3 6 4" xfId="5284"/>
    <cellStyle name="20% - Accent1 3 6 4 2" xfId="5285"/>
    <cellStyle name="20% - Accent1 3 6 4 2 2" xfId="5286"/>
    <cellStyle name="20% - Accent1 3 6 4 2 3" xfId="5287"/>
    <cellStyle name="20% - Accent1 3 6 4 3" xfId="5288"/>
    <cellStyle name="20% - Accent1 3 6 4 4" xfId="5289"/>
    <cellStyle name="20% - Accent1 3 6 5" xfId="5290"/>
    <cellStyle name="20% - Accent1 3 6 5 2" xfId="5291"/>
    <cellStyle name="20% - Accent1 3 6 5 3" xfId="5292"/>
    <cellStyle name="20% - Accent1 3 6 6" xfId="5293"/>
    <cellStyle name="20% - Accent1 3 6 7" xfId="5294"/>
    <cellStyle name="20% - Accent1 3 7" xfId="5295"/>
    <cellStyle name="20% - Accent1 3 7 2" xfId="5296"/>
    <cellStyle name="20% - Accent1 3 7 2 2" xfId="5297"/>
    <cellStyle name="20% - Accent1 3 7 2 2 2" xfId="5298"/>
    <cellStyle name="20% - Accent1 3 7 2 2 3" xfId="5299"/>
    <cellStyle name="20% - Accent1 3 7 2 3" xfId="5300"/>
    <cellStyle name="20% - Accent1 3 7 2 4" xfId="5301"/>
    <cellStyle name="20% - Accent1 3 7 3" xfId="5302"/>
    <cellStyle name="20% - Accent1 3 7 3 2" xfId="5303"/>
    <cellStyle name="20% - Accent1 3 7 3 3" xfId="5304"/>
    <cellStyle name="20% - Accent1 3 7 4" xfId="5305"/>
    <cellStyle name="20% - Accent1 3 7 5" xfId="5306"/>
    <cellStyle name="20% - Accent1 3 8" xfId="5307"/>
    <cellStyle name="20% - Accent1 3 8 2" xfId="5308"/>
    <cellStyle name="20% - Accent1 3 8 2 2" xfId="5309"/>
    <cellStyle name="20% - Accent1 3 8 2 2 2" xfId="5310"/>
    <cellStyle name="20% - Accent1 3 8 2 2 3" xfId="5311"/>
    <cellStyle name="20% - Accent1 3 8 2 3" xfId="5312"/>
    <cellStyle name="20% - Accent1 3 8 2 4" xfId="5313"/>
    <cellStyle name="20% - Accent1 3 8 3" xfId="5314"/>
    <cellStyle name="20% - Accent1 3 8 3 2" xfId="5315"/>
    <cellStyle name="20% - Accent1 3 8 3 3" xfId="5316"/>
    <cellStyle name="20% - Accent1 3 8 4" xfId="5317"/>
    <cellStyle name="20% - Accent1 3 8 5" xfId="5318"/>
    <cellStyle name="20% - Accent1 3 9" xfId="5319"/>
    <cellStyle name="20% - Accent1 3 9 2" xfId="5320"/>
    <cellStyle name="20% - Accent1 3 9 2 2" xfId="5321"/>
    <cellStyle name="20% - Accent1 3 9 2 2 2" xfId="5322"/>
    <cellStyle name="20% - Accent1 3 9 2 2 3" xfId="5323"/>
    <cellStyle name="20% - Accent1 3 9 2 3" xfId="5324"/>
    <cellStyle name="20% - Accent1 3 9 2 4" xfId="5325"/>
    <cellStyle name="20% - Accent1 3 9 3" xfId="5326"/>
    <cellStyle name="20% - Accent1 3 9 3 2" xfId="5327"/>
    <cellStyle name="20% - Accent1 3 9 3 3" xfId="5328"/>
    <cellStyle name="20% - Accent1 3 9 4" xfId="5329"/>
    <cellStyle name="20% - Accent1 3 9 5" xfId="5330"/>
    <cellStyle name="20% - Accent1 3_PwrTax 51040" xfId="5331"/>
    <cellStyle name="20% - Accent1 30" xfId="192"/>
    <cellStyle name="20% - Accent1 31" xfId="193"/>
    <cellStyle name="20% - Accent1 32" xfId="194"/>
    <cellStyle name="20% - Accent1 33" xfId="195"/>
    <cellStyle name="20% - Accent1 34" xfId="196"/>
    <cellStyle name="20% - Accent1 35" xfId="197"/>
    <cellStyle name="20% - Accent1 36" xfId="198"/>
    <cellStyle name="20% - Accent1 37" xfId="199"/>
    <cellStyle name="20% - Accent1 37 10" xfId="5332"/>
    <cellStyle name="20% - Accent1 37 10 2" xfId="5333"/>
    <cellStyle name="20% - Accent1 37 10 2 2" xfId="5334"/>
    <cellStyle name="20% - Accent1 37 10 2 3" xfId="5335"/>
    <cellStyle name="20% - Accent1 37 10 3" xfId="5336"/>
    <cellStyle name="20% - Accent1 37 10 4" xfId="5337"/>
    <cellStyle name="20% - Accent1 37 11" xfId="5338"/>
    <cellStyle name="20% - Accent1 37 11 2" xfId="5339"/>
    <cellStyle name="20% - Accent1 37 11 3" xfId="5340"/>
    <cellStyle name="20% - Accent1 37 12" xfId="5341"/>
    <cellStyle name="20% - Accent1 37 13" xfId="5342"/>
    <cellStyle name="20% - Accent1 37 2" xfId="5343"/>
    <cellStyle name="20% - Accent1 37 2 10" xfId="5344"/>
    <cellStyle name="20% - Accent1 37 2 10 2" xfId="5345"/>
    <cellStyle name="20% - Accent1 37 2 10 3" xfId="5346"/>
    <cellStyle name="20% - Accent1 37 2 11" xfId="5347"/>
    <cellStyle name="20% - Accent1 37 2 12" xfId="5348"/>
    <cellStyle name="20% - Accent1 37 2 2" xfId="5349"/>
    <cellStyle name="20% - Accent1 37 2 2 2" xfId="5350"/>
    <cellStyle name="20% - Accent1 37 2 2 2 2" xfId="5351"/>
    <cellStyle name="20% - Accent1 37 2 2 2 2 2" xfId="5352"/>
    <cellStyle name="20% - Accent1 37 2 2 2 2 2 2" xfId="5353"/>
    <cellStyle name="20% - Accent1 37 2 2 2 2 2 3" xfId="5354"/>
    <cellStyle name="20% - Accent1 37 2 2 2 2 3" xfId="5355"/>
    <cellStyle name="20% - Accent1 37 2 2 2 2 4" xfId="5356"/>
    <cellStyle name="20% - Accent1 37 2 2 2 3" xfId="5357"/>
    <cellStyle name="20% - Accent1 37 2 2 2 3 2" xfId="5358"/>
    <cellStyle name="20% - Accent1 37 2 2 2 3 3" xfId="5359"/>
    <cellStyle name="20% - Accent1 37 2 2 2 4" xfId="5360"/>
    <cellStyle name="20% - Accent1 37 2 2 2 5" xfId="5361"/>
    <cellStyle name="20% - Accent1 37 2 2 3" xfId="5362"/>
    <cellStyle name="20% - Accent1 37 2 2 3 2" xfId="5363"/>
    <cellStyle name="20% - Accent1 37 2 2 3 2 2" xfId="5364"/>
    <cellStyle name="20% - Accent1 37 2 2 3 2 2 2" xfId="5365"/>
    <cellStyle name="20% - Accent1 37 2 2 3 2 2 3" xfId="5366"/>
    <cellStyle name="20% - Accent1 37 2 2 3 2 3" xfId="5367"/>
    <cellStyle name="20% - Accent1 37 2 2 3 2 4" xfId="5368"/>
    <cellStyle name="20% - Accent1 37 2 2 3 3" xfId="5369"/>
    <cellStyle name="20% - Accent1 37 2 2 3 3 2" xfId="5370"/>
    <cellStyle name="20% - Accent1 37 2 2 3 3 3" xfId="5371"/>
    <cellStyle name="20% - Accent1 37 2 2 3 4" xfId="5372"/>
    <cellStyle name="20% - Accent1 37 2 2 3 5" xfId="5373"/>
    <cellStyle name="20% - Accent1 37 2 2 4" xfId="5374"/>
    <cellStyle name="20% - Accent1 37 2 2 4 2" xfId="5375"/>
    <cellStyle name="20% - Accent1 37 2 2 4 2 2" xfId="5376"/>
    <cellStyle name="20% - Accent1 37 2 2 4 2 3" xfId="5377"/>
    <cellStyle name="20% - Accent1 37 2 2 4 3" xfId="5378"/>
    <cellStyle name="20% - Accent1 37 2 2 4 4" xfId="5379"/>
    <cellStyle name="20% - Accent1 37 2 2 5" xfId="5380"/>
    <cellStyle name="20% - Accent1 37 2 2 5 2" xfId="5381"/>
    <cellStyle name="20% - Accent1 37 2 2 5 3" xfId="5382"/>
    <cellStyle name="20% - Accent1 37 2 2 6" xfId="5383"/>
    <cellStyle name="20% - Accent1 37 2 2 7" xfId="5384"/>
    <cellStyle name="20% - Accent1 37 2 3" xfId="5385"/>
    <cellStyle name="20% - Accent1 37 2 3 2" xfId="5386"/>
    <cellStyle name="20% - Accent1 37 2 3 2 2" xfId="5387"/>
    <cellStyle name="20% - Accent1 37 2 3 2 2 2" xfId="5388"/>
    <cellStyle name="20% - Accent1 37 2 3 2 2 2 2" xfId="5389"/>
    <cellStyle name="20% - Accent1 37 2 3 2 2 2 3" xfId="5390"/>
    <cellStyle name="20% - Accent1 37 2 3 2 2 3" xfId="5391"/>
    <cellStyle name="20% - Accent1 37 2 3 2 2 4" xfId="5392"/>
    <cellStyle name="20% - Accent1 37 2 3 2 3" xfId="5393"/>
    <cellStyle name="20% - Accent1 37 2 3 2 3 2" xfId="5394"/>
    <cellStyle name="20% - Accent1 37 2 3 2 3 3" xfId="5395"/>
    <cellStyle name="20% - Accent1 37 2 3 2 4" xfId="5396"/>
    <cellStyle name="20% - Accent1 37 2 3 2 5" xfId="5397"/>
    <cellStyle name="20% - Accent1 37 2 3 3" xfId="5398"/>
    <cellStyle name="20% - Accent1 37 2 3 3 2" xfId="5399"/>
    <cellStyle name="20% - Accent1 37 2 3 3 2 2" xfId="5400"/>
    <cellStyle name="20% - Accent1 37 2 3 3 2 2 2" xfId="5401"/>
    <cellStyle name="20% - Accent1 37 2 3 3 2 2 3" xfId="5402"/>
    <cellStyle name="20% - Accent1 37 2 3 3 2 3" xfId="5403"/>
    <cellStyle name="20% - Accent1 37 2 3 3 2 4" xfId="5404"/>
    <cellStyle name="20% - Accent1 37 2 3 3 3" xfId="5405"/>
    <cellStyle name="20% - Accent1 37 2 3 3 3 2" xfId="5406"/>
    <cellStyle name="20% - Accent1 37 2 3 3 3 3" xfId="5407"/>
    <cellStyle name="20% - Accent1 37 2 3 3 4" xfId="5408"/>
    <cellStyle name="20% - Accent1 37 2 3 3 5" xfId="5409"/>
    <cellStyle name="20% - Accent1 37 2 3 4" xfId="5410"/>
    <cellStyle name="20% - Accent1 37 2 3 4 2" xfId="5411"/>
    <cellStyle name="20% - Accent1 37 2 3 4 2 2" xfId="5412"/>
    <cellStyle name="20% - Accent1 37 2 3 4 2 3" xfId="5413"/>
    <cellStyle name="20% - Accent1 37 2 3 4 3" xfId="5414"/>
    <cellStyle name="20% - Accent1 37 2 3 4 4" xfId="5415"/>
    <cellStyle name="20% - Accent1 37 2 3 5" xfId="5416"/>
    <cellStyle name="20% - Accent1 37 2 3 5 2" xfId="5417"/>
    <cellStyle name="20% - Accent1 37 2 3 5 3" xfId="5418"/>
    <cellStyle name="20% - Accent1 37 2 3 6" xfId="5419"/>
    <cellStyle name="20% - Accent1 37 2 3 7" xfId="5420"/>
    <cellStyle name="20% - Accent1 37 2 4" xfId="5421"/>
    <cellStyle name="20% - Accent1 37 2 4 2" xfId="5422"/>
    <cellStyle name="20% - Accent1 37 2 4 2 2" xfId="5423"/>
    <cellStyle name="20% - Accent1 37 2 4 2 2 2" xfId="5424"/>
    <cellStyle name="20% - Accent1 37 2 4 2 2 2 2" xfId="5425"/>
    <cellStyle name="20% - Accent1 37 2 4 2 2 2 3" xfId="5426"/>
    <cellStyle name="20% - Accent1 37 2 4 2 2 3" xfId="5427"/>
    <cellStyle name="20% - Accent1 37 2 4 2 2 4" xfId="5428"/>
    <cellStyle name="20% - Accent1 37 2 4 2 3" xfId="5429"/>
    <cellStyle name="20% - Accent1 37 2 4 2 3 2" xfId="5430"/>
    <cellStyle name="20% - Accent1 37 2 4 2 3 3" xfId="5431"/>
    <cellStyle name="20% - Accent1 37 2 4 2 4" xfId="5432"/>
    <cellStyle name="20% - Accent1 37 2 4 2 5" xfId="5433"/>
    <cellStyle name="20% - Accent1 37 2 4 3" xfId="5434"/>
    <cellStyle name="20% - Accent1 37 2 4 3 2" xfId="5435"/>
    <cellStyle name="20% - Accent1 37 2 4 3 2 2" xfId="5436"/>
    <cellStyle name="20% - Accent1 37 2 4 3 2 2 2" xfId="5437"/>
    <cellStyle name="20% - Accent1 37 2 4 3 2 2 3" xfId="5438"/>
    <cellStyle name="20% - Accent1 37 2 4 3 2 3" xfId="5439"/>
    <cellStyle name="20% - Accent1 37 2 4 3 2 4" xfId="5440"/>
    <cellStyle name="20% - Accent1 37 2 4 3 3" xfId="5441"/>
    <cellStyle name="20% - Accent1 37 2 4 3 3 2" xfId="5442"/>
    <cellStyle name="20% - Accent1 37 2 4 3 3 3" xfId="5443"/>
    <cellStyle name="20% - Accent1 37 2 4 3 4" xfId="5444"/>
    <cellStyle name="20% - Accent1 37 2 4 3 5" xfId="5445"/>
    <cellStyle name="20% - Accent1 37 2 4 4" xfId="5446"/>
    <cellStyle name="20% - Accent1 37 2 4 4 2" xfId="5447"/>
    <cellStyle name="20% - Accent1 37 2 4 4 2 2" xfId="5448"/>
    <cellStyle name="20% - Accent1 37 2 4 4 2 3" xfId="5449"/>
    <cellStyle name="20% - Accent1 37 2 4 4 3" xfId="5450"/>
    <cellStyle name="20% - Accent1 37 2 4 4 4" xfId="5451"/>
    <cellStyle name="20% - Accent1 37 2 4 5" xfId="5452"/>
    <cellStyle name="20% - Accent1 37 2 4 5 2" xfId="5453"/>
    <cellStyle name="20% - Accent1 37 2 4 5 3" xfId="5454"/>
    <cellStyle name="20% - Accent1 37 2 4 6" xfId="5455"/>
    <cellStyle name="20% - Accent1 37 2 4 7" xfId="5456"/>
    <cellStyle name="20% - Accent1 37 2 5" xfId="5457"/>
    <cellStyle name="20% - Accent1 37 2 5 2" xfId="5458"/>
    <cellStyle name="20% - Accent1 37 2 5 2 2" xfId="5459"/>
    <cellStyle name="20% - Accent1 37 2 5 2 2 2" xfId="5460"/>
    <cellStyle name="20% - Accent1 37 2 5 2 2 3" xfId="5461"/>
    <cellStyle name="20% - Accent1 37 2 5 2 3" xfId="5462"/>
    <cellStyle name="20% - Accent1 37 2 5 2 4" xfId="5463"/>
    <cellStyle name="20% - Accent1 37 2 5 3" xfId="5464"/>
    <cellStyle name="20% - Accent1 37 2 5 3 2" xfId="5465"/>
    <cellStyle name="20% - Accent1 37 2 5 3 3" xfId="5466"/>
    <cellStyle name="20% - Accent1 37 2 5 4" xfId="5467"/>
    <cellStyle name="20% - Accent1 37 2 5 5" xfId="5468"/>
    <cellStyle name="20% - Accent1 37 2 6" xfId="5469"/>
    <cellStyle name="20% - Accent1 37 2 6 2" xfId="5470"/>
    <cellStyle name="20% - Accent1 37 2 6 2 2" xfId="5471"/>
    <cellStyle name="20% - Accent1 37 2 6 2 2 2" xfId="5472"/>
    <cellStyle name="20% - Accent1 37 2 6 2 2 3" xfId="5473"/>
    <cellStyle name="20% - Accent1 37 2 6 2 3" xfId="5474"/>
    <cellStyle name="20% - Accent1 37 2 6 2 4" xfId="5475"/>
    <cellStyle name="20% - Accent1 37 2 6 3" xfId="5476"/>
    <cellStyle name="20% - Accent1 37 2 6 3 2" xfId="5477"/>
    <cellStyle name="20% - Accent1 37 2 6 3 3" xfId="5478"/>
    <cellStyle name="20% - Accent1 37 2 6 4" xfId="5479"/>
    <cellStyle name="20% - Accent1 37 2 6 5" xfId="5480"/>
    <cellStyle name="20% - Accent1 37 2 7" xfId="5481"/>
    <cellStyle name="20% - Accent1 37 2 7 2" xfId="5482"/>
    <cellStyle name="20% - Accent1 37 2 7 2 2" xfId="5483"/>
    <cellStyle name="20% - Accent1 37 2 7 2 2 2" xfId="5484"/>
    <cellStyle name="20% - Accent1 37 2 7 2 2 3" xfId="5485"/>
    <cellStyle name="20% - Accent1 37 2 7 2 3" xfId="5486"/>
    <cellStyle name="20% - Accent1 37 2 7 2 4" xfId="5487"/>
    <cellStyle name="20% - Accent1 37 2 7 3" xfId="5488"/>
    <cellStyle name="20% - Accent1 37 2 7 3 2" xfId="5489"/>
    <cellStyle name="20% - Accent1 37 2 7 3 3" xfId="5490"/>
    <cellStyle name="20% - Accent1 37 2 7 4" xfId="5491"/>
    <cellStyle name="20% - Accent1 37 2 7 5" xfId="5492"/>
    <cellStyle name="20% - Accent1 37 2 8" xfId="5493"/>
    <cellStyle name="20% - Accent1 37 2 8 2" xfId="5494"/>
    <cellStyle name="20% - Accent1 37 2 8 2 2" xfId="5495"/>
    <cellStyle name="20% - Accent1 37 2 8 2 3" xfId="5496"/>
    <cellStyle name="20% - Accent1 37 2 8 3" xfId="5497"/>
    <cellStyle name="20% - Accent1 37 2 8 4" xfId="5498"/>
    <cellStyle name="20% - Accent1 37 2 9" xfId="5499"/>
    <cellStyle name="20% - Accent1 37 2 9 2" xfId="5500"/>
    <cellStyle name="20% - Accent1 37 2 9 2 2" xfId="5501"/>
    <cellStyle name="20% - Accent1 37 2 9 2 3" xfId="5502"/>
    <cellStyle name="20% - Accent1 37 2 9 3" xfId="5503"/>
    <cellStyle name="20% - Accent1 37 2 9 4" xfId="5504"/>
    <cellStyle name="20% - Accent1 37 3" xfId="5505"/>
    <cellStyle name="20% - Accent1 37 3 2" xfId="5506"/>
    <cellStyle name="20% - Accent1 37 3 2 2" xfId="5507"/>
    <cellStyle name="20% - Accent1 37 3 2 2 2" xfId="5508"/>
    <cellStyle name="20% - Accent1 37 3 2 2 2 2" xfId="5509"/>
    <cellStyle name="20% - Accent1 37 3 2 2 2 3" xfId="5510"/>
    <cellStyle name="20% - Accent1 37 3 2 2 3" xfId="5511"/>
    <cellStyle name="20% - Accent1 37 3 2 2 4" xfId="5512"/>
    <cellStyle name="20% - Accent1 37 3 2 3" xfId="5513"/>
    <cellStyle name="20% - Accent1 37 3 2 3 2" xfId="5514"/>
    <cellStyle name="20% - Accent1 37 3 2 3 3" xfId="5515"/>
    <cellStyle name="20% - Accent1 37 3 2 4" xfId="5516"/>
    <cellStyle name="20% - Accent1 37 3 2 5" xfId="5517"/>
    <cellStyle name="20% - Accent1 37 3 3" xfId="5518"/>
    <cellStyle name="20% - Accent1 37 3 3 2" xfId="5519"/>
    <cellStyle name="20% - Accent1 37 3 3 2 2" xfId="5520"/>
    <cellStyle name="20% - Accent1 37 3 3 2 2 2" xfId="5521"/>
    <cellStyle name="20% - Accent1 37 3 3 2 2 3" xfId="5522"/>
    <cellStyle name="20% - Accent1 37 3 3 2 3" xfId="5523"/>
    <cellStyle name="20% - Accent1 37 3 3 2 4" xfId="5524"/>
    <cellStyle name="20% - Accent1 37 3 3 3" xfId="5525"/>
    <cellStyle name="20% - Accent1 37 3 3 3 2" xfId="5526"/>
    <cellStyle name="20% - Accent1 37 3 3 3 3" xfId="5527"/>
    <cellStyle name="20% - Accent1 37 3 3 4" xfId="5528"/>
    <cellStyle name="20% - Accent1 37 3 3 5" xfId="5529"/>
    <cellStyle name="20% - Accent1 37 3 4" xfId="5530"/>
    <cellStyle name="20% - Accent1 37 3 4 2" xfId="5531"/>
    <cellStyle name="20% - Accent1 37 3 4 2 2" xfId="5532"/>
    <cellStyle name="20% - Accent1 37 3 4 2 3" xfId="5533"/>
    <cellStyle name="20% - Accent1 37 3 4 3" xfId="5534"/>
    <cellStyle name="20% - Accent1 37 3 4 4" xfId="5535"/>
    <cellStyle name="20% - Accent1 37 3 5" xfId="5536"/>
    <cellStyle name="20% - Accent1 37 3 5 2" xfId="5537"/>
    <cellStyle name="20% - Accent1 37 3 5 3" xfId="5538"/>
    <cellStyle name="20% - Accent1 37 3 6" xfId="5539"/>
    <cellStyle name="20% - Accent1 37 3 7" xfId="5540"/>
    <cellStyle name="20% - Accent1 37 4" xfId="5541"/>
    <cellStyle name="20% - Accent1 37 4 2" xfId="5542"/>
    <cellStyle name="20% - Accent1 37 4 2 2" xfId="5543"/>
    <cellStyle name="20% - Accent1 37 4 2 2 2" xfId="5544"/>
    <cellStyle name="20% - Accent1 37 4 2 2 2 2" xfId="5545"/>
    <cellStyle name="20% - Accent1 37 4 2 2 2 3" xfId="5546"/>
    <cellStyle name="20% - Accent1 37 4 2 2 3" xfId="5547"/>
    <cellStyle name="20% - Accent1 37 4 2 2 4" xfId="5548"/>
    <cellStyle name="20% - Accent1 37 4 2 3" xfId="5549"/>
    <cellStyle name="20% - Accent1 37 4 2 3 2" xfId="5550"/>
    <cellStyle name="20% - Accent1 37 4 2 3 3" xfId="5551"/>
    <cellStyle name="20% - Accent1 37 4 2 4" xfId="5552"/>
    <cellStyle name="20% - Accent1 37 4 2 5" xfId="5553"/>
    <cellStyle name="20% - Accent1 37 4 3" xfId="5554"/>
    <cellStyle name="20% - Accent1 37 4 3 2" xfId="5555"/>
    <cellStyle name="20% - Accent1 37 4 3 2 2" xfId="5556"/>
    <cellStyle name="20% - Accent1 37 4 3 2 2 2" xfId="5557"/>
    <cellStyle name="20% - Accent1 37 4 3 2 2 3" xfId="5558"/>
    <cellStyle name="20% - Accent1 37 4 3 2 3" xfId="5559"/>
    <cellStyle name="20% - Accent1 37 4 3 2 4" xfId="5560"/>
    <cellStyle name="20% - Accent1 37 4 3 3" xfId="5561"/>
    <cellStyle name="20% - Accent1 37 4 3 3 2" xfId="5562"/>
    <cellStyle name="20% - Accent1 37 4 3 3 3" xfId="5563"/>
    <cellStyle name="20% - Accent1 37 4 3 4" xfId="5564"/>
    <cellStyle name="20% - Accent1 37 4 3 5" xfId="5565"/>
    <cellStyle name="20% - Accent1 37 4 4" xfId="5566"/>
    <cellStyle name="20% - Accent1 37 4 4 2" xfId="5567"/>
    <cellStyle name="20% - Accent1 37 4 4 2 2" xfId="5568"/>
    <cellStyle name="20% - Accent1 37 4 4 2 3" xfId="5569"/>
    <cellStyle name="20% - Accent1 37 4 4 3" xfId="5570"/>
    <cellStyle name="20% - Accent1 37 4 4 4" xfId="5571"/>
    <cellStyle name="20% - Accent1 37 4 5" xfId="5572"/>
    <cellStyle name="20% - Accent1 37 4 5 2" xfId="5573"/>
    <cellStyle name="20% - Accent1 37 4 5 3" xfId="5574"/>
    <cellStyle name="20% - Accent1 37 4 6" xfId="5575"/>
    <cellStyle name="20% - Accent1 37 4 7" xfId="5576"/>
    <cellStyle name="20% - Accent1 37 5" xfId="5577"/>
    <cellStyle name="20% - Accent1 37 5 2" xfId="5578"/>
    <cellStyle name="20% - Accent1 37 5 2 2" xfId="5579"/>
    <cellStyle name="20% - Accent1 37 5 2 2 2" xfId="5580"/>
    <cellStyle name="20% - Accent1 37 5 2 2 2 2" xfId="5581"/>
    <cellStyle name="20% - Accent1 37 5 2 2 2 3" xfId="5582"/>
    <cellStyle name="20% - Accent1 37 5 2 2 3" xfId="5583"/>
    <cellStyle name="20% - Accent1 37 5 2 2 4" xfId="5584"/>
    <cellStyle name="20% - Accent1 37 5 2 3" xfId="5585"/>
    <cellStyle name="20% - Accent1 37 5 2 3 2" xfId="5586"/>
    <cellStyle name="20% - Accent1 37 5 2 3 3" xfId="5587"/>
    <cellStyle name="20% - Accent1 37 5 2 4" xfId="5588"/>
    <cellStyle name="20% - Accent1 37 5 2 5" xfId="5589"/>
    <cellStyle name="20% - Accent1 37 5 3" xfId="5590"/>
    <cellStyle name="20% - Accent1 37 5 3 2" xfId="5591"/>
    <cellStyle name="20% - Accent1 37 5 3 2 2" xfId="5592"/>
    <cellStyle name="20% - Accent1 37 5 3 2 2 2" xfId="5593"/>
    <cellStyle name="20% - Accent1 37 5 3 2 2 3" xfId="5594"/>
    <cellStyle name="20% - Accent1 37 5 3 2 3" xfId="5595"/>
    <cellStyle name="20% - Accent1 37 5 3 2 4" xfId="5596"/>
    <cellStyle name="20% - Accent1 37 5 3 3" xfId="5597"/>
    <cellStyle name="20% - Accent1 37 5 3 3 2" xfId="5598"/>
    <cellStyle name="20% - Accent1 37 5 3 3 3" xfId="5599"/>
    <cellStyle name="20% - Accent1 37 5 3 4" xfId="5600"/>
    <cellStyle name="20% - Accent1 37 5 3 5" xfId="5601"/>
    <cellStyle name="20% - Accent1 37 5 4" xfId="5602"/>
    <cellStyle name="20% - Accent1 37 5 4 2" xfId="5603"/>
    <cellStyle name="20% - Accent1 37 5 4 2 2" xfId="5604"/>
    <cellStyle name="20% - Accent1 37 5 4 2 3" xfId="5605"/>
    <cellStyle name="20% - Accent1 37 5 4 3" xfId="5606"/>
    <cellStyle name="20% - Accent1 37 5 4 4" xfId="5607"/>
    <cellStyle name="20% - Accent1 37 5 5" xfId="5608"/>
    <cellStyle name="20% - Accent1 37 5 5 2" xfId="5609"/>
    <cellStyle name="20% - Accent1 37 5 5 3" xfId="5610"/>
    <cellStyle name="20% - Accent1 37 5 6" xfId="5611"/>
    <cellStyle name="20% - Accent1 37 5 7" xfId="5612"/>
    <cellStyle name="20% - Accent1 37 6" xfId="5613"/>
    <cellStyle name="20% - Accent1 37 6 2" xfId="5614"/>
    <cellStyle name="20% - Accent1 37 6 2 2" xfId="5615"/>
    <cellStyle name="20% - Accent1 37 6 2 2 2" xfId="5616"/>
    <cellStyle name="20% - Accent1 37 6 2 2 3" xfId="5617"/>
    <cellStyle name="20% - Accent1 37 6 2 3" xfId="5618"/>
    <cellStyle name="20% - Accent1 37 6 2 4" xfId="5619"/>
    <cellStyle name="20% - Accent1 37 6 3" xfId="5620"/>
    <cellStyle name="20% - Accent1 37 6 3 2" xfId="5621"/>
    <cellStyle name="20% - Accent1 37 6 3 3" xfId="5622"/>
    <cellStyle name="20% - Accent1 37 6 4" xfId="5623"/>
    <cellStyle name="20% - Accent1 37 6 5" xfId="5624"/>
    <cellStyle name="20% - Accent1 37 7" xfId="5625"/>
    <cellStyle name="20% - Accent1 37 7 2" xfId="5626"/>
    <cellStyle name="20% - Accent1 37 7 2 2" xfId="5627"/>
    <cellStyle name="20% - Accent1 37 7 2 2 2" xfId="5628"/>
    <cellStyle name="20% - Accent1 37 7 2 2 3" xfId="5629"/>
    <cellStyle name="20% - Accent1 37 7 2 3" xfId="5630"/>
    <cellStyle name="20% - Accent1 37 7 2 4" xfId="5631"/>
    <cellStyle name="20% - Accent1 37 7 3" xfId="5632"/>
    <cellStyle name="20% - Accent1 37 7 3 2" xfId="5633"/>
    <cellStyle name="20% - Accent1 37 7 3 3" xfId="5634"/>
    <cellStyle name="20% - Accent1 37 7 4" xfId="5635"/>
    <cellStyle name="20% - Accent1 37 7 5" xfId="5636"/>
    <cellStyle name="20% - Accent1 37 8" xfId="5637"/>
    <cellStyle name="20% - Accent1 37 8 2" xfId="5638"/>
    <cellStyle name="20% - Accent1 37 8 2 2" xfId="5639"/>
    <cellStyle name="20% - Accent1 37 8 2 2 2" xfId="5640"/>
    <cellStyle name="20% - Accent1 37 8 2 2 3" xfId="5641"/>
    <cellStyle name="20% - Accent1 37 8 2 3" xfId="5642"/>
    <cellStyle name="20% - Accent1 37 8 2 4" xfId="5643"/>
    <cellStyle name="20% - Accent1 37 8 3" xfId="5644"/>
    <cellStyle name="20% - Accent1 37 8 3 2" xfId="5645"/>
    <cellStyle name="20% - Accent1 37 8 3 3" xfId="5646"/>
    <cellStyle name="20% - Accent1 37 8 4" xfId="5647"/>
    <cellStyle name="20% - Accent1 37 8 5" xfId="5648"/>
    <cellStyle name="20% - Accent1 37 9" xfId="5649"/>
    <cellStyle name="20% - Accent1 37 9 2" xfId="5650"/>
    <cellStyle name="20% - Accent1 37 9 2 2" xfId="5651"/>
    <cellStyle name="20% - Accent1 37 9 2 3" xfId="5652"/>
    <cellStyle name="20% - Accent1 37 9 3" xfId="5653"/>
    <cellStyle name="20% - Accent1 37 9 4" xfId="5654"/>
    <cellStyle name="20% - Accent1 37_PwrTax 51040" xfId="5655"/>
    <cellStyle name="20% - Accent1 38" xfId="5656"/>
    <cellStyle name="20% - Accent1 39" xfId="5657"/>
    <cellStyle name="20% - Accent1 39 2" xfId="5658"/>
    <cellStyle name="20% - Accent1 39 2 2" xfId="5659"/>
    <cellStyle name="20% - Accent1 39 2 2 2" xfId="5660"/>
    <cellStyle name="20% - Accent1 39 2 2 2 2" xfId="5661"/>
    <cellStyle name="20% - Accent1 39 2 2 2 3" xfId="5662"/>
    <cellStyle name="20% - Accent1 39 2 2 3" xfId="5663"/>
    <cellStyle name="20% - Accent1 39 2 2 4" xfId="5664"/>
    <cellStyle name="20% - Accent1 39 2 3" xfId="5665"/>
    <cellStyle name="20% - Accent1 39 2 3 2" xfId="5666"/>
    <cellStyle name="20% - Accent1 39 2 3 3" xfId="5667"/>
    <cellStyle name="20% - Accent1 39 2 4" xfId="5668"/>
    <cellStyle name="20% - Accent1 39 2 5" xfId="5669"/>
    <cellStyle name="20% - Accent1 39 3" xfId="5670"/>
    <cellStyle name="20% - Accent1 39 3 2" xfId="5671"/>
    <cellStyle name="20% - Accent1 39 3 2 2" xfId="5672"/>
    <cellStyle name="20% - Accent1 39 3 2 2 2" xfId="5673"/>
    <cellStyle name="20% - Accent1 39 3 2 2 3" xfId="5674"/>
    <cellStyle name="20% - Accent1 39 3 2 3" xfId="5675"/>
    <cellStyle name="20% - Accent1 39 3 2 4" xfId="5676"/>
    <cellStyle name="20% - Accent1 39 3 3" xfId="5677"/>
    <cellStyle name="20% - Accent1 39 3 3 2" xfId="5678"/>
    <cellStyle name="20% - Accent1 39 3 3 3" xfId="5679"/>
    <cellStyle name="20% - Accent1 39 3 4" xfId="5680"/>
    <cellStyle name="20% - Accent1 39 3 5" xfId="5681"/>
    <cellStyle name="20% - Accent1 39 4" xfId="5682"/>
    <cellStyle name="20% - Accent1 39 4 2" xfId="5683"/>
    <cellStyle name="20% - Accent1 39 4 2 2" xfId="5684"/>
    <cellStyle name="20% - Accent1 39 4 2 2 2" xfId="5685"/>
    <cellStyle name="20% - Accent1 39 4 2 2 3" xfId="5686"/>
    <cellStyle name="20% - Accent1 39 4 2 3" xfId="5687"/>
    <cellStyle name="20% - Accent1 39 4 2 4" xfId="5688"/>
    <cellStyle name="20% - Accent1 39 4 3" xfId="5689"/>
    <cellStyle name="20% - Accent1 39 4 3 2" xfId="5690"/>
    <cellStyle name="20% - Accent1 39 4 3 3" xfId="5691"/>
    <cellStyle name="20% - Accent1 39 4 4" xfId="5692"/>
    <cellStyle name="20% - Accent1 39 4 5" xfId="5693"/>
    <cellStyle name="20% - Accent1 39 5" xfId="5694"/>
    <cellStyle name="20% - Accent1 39 5 2" xfId="5695"/>
    <cellStyle name="20% - Accent1 39 5 2 2" xfId="5696"/>
    <cellStyle name="20% - Accent1 39 5 2 3" xfId="5697"/>
    <cellStyle name="20% - Accent1 39 5 3" xfId="5698"/>
    <cellStyle name="20% - Accent1 39 5 4" xfId="5699"/>
    <cellStyle name="20% - Accent1 39 6" xfId="5700"/>
    <cellStyle name="20% - Accent1 39 6 2" xfId="5701"/>
    <cellStyle name="20% - Accent1 39 6 3" xfId="5702"/>
    <cellStyle name="20% - Accent1 39 7" xfId="5703"/>
    <cellStyle name="20% - Accent1 39 8" xfId="5704"/>
    <cellStyle name="20% - Accent1 4" xfId="200"/>
    <cellStyle name="20% - Accent1 4 10" xfId="5705"/>
    <cellStyle name="20% - Accent1 4 10 2" xfId="5706"/>
    <cellStyle name="20% - Accent1 4 10 2 2" xfId="5707"/>
    <cellStyle name="20% - Accent1 4 10 2 2 2" xfId="5708"/>
    <cellStyle name="20% - Accent1 4 10 2 2 3" xfId="5709"/>
    <cellStyle name="20% - Accent1 4 10 2 3" xfId="5710"/>
    <cellStyle name="20% - Accent1 4 10 2 4" xfId="5711"/>
    <cellStyle name="20% - Accent1 4 10 3" xfId="5712"/>
    <cellStyle name="20% - Accent1 4 10 3 2" xfId="5713"/>
    <cellStyle name="20% - Accent1 4 10 3 3" xfId="5714"/>
    <cellStyle name="20% - Accent1 4 10 4" xfId="5715"/>
    <cellStyle name="20% - Accent1 4 10 5" xfId="5716"/>
    <cellStyle name="20% - Accent1 4 11" xfId="5717"/>
    <cellStyle name="20% - Accent1 4 11 2" xfId="5718"/>
    <cellStyle name="20% - Accent1 4 11 2 2" xfId="5719"/>
    <cellStyle name="20% - Accent1 4 11 2 3" xfId="5720"/>
    <cellStyle name="20% - Accent1 4 11 3" xfId="5721"/>
    <cellStyle name="20% - Accent1 4 11 4" xfId="5722"/>
    <cellStyle name="20% - Accent1 4 12" xfId="5723"/>
    <cellStyle name="20% - Accent1 4 12 2" xfId="5724"/>
    <cellStyle name="20% - Accent1 4 12 2 2" xfId="5725"/>
    <cellStyle name="20% - Accent1 4 12 2 3" xfId="5726"/>
    <cellStyle name="20% - Accent1 4 12 3" xfId="5727"/>
    <cellStyle name="20% - Accent1 4 12 4" xfId="5728"/>
    <cellStyle name="20% - Accent1 4 13" xfId="5729"/>
    <cellStyle name="20% - Accent1 4 13 2" xfId="5730"/>
    <cellStyle name="20% - Accent1 4 13 3" xfId="5731"/>
    <cellStyle name="20% - Accent1 4 14" xfId="5732"/>
    <cellStyle name="20% - Accent1 4 15" xfId="5733"/>
    <cellStyle name="20% - Accent1 4 2" xfId="201"/>
    <cellStyle name="20% - Accent1 4 3" xfId="5734"/>
    <cellStyle name="20% - Accent1 4 3 10" xfId="5735"/>
    <cellStyle name="20% - Accent1 4 3 10 2" xfId="5736"/>
    <cellStyle name="20% - Accent1 4 3 10 3" xfId="5737"/>
    <cellStyle name="20% - Accent1 4 3 11" xfId="5738"/>
    <cellStyle name="20% - Accent1 4 3 12" xfId="5739"/>
    <cellStyle name="20% - Accent1 4 3 2" xfId="5740"/>
    <cellStyle name="20% - Accent1 4 3 2 2" xfId="5741"/>
    <cellStyle name="20% - Accent1 4 3 2 2 2" xfId="5742"/>
    <cellStyle name="20% - Accent1 4 3 2 2 2 2" xfId="5743"/>
    <cellStyle name="20% - Accent1 4 3 2 2 2 2 2" xfId="5744"/>
    <cellStyle name="20% - Accent1 4 3 2 2 2 2 3" xfId="5745"/>
    <cellStyle name="20% - Accent1 4 3 2 2 2 3" xfId="5746"/>
    <cellStyle name="20% - Accent1 4 3 2 2 2 4" xfId="5747"/>
    <cellStyle name="20% - Accent1 4 3 2 2 3" xfId="5748"/>
    <cellStyle name="20% - Accent1 4 3 2 2 3 2" xfId="5749"/>
    <cellStyle name="20% - Accent1 4 3 2 2 3 3" xfId="5750"/>
    <cellStyle name="20% - Accent1 4 3 2 2 4" xfId="5751"/>
    <cellStyle name="20% - Accent1 4 3 2 2 5" xfId="5752"/>
    <cellStyle name="20% - Accent1 4 3 2 3" xfId="5753"/>
    <cellStyle name="20% - Accent1 4 3 2 3 2" xfId="5754"/>
    <cellStyle name="20% - Accent1 4 3 2 3 2 2" xfId="5755"/>
    <cellStyle name="20% - Accent1 4 3 2 3 2 2 2" xfId="5756"/>
    <cellStyle name="20% - Accent1 4 3 2 3 2 2 3" xfId="5757"/>
    <cellStyle name="20% - Accent1 4 3 2 3 2 3" xfId="5758"/>
    <cellStyle name="20% - Accent1 4 3 2 3 2 4" xfId="5759"/>
    <cellStyle name="20% - Accent1 4 3 2 3 3" xfId="5760"/>
    <cellStyle name="20% - Accent1 4 3 2 3 3 2" xfId="5761"/>
    <cellStyle name="20% - Accent1 4 3 2 3 3 3" xfId="5762"/>
    <cellStyle name="20% - Accent1 4 3 2 3 4" xfId="5763"/>
    <cellStyle name="20% - Accent1 4 3 2 3 5" xfId="5764"/>
    <cellStyle name="20% - Accent1 4 3 2 4" xfId="5765"/>
    <cellStyle name="20% - Accent1 4 3 2 4 2" xfId="5766"/>
    <cellStyle name="20% - Accent1 4 3 2 4 2 2" xfId="5767"/>
    <cellStyle name="20% - Accent1 4 3 2 4 2 3" xfId="5768"/>
    <cellStyle name="20% - Accent1 4 3 2 4 3" xfId="5769"/>
    <cellStyle name="20% - Accent1 4 3 2 4 4" xfId="5770"/>
    <cellStyle name="20% - Accent1 4 3 2 5" xfId="5771"/>
    <cellStyle name="20% - Accent1 4 3 2 5 2" xfId="5772"/>
    <cellStyle name="20% - Accent1 4 3 2 5 3" xfId="5773"/>
    <cellStyle name="20% - Accent1 4 3 2 6" xfId="5774"/>
    <cellStyle name="20% - Accent1 4 3 2 7" xfId="5775"/>
    <cellStyle name="20% - Accent1 4 3 3" xfId="5776"/>
    <cellStyle name="20% - Accent1 4 3 3 2" xfId="5777"/>
    <cellStyle name="20% - Accent1 4 3 3 2 2" xfId="5778"/>
    <cellStyle name="20% - Accent1 4 3 3 2 2 2" xfId="5779"/>
    <cellStyle name="20% - Accent1 4 3 3 2 2 2 2" xfId="5780"/>
    <cellStyle name="20% - Accent1 4 3 3 2 2 2 3" xfId="5781"/>
    <cellStyle name="20% - Accent1 4 3 3 2 2 3" xfId="5782"/>
    <cellStyle name="20% - Accent1 4 3 3 2 2 4" xfId="5783"/>
    <cellStyle name="20% - Accent1 4 3 3 2 3" xfId="5784"/>
    <cellStyle name="20% - Accent1 4 3 3 2 3 2" xfId="5785"/>
    <cellStyle name="20% - Accent1 4 3 3 2 3 3" xfId="5786"/>
    <cellStyle name="20% - Accent1 4 3 3 2 4" xfId="5787"/>
    <cellStyle name="20% - Accent1 4 3 3 2 5" xfId="5788"/>
    <cellStyle name="20% - Accent1 4 3 3 3" xfId="5789"/>
    <cellStyle name="20% - Accent1 4 3 3 3 2" xfId="5790"/>
    <cellStyle name="20% - Accent1 4 3 3 3 2 2" xfId="5791"/>
    <cellStyle name="20% - Accent1 4 3 3 3 2 2 2" xfId="5792"/>
    <cellStyle name="20% - Accent1 4 3 3 3 2 2 3" xfId="5793"/>
    <cellStyle name="20% - Accent1 4 3 3 3 2 3" xfId="5794"/>
    <cellStyle name="20% - Accent1 4 3 3 3 2 4" xfId="5795"/>
    <cellStyle name="20% - Accent1 4 3 3 3 3" xfId="5796"/>
    <cellStyle name="20% - Accent1 4 3 3 3 3 2" xfId="5797"/>
    <cellStyle name="20% - Accent1 4 3 3 3 3 3" xfId="5798"/>
    <cellStyle name="20% - Accent1 4 3 3 3 4" xfId="5799"/>
    <cellStyle name="20% - Accent1 4 3 3 3 5" xfId="5800"/>
    <cellStyle name="20% - Accent1 4 3 3 4" xfId="5801"/>
    <cellStyle name="20% - Accent1 4 3 3 4 2" xfId="5802"/>
    <cellStyle name="20% - Accent1 4 3 3 4 2 2" xfId="5803"/>
    <cellStyle name="20% - Accent1 4 3 3 4 2 3" xfId="5804"/>
    <cellStyle name="20% - Accent1 4 3 3 4 3" xfId="5805"/>
    <cellStyle name="20% - Accent1 4 3 3 4 4" xfId="5806"/>
    <cellStyle name="20% - Accent1 4 3 3 5" xfId="5807"/>
    <cellStyle name="20% - Accent1 4 3 3 5 2" xfId="5808"/>
    <cellStyle name="20% - Accent1 4 3 3 5 3" xfId="5809"/>
    <cellStyle name="20% - Accent1 4 3 3 6" xfId="5810"/>
    <cellStyle name="20% - Accent1 4 3 3 7" xfId="5811"/>
    <cellStyle name="20% - Accent1 4 3 4" xfId="5812"/>
    <cellStyle name="20% - Accent1 4 3 4 2" xfId="5813"/>
    <cellStyle name="20% - Accent1 4 3 4 2 2" xfId="5814"/>
    <cellStyle name="20% - Accent1 4 3 4 2 2 2" xfId="5815"/>
    <cellStyle name="20% - Accent1 4 3 4 2 2 2 2" xfId="5816"/>
    <cellStyle name="20% - Accent1 4 3 4 2 2 2 3" xfId="5817"/>
    <cellStyle name="20% - Accent1 4 3 4 2 2 3" xfId="5818"/>
    <cellStyle name="20% - Accent1 4 3 4 2 2 4" xfId="5819"/>
    <cellStyle name="20% - Accent1 4 3 4 2 3" xfId="5820"/>
    <cellStyle name="20% - Accent1 4 3 4 2 3 2" xfId="5821"/>
    <cellStyle name="20% - Accent1 4 3 4 2 3 3" xfId="5822"/>
    <cellStyle name="20% - Accent1 4 3 4 2 4" xfId="5823"/>
    <cellStyle name="20% - Accent1 4 3 4 2 5" xfId="5824"/>
    <cellStyle name="20% - Accent1 4 3 4 3" xfId="5825"/>
    <cellStyle name="20% - Accent1 4 3 4 3 2" xfId="5826"/>
    <cellStyle name="20% - Accent1 4 3 4 3 2 2" xfId="5827"/>
    <cellStyle name="20% - Accent1 4 3 4 3 2 2 2" xfId="5828"/>
    <cellStyle name="20% - Accent1 4 3 4 3 2 2 3" xfId="5829"/>
    <cellStyle name="20% - Accent1 4 3 4 3 2 3" xfId="5830"/>
    <cellStyle name="20% - Accent1 4 3 4 3 2 4" xfId="5831"/>
    <cellStyle name="20% - Accent1 4 3 4 3 3" xfId="5832"/>
    <cellStyle name="20% - Accent1 4 3 4 3 3 2" xfId="5833"/>
    <cellStyle name="20% - Accent1 4 3 4 3 3 3" xfId="5834"/>
    <cellStyle name="20% - Accent1 4 3 4 3 4" xfId="5835"/>
    <cellStyle name="20% - Accent1 4 3 4 3 5" xfId="5836"/>
    <cellStyle name="20% - Accent1 4 3 4 4" xfId="5837"/>
    <cellStyle name="20% - Accent1 4 3 4 4 2" xfId="5838"/>
    <cellStyle name="20% - Accent1 4 3 4 4 2 2" xfId="5839"/>
    <cellStyle name="20% - Accent1 4 3 4 4 2 3" xfId="5840"/>
    <cellStyle name="20% - Accent1 4 3 4 4 3" xfId="5841"/>
    <cellStyle name="20% - Accent1 4 3 4 4 4" xfId="5842"/>
    <cellStyle name="20% - Accent1 4 3 4 5" xfId="5843"/>
    <cellStyle name="20% - Accent1 4 3 4 5 2" xfId="5844"/>
    <cellStyle name="20% - Accent1 4 3 4 5 3" xfId="5845"/>
    <cellStyle name="20% - Accent1 4 3 4 6" xfId="5846"/>
    <cellStyle name="20% - Accent1 4 3 4 7" xfId="5847"/>
    <cellStyle name="20% - Accent1 4 3 5" xfId="5848"/>
    <cellStyle name="20% - Accent1 4 3 5 2" xfId="5849"/>
    <cellStyle name="20% - Accent1 4 3 5 2 2" xfId="5850"/>
    <cellStyle name="20% - Accent1 4 3 5 2 2 2" xfId="5851"/>
    <cellStyle name="20% - Accent1 4 3 5 2 2 3" xfId="5852"/>
    <cellStyle name="20% - Accent1 4 3 5 2 3" xfId="5853"/>
    <cellStyle name="20% - Accent1 4 3 5 2 4" xfId="5854"/>
    <cellStyle name="20% - Accent1 4 3 5 3" xfId="5855"/>
    <cellStyle name="20% - Accent1 4 3 5 3 2" xfId="5856"/>
    <cellStyle name="20% - Accent1 4 3 5 3 3" xfId="5857"/>
    <cellStyle name="20% - Accent1 4 3 5 4" xfId="5858"/>
    <cellStyle name="20% - Accent1 4 3 5 5" xfId="5859"/>
    <cellStyle name="20% - Accent1 4 3 6" xfId="5860"/>
    <cellStyle name="20% - Accent1 4 3 6 2" xfId="5861"/>
    <cellStyle name="20% - Accent1 4 3 6 2 2" xfId="5862"/>
    <cellStyle name="20% - Accent1 4 3 6 2 2 2" xfId="5863"/>
    <cellStyle name="20% - Accent1 4 3 6 2 2 3" xfId="5864"/>
    <cellStyle name="20% - Accent1 4 3 6 2 3" xfId="5865"/>
    <cellStyle name="20% - Accent1 4 3 6 2 4" xfId="5866"/>
    <cellStyle name="20% - Accent1 4 3 6 3" xfId="5867"/>
    <cellStyle name="20% - Accent1 4 3 6 3 2" xfId="5868"/>
    <cellStyle name="20% - Accent1 4 3 6 3 3" xfId="5869"/>
    <cellStyle name="20% - Accent1 4 3 6 4" xfId="5870"/>
    <cellStyle name="20% - Accent1 4 3 6 5" xfId="5871"/>
    <cellStyle name="20% - Accent1 4 3 7" xfId="5872"/>
    <cellStyle name="20% - Accent1 4 3 7 2" xfId="5873"/>
    <cellStyle name="20% - Accent1 4 3 7 2 2" xfId="5874"/>
    <cellStyle name="20% - Accent1 4 3 7 2 2 2" xfId="5875"/>
    <cellStyle name="20% - Accent1 4 3 7 2 2 3" xfId="5876"/>
    <cellStyle name="20% - Accent1 4 3 7 2 3" xfId="5877"/>
    <cellStyle name="20% - Accent1 4 3 7 2 4" xfId="5878"/>
    <cellStyle name="20% - Accent1 4 3 7 3" xfId="5879"/>
    <cellStyle name="20% - Accent1 4 3 7 3 2" xfId="5880"/>
    <cellStyle name="20% - Accent1 4 3 7 3 3" xfId="5881"/>
    <cellStyle name="20% - Accent1 4 3 7 4" xfId="5882"/>
    <cellStyle name="20% - Accent1 4 3 7 5" xfId="5883"/>
    <cellStyle name="20% - Accent1 4 3 8" xfId="5884"/>
    <cellStyle name="20% - Accent1 4 3 8 2" xfId="5885"/>
    <cellStyle name="20% - Accent1 4 3 8 2 2" xfId="5886"/>
    <cellStyle name="20% - Accent1 4 3 8 2 3" xfId="5887"/>
    <cellStyle name="20% - Accent1 4 3 8 3" xfId="5888"/>
    <cellStyle name="20% - Accent1 4 3 8 4" xfId="5889"/>
    <cellStyle name="20% - Accent1 4 3 9" xfId="5890"/>
    <cellStyle name="20% - Accent1 4 3 9 2" xfId="5891"/>
    <cellStyle name="20% - Accent1 4 3 9 2 2" xfId="5892"/>
    <cellStyle name="20% - Accent1 4 3 9 2 3" xfId="5893"/>
    <cellStyle name="20% - Accent1 4 3 9 3" xfId="5894"/>
    <cellStyle name="20% - Accent1 4 3 9 4" xfId="5895"/>
    <cellStyle name="20% - Accent1 4 4" xfId="5896"/>
    <cellStyle name="20% - Accent1 4 4 10" xfId="5897"/>
    <cellStyle name="20% - Accent1 4 4 10 2" xfId="5898"/>
    <cellStyle name="20% - Accent1 4 4 10 3" xfId="5899"/>
    <cellStyle name="20% - Accent1 4 4 11" xfId="5900"/>
    <cellStyle name="20% - Accent1 4 4 12" xfId="5901"/>
    <cellStyle name="20% - Accent1 4 4 2" xfId="5902"/>
    <cellStyle name="20% - Accent1 4 4 2 2" xfId="5903"/>
    <cellStyle name="20% - Accent1 4 4 2 2 2" xfId="5904"/>
    <cellStyle name="20% - Accent1 4 4 2 2 2 2" xfId="5905"/>
    <cellStyle name="20% - Accent1 4 4 2 2 2 2 2" xfId="5906"/>
    <cellStyle name="20% - Accent1 4 4 2 2 2 2 3" xfId="5907"/>
    <cellStyle name="20% - Accent1 4 4 2 2 2 3" xfId="5908"/>
    <cellStyle name="20% - Accent1 4 4 2 2 2 4" xfId="5909"/>
    <cellStyle name="20% - Accent1 4 4 2 2 3" xfId="5910"/>
    <cellStyle name="20% - Accent1 4 4 2 2 3 2" xfId="5911"/>
    <cellStyle name="20% - Accent1 4 4 2 2 3 3" xfId="5912"/>
    <cellStyle name="20% - Accent1 4 4 2 2 4" xfId="5913"/>
    <cellStyle name="20% - Accent1 4 4 2 2 5" xfId="5914"/>
    <cellStyle name="20% - Accent1 4 4 2 3" xfId="5915"/>
    <cellStyle name="20% - Accent1 4 4 2 3 2" xfId="5916"/>
    <cellStyle name="20% - Accent1 4 4 2 3 2 2" xfId="5917"/>
    <cellStyle name="20% - Accent1 4 4 2 3 2 2 2" xfId="5918"/>
    <cellStyle name="20% - Accent1 4 4 2 3 2 2 3" xfId="5919"/>
    <cellStyle name="20% - Accent1 4 4 2 3 2 3" xfId="5920"/>
    <cellStyle name="20% - Accent1 4 4 2 3 2 4" xfId="5921"/>
    <cellStyle name="20% - Accent1 4 4 2 3 3" xfId="5922"/>
    <cellStyle name="20% - Accent1 4 4 2 3 3 2" xfId="5923"/>
    <cellStyle name="20% - Accent1 4 4 2 3 3 3" xfId="5924"/>
    <cellStyle name="20% - Accent1 4 4 2 3 4" xfId="5925"/>
    <cellStyle name="20% - Accent1 4 4 2 3 5" xfId="5926"/>
    <cellStyle name="20% - Accent1 4 4 2 4" xfId="5927"/>
    <cellStyle name="20% - Accent1 4 4 2 4 2" xfId="5928"/>
    <cellStyle name="20% - Accent1 4 4 2 4 2 2" xfId="5929"/>
    <cellStyle name="20% - Accent1 4 4 2 4 2 3" xfId="5930"/>
    <cellStyle name="20% - Accent1 4 4 2 4 3" xfId="5931"/>
    <cellStyle name="20% - Accent1 4 4 2 4 4" xfId="5932"/>
    <cellStyle name="20% - Accent1 4 4 2 5" xfId="5933"/>
    <cellStyle name="20% - Accent1 4 4 2 5 2" xfId="5934"/>
    <cellStyle name="20% - Accent1 4 4 2 5 3" xfId="5935"/>
    <cellStyle name="20% - Accent1 4 4 2 6" xfId="5936"/>
    <cellStyle name="20% - Accent1 4 4 2 7" xfId="5937"/>
    <cellStyle name="20% - Accent1 4 4 3" xfId="5938"/>
    <cellStyle name="20% - Accent1 4 4 3 2" xfId="5939"/>
    <cellStyle name="20% - Accent1 4 4 3 2 2" xfId="5940"/>
    <cellStyle name="20% - Accent1 4 4 3 2 2 2" xfId="5941"/>
    <cellStyle name="20% - Accent1 4 4 3 2 2 2 2" xfId="5942"/>
    <cellStyle name="20% - Accent1 4 4 3 2 2 2 3" xfId="5943"/>
    <cellStyle name="20% - Accent1 4 4 3 2 2 3" xfId="5944"/>
    <cellStyle name="20% - Accent1 4 4 3 2 2 4" xfId="5945"/>
    <cellStyle name="20% - Accent1 4 4 3 2 3" xfId="5946"/>
    <cellStyle name="20% - Accent1 4 4 3 2 3 2" xfId="5947"/>
    <cellStyle name="20% - Accent1 4 4 3 2 3 3" xfId="5948"/>
    <cellStyle name="20% - Accent1 4 4 3 2 4" xfId="5949"/>
    <cellStyle name="20% - Accent1 4 4 3 2 5" xfId="5950"/>
    <cellStyle name="20% - Accent1 4 4 3 3" xfId="5951"/>
    <cellStyle name="20% - Accent1 4 4 3 3 2" xfId="5952"/>
    <cellStyle name="20% - Accent1 4 4 3 3 2 2" xfId="5953"/>
    <cellStyle name="20% - Accent1 4 4 3 3 2 2 2" xfId="5954"/>
    <cellStyle name="20% - Accent1 4 4 3 3 2 2 3" xfId="5955"/>
    <cellStyle name="20% - Accent1 4 4 3 3 2 3" xfId="5956"/>
    <cellStyle name="20% - Accent1 4 4 3 3 2 4" xfId="5957"/>
    <cellStyle name="20% - Accent1 4 4 3 3 3" xfId="5958"/>
    <cellStyle name="20% - Accent1 4 4 3 3 3 2" xfId="5959"/>
    <cellStyle name="20% - Accent1 4 4 3 3 3 3" xfId="5960"/>
    <cellStyle name="20% - Accent1 4 4 3 3 4" xfId="5961"/>
    <cellStyle name="20% - Accent1 4 4 3 3 5" xfId="5962"/>
    <cellStyle name="20% - Accent1 4 4 3 4" xfId="5963"/>
    <cellStyle name="20% - Accent1 4 4 3 4 2" xfId="5964"/>
    <cellStyle name="20% - Accent1 4 4 3 4 2 2" xfId="5965"/>
    <cellStyle name="20% - Accent1 4 4 3 4 2 3" xfId="5966"/>
    <cellStyle name="20% - Accent1 4 4 3 4 3" xfId="5967"/>
    <cellStyle name="20% - Accent1 4 4 3 4 4" xfId="5968"/>
    <cellStyle name="20% - Accent1 4 4 3 5" xfId="5969"/>
    <cellStyle name="20% - Accent1 4 4 3 5 2" xfId="5970"/>
    <cellStyle name="20% - Accent1 4 4 3 5 3" xfId="5971"/>
    <cellStyle name="20% - Accent1 4 4 3 6" xfId="5972"/>
    <cellStyle name="20% - Accent1 4 4 3 7" xfId="5973"/>
    <cellStyle name="20% - Accent1 4 4 4" xfId="5974"/>
    <cellStyle name="20% - Accent1 4 4 4 2" xfId="5975"/>
    <cellStyle name="20% - Accent1 4 4 4 2 2" xfId="5976"/>
    <cellStyle name="20% - Accent1 4 4 4 2 2 2" xfId="5977"/>
    <cellStyle name="20% - Accent1 4 4 4 2 2 2 2" xfId="5978"/>
    <cellStyle name="20% - Accent1 4 4 4 2 2 2 3" xfId="5979"/>
    <cellStyle name="20% - Accent1 4 4 4 2 2 3" xfId="5980"/>
    <cellStyle name="20% - Accent1 4 4 4 2 2 4" xfId="5981"/>
    <cellStyle name="20% - Accent1 4 4 4 2 3" xfId="5982"/>
    <cellStyle name="20% - Accent1 4 4 4 2 3 2" xfId="5983"/>
    <cellStyle name="20% - Accent1 4 4 4 2 3 3" xfId="5984"/>
    <cellStyle name="20% - Accent1 4 4 4 2 4" xfId="5985"/>
    <cellStyle name="20% - Accent1 4 4 4 2 5" xfId="5986"/>
    <cellStyle name="20% - Accent1 4 4 4 3" xfId="5987"/>
    <cellStyle name="20% - Accent1 4 4 4 3 2" xfId="5988"/>
    <cellStyle name="20% - Accent1 4 4 4 3 2 2" xfId="5989"/>
    <cellStyle name="20% - Accent1 4 4 4 3 2 2 2" xfId="5990"/>
    <cellStyle name="20% - Accent1 4 4 4 3 2 2 3" xfId="5991"/>
    <cellStyle name="20% - Accent1 4 4 4 3 2 3" xfId="5992"/>
    <cellStyle name="20% - Accent1 4 4 4 3 2 4" xfId="5993"/>
    <cellStyle name="20% - Accent1 4 4 4 3 3" xfId="5994"/>
    <cellStyle name="20% - Accent1 4 4 4 3 3 2" xfId="5995"/>
    <cellStyle name="20% - Accent1 4 4 4 3 3 3" xfId="5996"/>
    <cellStyle name="20% - Accent1 4 4 4 3 4" xfId="5997"/>
    <cellStyle name="20% - Accent1 4 4 4 3 5" xfId="5998"/>
    <cellStyle name="20% - Accent1 4 4 4 4" xfId="5999"/>
    <cellStyle name="20% - Accent1 4 4 4 4 2" xfId="6000"/>
    <cellStyle name="20% - Accent1 4 4 4 4 2 2" xfId="6001"/>
    <cellStyle name="20% - Accent1 4 4 4 4 2 3" xfId="6002"/>
    <cellStyle name="20% - Accent1 4 4 4 4 3" xfId="6003"/>
    <cellStyle name="20% - Accent1 4 4 4 4 4" xfId="6004"/>
    <cellStyle name="20% - Accent1 4 4 4 5" xfId="6005"/>
    <cellStyle name="20% - Accent1 4 4 4 5 2" xfId="6006"/>
    <cellStyle name="20% - Accent1 4 4 4 5 3" xfId="6007"/>
    <cellStyle name="20% - Accent1 4 4 4 6" xfId="6008"/>
    <cellStyle name="20% - Accent1 4 4 4 7" xfId="6009"/>
    <cellStyle name="20% - Accent1 4 4 5" xfId="6010"/>
    <cellStyle name="20% - Accent1 4 4 5 2" xfId="6011"/>
    <cellStyle name="20% - Accent1 4 4 5 2 2" xfId="6012"/>
    <cellStyle name="20% - Accent1 4 4 5 2 2 2" xfId="6013"/>
    <cellStyle name="20% - Accent1 4 4 5 2 2 3" xfId="6014"/>
    <cellStyle name="20% - Accent1 4 4 5 2 3" xfId="6015"/>
    <cellStyle name="20% - Accent1 4 4 5 2 4" xfId="6016"/>
    <cellStyle name="20% - Accent1 4 4 5 3" xfId="6017"/>
    <cellStyle name="20% - Accent1 4 4 5 3 2" xfId="6018"/>
    <cellStyle name="20% - Accent1 4 4 5 3 3" xfId="6019"/>
    <cellStyle name="20% - Accent1 4 4 5 4" xfId="6020"/>
    <cellStyle name="20% - Accent1 4 4 5 5" xfId="6021"/>
    <cellStyle name="20% - Accent1 4 4 6" xfId="6022"/>
    <cellStyle name="20% - Accent1 4 4 6 2" xfId="6023"/>
    <cellStyle name="20% - Accent1 4 4 6 2 2" xfId="6024"/>
    <cellStyle name="20% - Accent1 4 4 6 2 2 2" xfId="6025"/>
    <cellStyle name="20% - Accent1 4 4 6 2 2 3" xfId="6026"/>
    <cellStyle name="20% - Accent1 4 4 6 2 3" xfId="6027"/>
    <cellStyle name="20% - Accent1 4 4 6 2 4" xfId="6028"/>
    <cellStyle name="20% - Accent1 4 4 6 3" xfId="6029"/>
    <cellStyle name="20% - Accent1 4 4 6 3 2" xfId="6030"/>
    <cellStyle name="20% - Accent1 4 4 6 3 3" xfId="6031"/>
    <cellStyle name="20% - Accent1 4 4 6 4" xfId="6032"/>
    <cellStyle name="20% - Accent1 4 4 6 5" xfId="6033"/>
    <cellStyle name="20% - Accent1 4 4 7" xfId="6034"/>
    <cellStyle name="20% - Accent1 4 4 7 2" xfId="6035"/>
    <cellStyle name="20% - Accent1 4 4 7 2 2" xfId="6036"/>
    <cellStyle name="20% - Accent1 4 4 7 2 2 2" xfId="6037"/>
    <cellStyle name="20% - Accent1 4 4 7 2 2 3" xfId="6038"/>
    <cellStyle name="20% - Accent1 4 4 7 2 3" xfId="6039"/>
    <cellStyle name="20% - Accent1 4 4 7 2 4" xfId="6040"/>
    <cellStyle name="20% - Accent1 4 4 7 3" xfId="6041"/>
    <cellStyle name="20% - Accent1 4 4 7 3 2" xfId="6042"/>
    <cellStyle name="20% - Accent1 4 4 7 3 3" xfId="6043"/>
    <cellStyle name="20% - Accent1 4 4 7 4" xfId="6044"/>
    <cellStyle name="20% - Accent1 4 4 7 5" xfId="6045"/>
    <cellStyle name="20% - Accent1 4 4 8" xfId="6046"/>
    <cellStyle name="20% - Accent1 4 4 8 2" xfId="6047"/>
    <cellStyle name="20% - Accent1 4 4 8 2 2" xfId="6048"/>
    <cellStyle name="20% - Accent1 4 4 8 2 3" xfId="6049"/>
    <cellStyle name="20% - Accent1 4 4 8 3" xfId="6050"/>
    <cellStyle name="20% - Accent1 4 4 8 4" xfId="6051"/>
    <cellStyle name="20% - Accent1 4 4 9" xfId="6052"/>
    <cellStyle name="20% - Accent1 4 4 9 2" xfId="6053"/>
    <cellStyle name="20% - Accent1 4 4 9 2 2" xfId="6054"/>
    <cellStyle name="20% - Accent1 4 4 9 2 3" xfId="6055"/>
    <cellStyle name="20% - Accent1 4 4 9 3" xfId="6056"/>
    <cellStyle name="20% - Accent1 4 4 9 4" xfId="6057"/>
    <cellStyle name="20% - Accent1 4 5" xfId="6058"/>
    <cellStyle name="20% - Accent1 4 5 2" xfId="6059"/>
    <cellStyle name="20% - Accent1 4 5 2 2" xfId="6060"/>
    <cellStyle name="20% - Accent1 4 5 2 2 2" xfId="6061"/>
    <cellStyle name="20% - Accent1 4 5 2 2 2 2" xfId="6062"/>
    <cellStyle name="20% - Accent1 4 5 2 2 2 3" xfId="6063"/>
    <cellStyle name="20% - Accent1 4 5 2 2 3" xfId="6064"/>
    <cellStyle name="20% - Accent1 4 5 2 2 4" xfId="6065"/>
    <cellStyle name="20% - Accent1 4 5 2 3" xfId="6066"/>
    <cellStyle name="20% - Accent1 4 5 2 3 2" xfId="6067"/>
    <cellStyle name="20% - Accent1 4 5 2 3 3" xfId="6068"/>
    <cellStyle name="20% - Accent1 4 5 2 4" xfId="6069"/>
    <cellStyle name="20% - Accent1 4 5 2 5" xfId="6070"/>
    <cellStyle name="20% - Accent1 4 5 3" xfId="6071"/>
    <cellStyle name="20% - Accent1 4 5 3 2" xfId="6072"/>
    <cellStyle name="20% - Accent1 4 5 3 2 2" xfId="6073"/>
    <cellStyle name="20% - Accent1 4 5 3 2 2 2" xfId="6074"/>
    <cellStyle name="20% - Accent1 4 5 3 2 2 3" xfId="6075"/>
    <cellStyle name="20% - Accent1 4 5 3 2 3" xfId="6076"/>
    <cellStyle name="20% - Accent1 4 5 3 2 4" xfId="6077"/>
    <cellStyle name="20% - Accent1 4 5 3 3" xfId="6078"/>
    <cellStyle name="20% - Accent1 4 5 3 3 2" xfId="6079"/>
    <cellStyle name="20% - Accent1 4 5 3 3 3" xfId="6080"/>
    <cellStyle name="20% - Accent1 4 5 3 4" xfId="6081"/>
    <cellStyle name="20% - Accent1 4 5 3 5" xfId="6082"/>
    <cellStyle name="20% - Accent1 4 5 4" xfId="6083"/>
    <cellStyle name="20% - Accent1 4 5 4 2" xfId="6084"/>
    <cellStyle name="20% - Accent1 4 5 4 2 2" xfId="6085"/>
    <cellStyle name="20% - Accent1 4 5 4 2 3" xfId="6086"/>
    <cellStyle name="20% - Accent1 4 5 4 3" xfId="6087"/>
    <cellStyle name="20% - Accent1 4 5 4 4" xfId="6088"/>
    <cellStyle name="20% - Accent1 4 5 5" xfId="6089"/>
    <cellStyle name="20% - Accent1 4 5 5 2" xfId="6090"/>
    <cellStyle name="20% - Accent1 4 5 5 3" xfId="6091"/>
    <cellStyle name="20% - Accent1 4 5 6" xfId="6092"/>
    <cellStyle name="20% - Accent1 4 5 7" xfId="6093"/>
    <cellStyle name="20% - Accent1 4 6" xfId="6094"/>
    <cellStyle name="20% - Accent1 4 6 2" xfId="6095"/>
    <cellStyle name="20% - Accent1 4 6 2 2" xfId="6096"/>
    <cellStyle name="20% - Accent1 4 6 2 2 2" xfId="6097"/>
    <cellStyle name="20% - Accent1 4 6 2 2 2 2" xfId="6098"/>
    <cellStyle name="20% - Accent1 4 6 2 2 2 3" xfId="6099"/>
    <cellStyle name="20% - Accent1 4 6 2 2 3" xfId="6100"/>
    <cellStyle name="20% - Accent1 4 6 2 2 4" xfId="6101"/>
    <cellStyle name="20% - Accent1 4 6 2 3" xfId="6102"/>
    <cellStyle name="20% - Accent1 4 6 2 3 2" xfId="6103"/>
    <cellStyle name="20% - Accent1 4 6 2 3 3" xfId="6104"/>
    <cellStyle name="20% - Accent1 4 6 2 4" xfId="6105"/>
    <cellStyle name="20% - Accent1 4 6 2 5" xfId="6106"/>
    <cellStyle name="20% - Accent1 4 6 3" xfId="6107"/>
    <cellStyle name="20% - Accent1 4 6 3 2" xfId="6108"/>
    <cellStyle name="20% - Accent1 4 6 3 2 2" xfId="6109"/>
    <cellStyle name="20% - Accent1 4 6 3 2 2 2" xfId="6110"/>
    <cellStyle name="20% - Accent1 4 6 3 2 2 3" xfId="6111"/>
    <cellStyle name="20% - Accent1 4 6 3 2 3" xfId="6112"/>
    <cellStyle name="20% - Accent1 4 6 3 2 4" xfId="6113"/>
    <cellStyle name="20% - Accent1 4 6 3 3" xfId="6114"/>
    <cellStyle name="20% - Accent1 4 6 3 3 2" xfId="6115"/>
    <cellStyle name="20% - Accent1 4 6 3 3 3" xfId="6116"/>
    <cellStyle name="20% - Accent1 4 6 3 4" xfId="6117"/>
    <cellStyle name="20% - Accent1 4 6 3 5" xfId="6118"/>
    <cellStyle name="20% - Accent1 4 6 4" xfId="6119"/>
    <cellStyle name="20% - Accent1 4 6 4 2" xfId="6120"/>
    <cellStyle name="20% - Accent1 4 6 4 2 2" xfId="6121"/>
    <cellStyle name="20% - Accent1 4 6 4 2 3" xfId="6122"/>
    <cellStyle name="20% - Accent1 4 6 4 3" xfId="6123"/>
    <cellStyle name="20% - Accent1 4 6 4 4" xfId="6124"/>
    <cellStyle name="20% - Accent1 4 6 5" xfId="6125"/>
    <cellStyle name="20% - Accent1 4 6 5 2" xfId="6126"/>
    <cellStyle name="20% - Accent1 4 6 5 3" xfId="6127"/>
    <cellStyle name="20% - Accent1 4 6 6" xfId="6128"/>
    <cellStyle name="20% - Accent1 4 6 7" xfId="6129"/>
    <cellStyle name="20% - Accent1 4 7" xfId="6130"/>
    <cellStyle name="20% - Accent1 4 7 2" xfId="6131"/>
    <cellStyle name="20% - Accent1 4 7 2 2" xfId="6132"/>
    <cellStyle name="20% - Accent1 4 7 2 2 2" xfId="6133"/>
    <cellStyle name="20% - Accent1 4 7 2 2 2 2" xfId="6134"/>
    <cellStyle name="20% - Accent1 4 7 2 2 2 3" xfId="6135"/>
    <cellStyle name="20% - Accent1 4 7 2 2 3" xfId="6136"/>
    <cellStyle name="20% - Accent1 4 7 2 2 4" xfId="6137"/>
    <cellStyle name="20% - Accent1 4 7 2 3" xfId="6138"/>
    <cellStyle name="20% - Accent1 4 7 2 3 2" xfId="6139"/>
    <cellStyle name="20% - Accent1 4 7 2 3 3" xfId="6140"/>
    <cellStyle name="20% - Accent1 4 7 2 4" xfId="6141"/>
    <cellStyle name="20% - Accent1 4 7 2 5" xfId="6142"/>
    <cellStyle name="20% - Accent1 4 7 3" xfId="6143"/>
    <cellStyle name="20% - Accent1 4 7 3 2" xfId="6144"/>
    <cellStyle name="20% - Accent1 4 7 3 2 2" xfId="6145"/>
    <cellStyle name="20% - Accent1 4 7 3 2 2 2" xfId="6146"/>
    <cellStyle name="20% - Accent1 4 7 3 2 2 3" xfId="6147"/>
    <cellStyle name="20% - Accent1 4 7 3 2 3" xfId="6148"/>
    <cellStyle name="20% - Accent1 4 7 3 2 4" xfId="6149"/>
    <cellStyle name="20% - Accent1 4 7 3 3" xfId="6150"/>
    <cellStyle name="20% - Accent1 4 7 3 3 2" xfId="6151"/>
    <cellStyle name="20% - Accent1 4 7 3 3 3" xfId="6152"/>
    <cellStyle name="20% - Accent1 4 7 3 4" xfId="6153"/>
    <cellStyle name="20% - Accent1 4 7 3 5" xfId="6154"/>
    <cellStyle name="20% - Accent1 4 7 4" xfId="6155"/>
    <cellStyle name="20% - Accent1 4 7 4 2" xfId="6156"/>
    <cellStyle name="20% - Accent1 4 7 4 2 2" xfId="6157"/>
    <cellStyle name="20% - Accent1 4 7 4 2 3" xfId="6158"/>
    <cellStyle name="20% - Accent1 4 7 4 3" xfId="6159"/>
    <cellStyle name="20% - Accent1 4 7 4 4" xfId="6160"/>
    <cellStyle name="20% - Accent1 4 7 5" xfId="6161"/>
    <cellStyle name="20% - Accent1 4 7 5 2" xfId="6162"/>
    <cellStyle name="20% - Accent1 4 7 5 3" xfId="6163"/>
    <cellStyle name="20% - Accent1 4 7 6" xfId="6164"/>
    <cellStyle name="20% - Accent1 4 7 7" xfId="6165"/>
    <cellStyle name="20% - Accent1 4 8" xfId="6166"/>
    <cellStyle name="20% - Accent1 4 8 2" xfId="6167"/>
    <cellStyle name="20% - Accent1 4 8 2 2" xfId="6168"/>
    <cellStyle name="20% - Accent1 4 8 2 2 2" xfId="6169"/>
    <cellStyle name="20% - Accent1 4 8 2 2 3" xfId="6170"/>
    <cellStyle name="20% - Accent1 4 8 2 3" xfId="6171"/>
    <cellStyle name="20% - Accent1 4 8 2 4" xfId="6172"/>
    <cellStyle name="20% - Accent1 4 8 3" xfId="6173"/>
    <cellStyle name="20% - Accent1 4 8 3 2" xfId="6174"/>
    <cellStyle name="20% - Accent1 4 8 3 3" xfId="6175"/>
    <cellStyle name="20% - Accent1 4 8 4" xfId="6176"/>
    <cellStyle name="20% - Accent1 4 8 5" xfId="6177"/>
    <cellStyle name="20% - Accent1 4 9" xfId="6178"/>
    <cellStyle name="20% - Accent1 4 9 2" xfId="6179"/>
    <cellStyle name="20% - Accent1 4 9 2 2" xfId="6180"/>
    <cellStyle name="20% - Accent1 4 9 2 2 2" xfId="6181"/>
    <cellStyle name="20% - Accent1 4 9 2 2 3" xfId="6182"/>
    <cellStyle name="20% - Accent1 4 9 2 3" xfId="6183"/>
    <cellStyle name="20% - Accent1 4 9 2 4" xfId="6184"/>
    <cellStyle name="20% - Accent1 4 9 3" xfId="6185"/>
    <cellStyle name="20% - Accent1 4 9 3 2" xfId="6186"/>
    <cellStyle name="20% - Accent1 4 9 3 3" xfId="6187"/>
    <cellStyle name="20% - Accent1 4 9 4" xfId="6188"/>
    <cellStyle name="20% - Accent1 4 9 5" xfId="6189"/>
    <cellStyle name="20% - Accent1 4_PwrTax 51040" xfId="6190"/>
    <cellStyle name="20% - Accent1 40" xfId="6191"/>
    <cellStyle name="20% - Accent1 40 2" xfId="6192"/>
    <cellStyle name="20% - Accent1 40 2 2" xfId="6193"/>
    <cellStyle name="20% - Accent1 40 2 2 2" xfId="6194"/>
    <cellStyle name="20% - Accent1 40 2 2 2 2" xfId="6195"/>
    <cellStyle name="20% - Accent1 40 2 2 2 3" xfId="6196"/>
    <cellStyle name="20% - Accent1 40 2 2 3" xfId="6197"/>
    <cellStyle name="20% - Accent1 40 2 2 4" xfId="6198"/>
    <cellStyle name="20% - Accent1 40 2 3" xfId="6199"/>
    <cellStyle name="20% - Accent1 40 2 3 2" xfId="6200"/>
    <cellStyle name="20% - Accent1 40 2 3 3" xfId="6201"/>
    <cellStyle name="20% - Accent1 40 2 4" xfId="6202"/>
    <cellStyle name="20% - Accent1 40 2 5" xfId="6203"/>
    <cellStyle name="20% - Accent1 40 3" xfId="6204"/>
    <cellStyle name="20% - Accent1 40 3 2" xfId="6205"/>
    <cellStyle name="20% - Accent1 40 3 2 2" xfId="6206"/>
    <cellStyle name="20% - Accent1 40 3 2 2 2" xfId="6207"/>
    <cellStyle name="20% - Accent1 40 3 2 2 3" xfId="6208"/>
    <cellStyle name="20% - Accent1 40 3 2 3" xfId="6209"/>
    <cellStyle name="20% - Accent1 40 3 2 4" xfId="6210"/>
    <cellStyle name="20% - Accent1 40 3 3" xfId="6211"/>
    <cellStyle name="20% - Accent1 40 3 3 2" xfId="6212"/>
    <cellStyle name="20% - Accent1 40 3 3 3" xfId="6213"/>
    <cellStyle name="20% - Accent1 40 3 4" xfId="6214"/>
    <cellStyle name="20% - Accent1 40 3 5" xfId="6215"/>
    <cellStyle name="20% - Accent1 40 4" xfId="6216"/>
    <cellStyle name="20% - Accent1 40 4 2" xfId="6217"/>
    <cellStyle name="20% - Accent1 40 4 2 2" xfId="6218"/>
    <cellStyle name="20% - Accent1 40 4 2 3" xfId="6219"/>
    <cellStyle name="20% - Accent1 40 4 3" xfId="6220"/>
    <cellStyle name="20% - Accent1 40 4 4" xfId="6221"/>
    <cellStyle name="20% - Accent1 40 5" xfId="6222"/>
    <cellStyle name="20% - Accent1 40 5 2" xfId="6223"/>
    <cellStyle name="20% - Accent1 40 5 3" xfId="6224"/>
    <cellStyle name="20% - Accent1 40 6" xfId="6225"/>
    <cellStyle name="20% - Accent1 40 7" xfId="6226"/>
    <cellStyle name="20% - Accent1 41" xfId="6227"/>
    <cellStyle name="20% - Accent1 41 2" xfId="6228"/>
    <cellStyle name="20% - Accent1 41 2 2" xfId="6229"/>
    <cellStyle name="20% - Accent1 41 2 2 2" xfId="6230"/>
    <cellStyle name="20% - Accent1 41 2 2 2 2" xfId="6231"/>
    <cellStyle name="20% - Accent1 41 2 2 2 3" xfId="6232"/>
    <cellStyle name="20% - Accent1 41 2 2 3" xfId="6233"/>
    <cellStyle name="20% - Accent1 41 2 2 4" xfId="6234"/>
    <cellStyle name="20% - Accent1 41 2 3" xfId="6235"/>
    <cellStyle name="20% - Accent1 41 2 3 2" xfId="6236"/>
    <cellStyle name="20% - Accent1 41 2 3 3" xfId="6237"/>
    <cellStyle name="20% - Accent1 41 2 4" xfId="6238"/>
    <cellStyle name="20% - Accent1 41 2 5" xfId="6239"/>
    <cellStyle name="20% - Accent1 41 3" xfId="6240"/>
    <cellStyle name="20% - Accent1 41 3 2" xfId="6241"/>
    <cellStyle name="20% - Accent1 41 3 2 2" xfId="6242"/>
    <cellStyle name="20% - Accent1 41 3 2 2 2" xfId="6243"/>
    <cellStyle name="20% - Accent1 41 3 2 2 3" xfId="6244"/>
    <cellStyle name="20% - Accent1 41 3 2 3" xfId="6245"/>
    <cellStyle name="20% - Accent1 41 3 2 4" xfId="6246"/>
    <cellStyle name="20% - Accent1 41 3 3" xfId="6247"/>
    <cellStyle name="20% - Accent1 41 3 3 2" xfId="6248"/>
    <cellStyle name="20% - Accent1 41 3 3 3" xfId="6249"/>
    <cellStyle name="20% - Accent1 41 3 4" xfId="6250"/>
    <cellStyle name="20% - Accent1 41 3 5" xfId="6251"/>
    <cellStyle name="20% - Accent1 41 4" xfId="6252"/>
    <cellStyle name="20% - Accent1 41 4 2" xfId="6253"/>
    <cellStyle name="20% - Accent1 41 4 2 2" xfId="6254"/>
    <cellStyle name="20% - Accent1 41 4 2 3" xfId="6255"/>
    <cellStyle name="20% - Accent1 41 4 3" xfId="6256"/>
    <cellStyle name="20% - Accent1 41 4 4" xfId="6257"/>
    <cellStyle name="20% - Accent1 41 5" xfId="6258"/>
    <cellStyle name="20% - Accent1 41 5 2" xfId="6259"/>
    <cellStyle name="20% - Accent1 41 5 3" xfId="6260"/>
    <cellStyle name="20% - Accent1 41 6" xfId="6261"/>
    <cellStyle name="20% - Accent1 41 7" xfId="6262"/>
    <cellStyle name="20% - Accent1 42" xfId="6263"/>
    <cellStyle name="20% - Accent1 42 2" xfId="6264"/>
    <cellStyle name="20% - Accent1 42 2 2" xfId="6265"/>
    <cellStyle name="20% - Accent1 42 2 2 2" xfId="6266"/>
    <cellStyle name="20% - Accent1 42 2 2 2 2" xfId="6267"/>
    <cellStyle name="20% - Accent1 42 2 2 2 3" xfId="6268"/>
    <cellStyle name="20% - Accent1 42 2 2 3" xfId="6269"/>
    <cellStyle name="20% - Accent1 42 2 2 4" xfId="6270"/>
    <cellStyle name="20% - Accent1 42 2 3" xfId="6271"/>
    <cellStyle name="20% - Accent1 42 2 3 2" xfId="6272"/>
    <cellStyle name="20% - Accent1 42 2 3 3" xfId="6273"/>
    <cellStyle name="20% - Accent1 42 2 4" xfId="6274"/>
    <cellStyle name="20% - Accent1 42 2 5" xfId="6275"/>
    <cellStyle name="20% - Accent1 42 3" xfId="6276"/>
    <cellStyle name="20% - Accent1 42 3 2" xfId="6277"/>
    <cellStyle name="20% - Accent1 42 3 2 2" xfId="6278"/>
    <cellStyle name="20% - Accent1 42 3 2 2 2" xfId="6279"/>
    <cellStyle name="20% - Accent1 42 3 2 2 3" xfId="6280"/>
    <cellStyle name="20% - Accent1 42 3 2 3" xfId="6281"/>
    <cellStyle name="20% - Accent1 42 3 2 4" xfId="6282"/>
    <cellStyle name="20% - Accent1 42 3 3" xfId="6283"/>
    <cellStyle name="20% - Accent1 42 3 3 2" xfId="6284"/>
    <cellStyle name="20% - Accent1 42 3 3 3" xfId="6285"/>
    <cellStyle name="20% - Accent1 42 3 4" xfId="6286"/>
    <cellStyle name="20% - Accent1 42 3 5" xfId="6287"/>
    <cellStyle name="20% - Accent1 42 4" xfId="6288"/>
    <cellStyle name="20% - Accent1 42 4 2" xfId="6289"/>
    <cellStyle name="20% - Accent1 42 4 2 2" xfId="6290"/>
    <cellStyle name="20% - Accent1 42 4 2 3" xfId="6291"/>
    <cellStyle name="20% - Accent1 42 4 3" xfId="6292"/>
    <cellStyle name="20% - Accent1 42 4 4" xfId="6293"/>
    <cellStyle name="20% - Accent1 42 5" xfId="6294"/>
    <cellStyle name="20% - Accent1 42 5 2" xfId="6295"/>
    <cellStyle name="20% - Accent1 42 5 3" xfId="6296"/>
    <cellStyle name="20% - Accent1 42 6" xfId="6297"/>
    <cellStyle name="20% - Accent1 42 7" xfId="6298"/>
    <cellStyle name="20% - Accent1 43" xfId="6299"/>
    <cellStyle name="20% - Accent1 43 2" xfId="6300"/>
    <cellStyle name="20% - Accent1 43 2 2" xfId="6301"/>
    <cellStyle name="20% - Accent1 43 2 2 2" xfId="6302"/>
    <cellStyle name="20% - Accent1 43 2 2 2 2" xfId="6303"/>
    <cellStyle name="20% - Accent1 43 2 2 2 3" xfId="6304"/>
    <cellStyle name="20% - Accent1 43 2 2 3" xfId="6305"/>
    <cellStyle name="20% - Accent1 43 2 2 4" xfId="6306"/>
    <cellStyle name="20% - Accent1 43 2 3" xfId="6307"/>
    <cellStyle name="20% - Accent1 43 2 3 2" xfId="6308"/>
    <cellStyle name="20% - Accent1 43 2 3 3" xfId="6309"/>
    <cellStyle name="20% - Accent1 43 2 4" xfId="6310"/>
    <cellStyle name="20% - Accent1 43 2 5" xfId="6311"/>
    <cellStyle name="20% - Accent1 43 3" xfId="6312"/>
    <cellStyle name="20% - Accent1 43 3 2" xfId="6313"/>
    <cellStyle name="20% - Accent1 43 3 2 2" xfId="6314"/>
    <cellStyle name="20% - Accent1 43 3 2 2 2" xfId="6315"/>
    <cellStyle name="20% - Accent1 43 3 2 2 3" xfId="6316"/>
    <cellStyle name="20% - Accent1 43 3 2 3" xfId="6317"/>
    <cellStyle name="20% - Accent1 43 3 2 4" xfId="6318"/>
    <cellStyle name="20% - Accent1 43 3 3" xfId="6319"/>
    <cellStyle name="20% - Accent1 43 3 3 2" xfId="6320"/>
    <cellStyle name="20% - Accent1 43 3 3 3" xfId="6321"/>
    <cellStyle name="20% - Accent1 43 3 4" xfId="6322"/>
    <cellStyle name="20% - Accent1 43 3 5" xfId="6323"/>
    <cellStyle name="20% - Accent1 43 4" xfId="6324"/>
    <cellStyle name="20% - Accent1 43 4 2" xfId="6325"/>
    <cellStyle name="20% - Accent1 43 4 2 2" xfId="6326"/>
    <cellStyle name="20% - Accent1 43 4 2 3" xfId="6327"/>
    <cellStyle name="20% - Accent1 43 4 3" xfId="6328"/>
    <cellStyle name="20% - Accent1 43 4 4" xfId="6329"/>
    <cellStyle name="20% - Accent1 43 5" xfId="6330"/>
    <cellStyle name="20% - Accent1 43 5 2" xfId="6331"/>
    <cellStyle name="20% - Accent1 43 5 3" xfId="6332"/>
    <cellStyle name="20% - Accent1 43 6" xfId="6333"/>
    <cellStyle name="20% - Accent1 43 7" xfId="6334"/>
    <cellStyle name="20% - Accent1 44" xfId="6335"/>
    <cellStyle name="20% - Accent1 44 2" xfId="6336"/>
    <cellStyle name="20% - Accent1 44 2 2" xfId="6337"/>
    <cellStyle name="20% - Accent1 44 2 2 2" xfId="6338"/>
    <cellStyle name="20% - Accent1 44 2 2 2 2" xfId="6339"/>
    <cellStyle name="20% - Accent1 44 2 2 2 3" xfId="6340"/>
    <cellStyle name="20% - Accent1 44 2 2 3" xfId="6341"/>
    <cellStyle name="20% - Accent1 44 2 2 4" xfId="6342"/>
    <cellStyle name="20% - Accent1 44 2 3" xfId="6343"/>
    <cellStyle name="20% - Accent1 44 2 3 2" xfId="6344"/>
    <cellStyle name="20% - Accent1 44 2 3 3" xfId="6345"/>
    <cellStyle name="20% - Accent1 44 2 4" xfId="6346"/>
    <cellStyle name="20% - Accent1 44 2 5" xfId="6347"/>
    <cellStyle name="20% - Accent1 44 3" xfId="6348"/>
    <cellStyle name="20% - Accent1 44 3 2" xfId="6349"/>
    <cellStyle name="20% - Accent1 44 3 2 2" xfId="6350"/>
    <cellStyle name="20% - Accent1 44 3 2 2 2" xfId="6351"/>
    <cellStyle name="20% - Accent1 44 3 2 2 3" xfId="6352"/>
    <cellStyle name="20% - Accent1 44 3 2 3" xfId="6353"/>
    <cellStyle name="20% - Accent1 44 3 2 4" xfId="6354"/>
    <cellStyle name="20% - Accent1 44 3 3" xfId="6355"/>
    <cellStyle name="20% - Accent1 44 3 3 2" xfId="6356"/>
    <cellStyle name="20% - Accent1 44 3 3 3" xfId="6357"/>
    <cellStyle name="20% - Accent1 44 3 4" xfId="6358"/>
    <cellStyle name="20% - Accent1 44 3 5" xfId="6359"/>
    <cellStyle name="20% - Accent1 44 4" xfId="6360"/>
    <cellStyle name="20% - Accent1 44 4 2" xfId="6361"/>
    <cellStyle name="20% - Accent1 44 4 2 2" xfId="6362"/>
    <cellStyle name="20% - Accent1 44 4 2 3" xfId="6363"/>
    <cellStyle name="20% - Accent1 44 4 3" xfId="6364"/>
    <cellStyle name="20% - Accent1 44 4 4" xfId="6365"/>
    <cellStyle name="20% - Accent1 44 5" xfId="6366"/>
    <cellStyle name="20% - Accent1 44 5 2" xfId="6367"/>
    <cellStyle name="20% - Accent1 44 5 3" xfId="6368"/>
    <cellStyle name="20% - Accent1 44 6" xfId="6369"/>
    <cellStyle name="20% - Accent1 44 7" xfId="6370"/>
    <cellStyle name="20% - Accent1 45" xfId="6371"/>
    <cellStyle name="20% - Accent1 45 2" xfId="6372"/>
    <cellStyle name="20% - Accent1 45 2 2" xfId="6373"/>
    <cellStyle name="20% - Accent1 45 2 2 2" xfId="6374"/>
    <cellStyle name="20% - Accent1 45 2 2 2 2" xfId="6375"/>
    <cellStyle name="20% - Accent1 45 2 2 2 3" xfId="6376"/>
    <cellStyle name="20% - Accent1 45 2 2 3" xfId="6377"/>
    <cellStyle name="20% - Accent1 45 2 2 4" xfId="6378"/>
    <cellStyle name="20% - Accent1 45 2 3" xfId="6379"/>
    <cellStyle name="20% - Accent1 45 2 3 2" xfId="6380"/>
    <cellStyle name="20% - Accent1 45 2 3 3" xfId="6381"/>
    <cellStyle name="20% - Accent1 45 2 4" xfId="6382"/>
    <cellStyle name="20% - Accent1 45 2 5" xfId="6383"/>
    <cellStyle name="20% - Accent1 45 3" xfId="6384"/>
    <cellStyle name="20% - Accent1 45 3 2" xfId="6385"/>
    <cellStyle name="20% - Accent1 45 3 2 2" xfId="6386"/>
    <cellStyle name="20% - Accent1 45 3 2 2 2" xfId="6387"/>
    <cellStyle name="20% - Accent1 45 3 2 2 3" xfId="6388"/>
    <cellStyle name="20% - Accent1 45 3 2 3" xfId="6389"/>
    <cellStyle name="20% - Accent1 45 3 2 4" xfId="6390"/>
    <cellStyle name="20% - Accent1 45 3 3" xfId="6391"/>
    <cellStyle name="20% - Accent1 45 3 3 2" xfId="6392"/>
    <cellStyle name="20% - Accent1 45 3 3 3" xfId="6393"/>
    <cellStyle name="20% - Accent1 45 3 4" xfId="6394"/>
    <cellStyle name="20% - Accent1 45 3 5" xfId="6395"/>
    <cellStyle name="20% - Accent1 45 4" xfId="6396"/>
    <cellStyle name="20% - Accent1 45 4 2" xfId="6397"/>
    <cellStyle name="20% - Accent1 45 4 2 2" xfId="6398"/>
    <cellStyle name="20% - Accent1 45 4 2 3" xfId="6399"/>
    <cellStyle name="20% - Accent1 45 4 3" xfId="6400"/>
    <cellStyle name="20% - Accent1 45 4 4" xfId="6401"/>
    <cellStyle name="20% - Accent1 45 5" xfId="6402"/>
    <cellStyle name="20% - Accent1 45 5 2" xfId="6403"/>
    <cellStyle name="20% - Accent1 45 5 3" xfId="6404"/>
    <cellStyle name="20% - Accent1 45 6" xfId="6405"/>
    <cellStyle name="20% - Accent1 45 7" xfId="6406"/>
    <cellStyle name="20% - Accent1 46" xfId="6407"/>
    <cellStyle name="20% - Accent1 46 2" xfId="6408"/>
    <cellStyle name="20% - Accent1 46 2 2" xfId="6409"/>
    <cellStyle name="20% - Accent1 46 2 2 2" xfId="6410"/>
    <cellStyle name="20% - Accent1 46 2 2 2 2" xfId="6411"/>
    <cellStyle name="20% - Accent1 46 2 2 2 3" xfId="6412"/>
    <cellStyle name="20% - Accent1 46 2 2 3" xfId="6413"/>
    <cellStyle name="20% - Accent1 46 2 2 4" xfId="6414"/>
    <cellStyle name="20% - Accent1 46 2 3" xfId="6415"/>
    <cellStyle name="20% - Accent1 46 2 3 2" xfId="6416"/>
    <cellStyle name="20% - Accent1 46 2 3 3" xfId="6417"/>
    <cellStyle name="20% - Accent1 46 2 4" xfId="6418"/>
    <cellStyle name="20% - Accent1 46 2 5" xfId="6419"/>
    <cellStyle name="20% - Accent1 46 3" xfId="6420"/>
    <cellStyle name="20% - Accent1 46 3 2" xfId="6421"/>
    <cellStyle name="20% - Accent1 46 3 2 2" xfId="6422"/>
    <cellStyle name="20% - Accent1 46 3 2 2 2" xfId="6423"/>
    <cellStyle name="20% - Accent1 46 3 2 2 3" xfId="6424"/>
    <cellStyle name="20% - Accent1 46 3 2 3" xfId="6425"/>
    <cellStyle name="20% - Accent1 46 3 2 4" xfId="6426"/>
    <cellStyle name="20% - Accent1 46 3 3" xfId="6427"/>
    <cellStyle name="20% - Accent1 46 3 3 2" xfId="6428"/>
    <cellStyle name="20% - Accent1 46 3 3 3" xfId="6429"/>
    <cellStyle name="20% - Accent1 46 3 4" xfId="6430"/>
    <cellStyle name="20% - Accent1 46 3 5" xfId="6431"/>
    <cellStyle name="20% - Accent1 46 4" xfId="6432"/>
    <cellStyle name="20% - Accent1 46 4 2" xfId="6433"/>
    <cellStyle name="20% - Accent1 46 4 2 2" xfId="6434"/>
    <cellStyle name="20% - Accent1 46 4 2 3" xfId="6435"/>
    <cellStyle name="20% - Accent1 46 4 3" xfId="6436"/>
    <cellStyle name="20% - Accent1 46 4 4" xfId="6437"/>
    <cellStyle name="20% - Accent1 46 5" xfId="6438"/>
    <cellStyle name="20% - Accent1 46 5 2" xfId="6439"/>
    <cellStyle name="20% - Accent1 46 5 3" xfId="6440"/>
    <cellStyle name="20% - Accent1 46 6" xfId="6441"/>
    <cellStyle name="20% - Accent1 46 7" xfId="6442"/>
    <cellStyle name="20% - Accent1 47" xfId="6443"/>
    <cellStyle name="20% - Accent1 47 2" xfId="6444"/>
    <cellStyle name="20% - Accent1 47 2 2" xfId="6445"/>
    <cellStyle name="20% - Accent1 47 2 2 2" xfId="6446"/>
    <cellStyle name="20% - Accent1 47 2 2 2 2" xfId="6447"/>
    <cellStyle name="20% - Accent1 47 2 2 2 3" xfId="6448"/>
    <cellStyle name="20% - Accent1 47 2 2 3" xfId="6449"/>
    <cellStyle name="20% - Accent1 47 2 2 4" xfId="6450"/>
    <cellStyle name="20% - Accent1 47 2 3" xfId="6451"/>
    <cellStyle name="20% - Accent1 47 2 3 2" xfId="6452"/>
    <cellStyle name="20% - Accent1 47 2 3 3" xfId="6453"/>
    <cellStyle name="20% - Accent1 47 2 4" xfId="6454"/>
    <cellStyle name="20% - Accent1 47 2 5" xfId="6455"/>
    <cellStyle name="20% - Accent1 47 3" xfId="6456"/>
    <cellStyle name="20% - Accent1 47 3 2" xfId="6457"/>
    <cellStyle name="20% - Accent1 47 3 2 2" xfId="6458"/>
    <cellStyle name="20% - Accent1 47 3 2 3" xfId="6459"/>
    <cellStyle name="20% - Accent1 47 3 3" xfId="6460"/>
    <cellStyle name="20% - Accent1 47 3 4" xfId="6461"/>
    <cellStyle name="20% - Accent1 47 4" xfId="6462"/>
    <cellStyle name="20% - Accent1 47 4 2" xfId="6463"/>
    <cellStyle name="20% - Accent1 47 4 3" xfId="6464"/>
    <cellStyle name="20% - Accent1 47 5" xfId="6465"/>
    <cellStyle name="20% - Accent1 47 6" xfId="6466"/>
    <cellStyle name="20% - Accent1 48" xfId="6467"/>
    <cellStyle name="20% - Accent1 48 2" xfId="6468"/>
    <cellStyle name="20% - Accent1 48 2 2" xfId="6469"/>
    <cellStyle name="20% - Accent1 48 2 2 2" xfId="6470"/>
    <cellStyle name="20% - Accent1 48 2 2 2 2" xfId="6471"/>
    <cellStyle name="20% - Accent1 48 2 2 2 3" xfId="6472"/>
    <cellStyle name="20% - Accent1 48 2 2 3" xfId="6473"/>
    <cellStyle name="20% - Accent1 48 2 2 4" xfId="6474"/>
    <cellStyle name="20% - Accent1 48 2 3" xfId="6475"/>
    <cellStyle name="20% - Accent1 48 2 3 2" xfId="6476"/>
    <cellStyle name="20% - Accent1 48 2 3 3" xfId="6477"/>
    <cellStyle name="20% - Accent1 48 2 4" xfId="6478"/>
    <cellStyle name="20% - Accent1 48 2 5" xfId="6479"/>
    <cellStyle name="20% - Accent1 48 3" xfId="6480"/>
    <cellStyle name="20% - Accent1 48 3 2" xfId="6481"/>
    <cellStyle name="20% - Accent1 48 3 2 2" xfId="6482"/>
    <cellStyle name="20% - Accent1 48 3 2 3" xfId="6483"/>
    <cellStyle name="20% - Accent1 48 3 3" xfId="6484"/>
    <cellStyle name="20% - Accent1 48 3 4" xfId="6485"/>
    <cellStyle name="20% - Accent1 48 4" xfId="6486"/>
    <cellStyle name="20% - Accent1 48 4 2" xfId="6487"/>
    <cellStyle name="20% - Accent1 48 4 3" xfId="6488"/>
    <cellStyle name="20% - Accent1 48 5" xfId="6489"/>
    <cellStyle name="20% - Accent1 48 6" xfId="6490"/>
    <cellStyle name="20% - Accent1 49" xfId="6491"/>
    <cellStyle name="20% - Accent1 49 2" xfId="6492"/>
    <cellStyle name="20% - Accent1 49 2 2" xfId="6493"/>
    <cellStyle name="20% - Accent1 49 2 2 2" xfId="6494"/>
    <cellStyle name="20% - Accent1 49 2 2 2 2" xfId="6495"/>
    <cellStyle name="20% - Accent1 49 2 2 2 3" xfId="6496"/>
    <cellStyle name="20% - Accent1 49 2 2 3" xfId="6497"/>
    <cellStyle name="20% - Accent1 49 2 2 4" xfId="6498"/>
    <cellStyle name="20% - Accent1 49 2 3" xfId="6499"/>
    <cellStyle name="20% - Accent1 49 2 3 2" xfId="6500"/>
    <cellStyle name="20% - Accent1 49 2 3 3" xfId="6501"/>
    <cellStyle name="20% - Accent1 49 2 4" xfId="6502"/>
    <cellStyle name="20% - Accent1 49 2 5" xfId="6503"/>
    <cellStyle name="20% - Accent1 49 3" xfId="6504"/>
    <cellStyle name="20% - Accent1 49 3 2" xfId="6505"/>
    <cellStyle name="20% - Accent1 49 3 2 2" xfId="6506"/>
    <cellStyle name="20% - Accent1 49 3 2 3" xfId="6507"/>
    <cellStyle name="20% - Accent1 49 3 3" xfId="6508"/>
    <cellStyle name="20% - Accent1 49 3 4" xfId="6509"/>
    <cellStyle name="20% - Accent1 49 4" xfId="6510"/>
    <cellStyle name="20% - Accent1 49 4 2" xfId="6511"/>
    <cellStyle name="20% - Accent1 49 4 3" xfId="6512"/>
    <cellStyle name="20% - Accent1 49 5" xfId="6513"/>
    <cellStyle name="20% - Accent1 49 6" xfId="6514"/>
    <cellStyle name="20% - Accent1 5" xfId="202"/>
    <cellStyle name="20% - Accent1 5 2" xfId="203"/>
    <cellStyle name="20% - Accent1 5 3" xfId="6515"/>
    <cellStyle name="20% - Accent1 50" xfId="6516"/>
    <cellStyle name="20% - Accent1 50 2" xfId="6517"/>
    <cellStyle name="20% - Accent1 50 2 2" xfId="6518"/>
    <cellStyle name="20% - Accent1 50 2 2 2" xfId="6519"/>
    <cellStyle name="20% - Accent1 50 2 2 2 2" xfId="6520"/>
    <cellStyle name="20% - Accent1 50 2 2 2 3" xfId="6521"/>
    <cellStyle name="20% - Accent1 50 2 2 3" xfId="6522"/>
    <cellStyle name="20% - Accent1 50 2 2 4" xfId="6523"/>
    <cellStyle name="20% - Accent1 50 2 3" xfId="6524"/>
    <cellStyle name="20% - Accent1 50 2 3 2" xfId="6525"/>
    <cellStyle name="20% - Accent1 50 2 3 3" xfId="6526"/>
    <cellStyle name="20% - Accent1 50 2 4" xfId="6527"/>
    <cellStyle name="20% - Accent1 50 2 5" xfId="6528"/>
    <cellStyle name="20% - Accent1 50 3" xfId="6529"/>
    <cellStyle name="20% - Accent1 50 3 2" xfId="6530"/>
    <cellStyle name="20% - Accent1 50 3 2 2" xfId="6531"/>
    <cellStyle name="20% - Accent1 50 3 2 3" xfId="6532"/>
    <cellStyle name="20% - Accent1 50 3 3" xfId="6533"/>
    <cellStyle name="20% - Accent1 50 3 4" xfId="6534"/>
    <cellStyle name="20% - Accent1 50 4" xfId="6535"/>
    <cellStyle name="20% - Accent1 50 4 2" xfId="6536"/>
    <cellStyle name="20% - Accent1 50 4 3" xfId="6537"/>
    <cellStyle name="20% - Accent1 50 5" xfId="6538"/>
    <cellStyle name="20% - Accent1 50 6" xfId="6539"/>
    <cellStyle name="20% - Accent1 51" xfId="6540"/>
    <cellStyle name="20% - Accent1 51 2" xfId="6541"/>
    <cellStyle name="20% - Accent1 51 2 2" xfId="6542"/>
    <cellStyle name="20% - Accent1 51 2 2 2" xfId="6543"/>
    <cellStyle name="20% - Accent1 51 2 2 3" xfId="6544"/>
    <cellStyle name="20% - Accent1 51 2 3" xfId="6545"/>
    <cellStyle name="20% - Accent1 51 2 4" xfId="6546"/>
    <cellStyle name="20% - Accent1 51 3" xfId="6547"/>
    <cellStyle name="20% - Accent1 51 3 2" xfId="6548"/>
    <cellStyle name="20% - Accent1 51 3 3" xfId="6549"/>
    <cellStyle name="20% - Accent1 51 4" xfId="6550"/>
    <cellStyle name="20% - Accent1 51 5" xfId="6551"/>
    <cellStyle name="20% - Accent1 52" xfId="6552"/>
    <cellStyle name="20% - Accent1 52 2" xfId="6553"/>
    <cellStyle name="20% - Accent1 52 2 2" xfId="6554"/>
    <cellStyle name="20% - Accent1 52 2 2 2" xfId="6555"/>
    <cellStyle name="20% - Accent1 52 2 2 3" xfId="6556"/>
    <cellStyle name="20% - Accent1 52 2 3" xfId="6557"/>
    <cellStyle name="20% - Accent1 52 2 4" xfId="6558"/>
    <cellStyle name="20% - Accent1 52 3" xfId="6559"/>
    <cellStyle name="20% - Accent1 52 3 2" xfId="6560"/>
    <cellStyle name="20% - Accent1 52 3 3" xfId="6561"/>
    <cellStyle name="20% - Accent1 52 4" xfId="6562"/>
    <cellStyle name="20% - Accent1 52 5" xfId="6563"/>
    <cellStyle name="20% - Accent1 53" xfId="6564"/>
    <cellStyle name="20% - Accent1 53 2" xfId="6565"/>
    <cellStyle name="20% - Accent1 53 2 2" xfId="6566"/>
    <cellStyle name="20% - Accent1 53 2 2 2" xfId="6567"/>
    <cellStyle name="20% - Accent1 53 2 2 3" xfId="6568"/>
    <cellStyle name="20% - Accent1 53 2 3" xfId="6569"/>
    <cellStyle name="20% - Accent1 53 2 4" xfId="6570"/>
    <cellStyle name="20% - Accent1 53 3" xfId="6571"/>
    <cellStyle name="20% - Accent1 53 3 2" xfId="6572"/>
    <cellStyle name="20% - Accent1 53 3 3" xfId="6573"/>
    <cellStyle name="20% - Accent1 53 4" xfId="6574"/>
    <cellStyle name="20% - Accent1 53 5" xfId="6575"/>
    <cellStyle name="20% - Accent1 54" xfId="6576"/>
    <cellStyle name="20% - Accent1 54 2" xfId="6577"/>
    <cellStyle name="20% - Accent1 54 2 2" xfId="6578"/>
    <cellStyle name="20% - Accent1 54 2 2 2" xfId="6579"/>
    <cellStyle name="20% - Accent1 54 2 2 3" xfId="6580"/>
    <cellStyle name="20% - Accent1 54 2 3" xfId="6581"/>
    <cellStyle name="20% - Accent1 54 2 4" xfId="6582"/>
    <cellStyle name="20% - Accent1 54 3" xfId="6583"/>
    <cellStyle name="20% - Accent1 54 3 2" xfId="6584"/>
    <cellStyle name="20% - Accent1 54 3 3" xfId="6585"/>
    <cellStyle name="20% - Accent1 54 4" xfId="6586"/>
    <cellStyle name="20% - Accent1 54 5" xfId="6587"/>
    <cellStyle name="20% - Accent1 55" xfId="6588"/>
    <cellStyle name="20% - Accent1 55 2" xfId="6589"/>
    <cellStyle name="20% - Accent1 55 2 2" xfId="6590"/>
    <cellStyle name="20% - Accent1 55 2 2 2" xfId="6591"/>
    <cellStyle name="20% - Accent1 55 2 2 3" xfId="6592"/>
    <cellStyle name="20% - Accent1 55 2 3" xfId="6593"/>
    <cellStyle name="20% - Accent1 55 2 4" xfId="6594"/>
    <cellStyle name="20% - Accent1 55 3" xfId="6595"/>
    <cellStyle name="20% - Accent1 55 3 2" xfId="6596"/>
    <cellStyle name="20% - Accent1 55 3 3" xfId="6597"/>
    <cellStyle name="20% - Accent1 55 4" xfId="6598"/>
    <cellStyle name="20% - Accent1 55 5" xfId="6599"/>
    <cellStyle name="20% - Accent1 56" xfId="6600"/>
    <cellStyle name="20% - Accent1 56 2" xfId="6601"/>
    <cellStyle name="20% - Accent1 56 2 2" xfId="6602"/>
    <cellStyle name="20% - Accent1 56 2 2 2" xfId="6603"/>
    <cellStyle name="20% - Accent1 56 2 2 3" xfId="6604"/>
    <cellStyle name="20% - Accent1 56 2 3" xfId="6605"/>
    <cellStyle name="20% - Accent1 56 2 4" xfId="6606"/>
    <cellStyle name="20% - Accent1 56 3" xfId="6607"/>
    <cellStyle name="20% - Accent1 56 3 2" xfId="6608"/>
    <cellStyle name="20% - Accent1 56 3 3" xfId="6609"/>
    <cellStyle name="20% - Accent1 56 4" xfId="6610"/>
    <cellStyle name="20% - Accent1 56 5" xfId="6611"/>
    <cellStyle name="20% - Accent1 57" xfId="6612"/>
    <cellStyle name="20% - Accent1 57 2" xfId="6613"/>
    <cellStyle name="20% - Accent1 57 2 2" xfId="6614"/>
    <cellStyle name="20% - Accent1 57 2 2 2" xfId="6615"/>
    <cellStyle name="20% - Accent1 57 2 2 3" xfId="6616"/>
    <cellStyle name="20% - Accent1 57 2 3" xfId="6617"/>
    <cellStyle name="20% - Accent1 57 2 4" xfId="6618"/>
    <cellStyle name="20% - Accent1 57 3" xfId="6619"/>
    <cellStyle name="20% - Accent1 57 3 2" xfId="6620"/>
    <cellStyle name="20% - Accent1 57 3 3" xfId="6621"/>
    <cellStyle name="20% - Accent1 57 4" xfId="6622"/>
    <cellStyle name="20% - Accent1 57 5" xfId="6623"/>
    <cellStyle name="20% - Accent1 58" xfId="6624"/>
    <cellStyle name="20% - Accent1 58 2" xfId="6625"/>
    <cellStyle name="20% - Accent1 58 2 2" xfId="6626"/>
    <cellStyle name="20% - Accent1 58 2 2 2" xfId="6627"/>
    <cellStyle name="20% - Accent1 58 2 2 3" xfId="6628"/>
    <cellStyle name="20% - Accent1 58 2 3" xfId="6629"/>
    <cellStyle name="20% - Accent1 58 2 4" xfId="6630"/>
    <cellStyle name="20% - Accent1 58 3" xfId="6631"/>
    <cellStyle name="20% - Accent1 58 3 2" xfId="6632"/>
    <cellStyle name="20% - Accent1 58 3 3" xfId="6633"/>
    <cellStyle name="20% - Accent1 58 4" xfId="6634"/>
    <cellStyle name="20% - Accent1 58 5" xfId="6635"/>
    <cellStyle name="20% - Accent1 59" xfId="6636"/>
    <cellStyle name="20% - Accent1 59 2" xfId="6637"/>
    <cellStyle name="20% - Accent1 59 2 2" xfId="6638"/>
    <cellStyle name="20% - Accent1 59 2 2 2" xfId="6639"/>
    <cellStyle name="20% - Accent1 59 2 2 3" xfId="6640"/>
    <cellStyle name="20% - Accent1 59 2 3" xfId="6641"/>
    <cellStyle name="20% - Accent1 59 2 4" xfId="6642"/>
    <cellStyle name="20% - Accent1 59 3" xfId="6643"/>
    <cellStyle name="20% - Accent1 59 3 2" xfId="6644"/>
    <cellStyle name="20% - Accent1 59 3 3" xfId="6645"/>
    <cellStyle name="20% - Accent1 59 4" xfId="6646"/>
    <cellStyle name="20% - Accent1 59 5" xfId="6647"/>
    <cellStyle name="20% - Accent1 6" xfId="204"/>
    <cellStyle name="20% - Accent1 6 2" xfId="205"/>
    <cellStyle name="20% - Accent1 6 2 2" xfId="64006"/>
    <cellStyle name="20% - Accent1 6 2 3" xfId="64007"/>
    <cellStyle name="20% - Accent1 6 3" xfId="6648"/>
    <cellStyle name="20% - Accent1 6 4" xfId="64008"/>
    <cellStyle name="20% - Accent1 60" xfId="6649"/>
    <cellStyle name="20% - Accent1 60 2" xfId="6650"/>
    <cellStyle name="20% - Accent1 60 2 2" xfId="6651"/>
    <cellStyle name="20% - Accent1 60 2 2 2" xfId="6652"/>
    <cellStyle name="20% - Accent1 60 2 2 3" xfId="6653"/>
    <cellStyle name="20% - Accent1 60 2 3" xfId="6654"/>
    <cellStyle name="20% - Accent1 60 2 4" xfId="6655"/>
    <cellStyle name="20% - Accent1 60 3" xfId="6656"/>
    <cellStyle name="20% - Accent1 60 3 2" xfId="6657"/>
    <cellStyle name="20% - Accent1 60 3 3" xfId="6658"/>
    <cellStyle name="20% - Accent1 60 4" xfId="6659"/>
    <cellStyle name="20% - Accent1 60 5" xfId="6660"/>
    <cellStyle name="20% - Accent1 61" xfId="6661"/>
    <cellStyle name="20% - Accent1 61 2" xfId="6662"/>
    <cellStyle name="20% - Accent1 61 2 2" xfId="6663"/>
    <cellStyle name="20% - Accent1 61 2 3" xfId="6664"/>
    <cellStyle name="20% - Accent1 61 3" xfId="6665"/>
    <cellStyle name="20% - Accent1 61 4" xfId="6666"/>
    <cellStyle name="20% - Accent1 62" xfId="6667"/>
    <cellStyle name="20% - Accent1 62 2" xfId="6668"/>
    <cellStyle name="20% - Accent1 62 2 2" xfId="6669"/>
    <cellStyle name="20% - Accent1 62 2 3" xfId="6670"/>
    <cellStyle name="20% - Accent1 62 3" xfId="6671"/>
    <cellStyle name="20% - Accent1 62 4" xfId="6672"/>
    <cellStyle name="20% - Accent1 63" xfId="6673"/>
    <cellStyle name="20% - Accent1 63 2" xfId="6674"/>
    <cellStyle name="20% - Accent1 63 2 2" xfId="6675"/>
    <cellStyle name="20% - Accent1 63 2 3" xfId="6676"/>
    <cellStyle name="20% - Accent1 63 3" xfId="6677"/>
    <cellStyle name="20% - Accent1 63 4" xfId="6678"/>
    <cellStyle name="20% - Accent1 64" xfId="6679"/>
    <cellStyle name="20% - Accent1 64 2" xfId="6680"/>
    <cellStyle name="20% - Accent1 64 2 2" xfId="6681"/>
    <cellStyle name="20% - Accent1 64 2 3" xfId="6682"/>
    <cellStyle name="20% - Accent1 64 3" xfId="6683"/>
    <cellStyle name="20% - Accent1 64 4" xfId="6684"/>
    <cellStyle name="20% - Accent1 65" xfId="6685"/>
    <cellStyle name="20% - Accent1 65 2" xfId="6686"/>
    <cellStyle name="20% - Accent1 65 2 2" xfId="6687"/>
    <cellStyle name="20% - Accent1 65 2 3" xfId="6688"/>
    <cellStyle name="20% - Accent1 65 3" xfId="6689"/>
    <cellStyle name="20% - Accent1 65 4" xfId="6690"/>
    <cellStyle name="20% - Accent1 66" xfId="6691"/>
    <cellStyle name="20% - Accent1 66 2" xfId="6692"/>
    <cellStyle name="20% - Accent1 66 2 2" xfId="6693"/>
    <cellStyle name="20% - Accent1 66 2 3" xfId="6694"/>
    <cellStyle name="20% - Accent1 66 3" xfId="6695"/>
    <cellStyle name="20% - Accent1 66 4" xfId="6696"/>
    <cellStyle name="20% - Accent1 67" xfId="6697"/>
    <cellStyle name="20% - Accent1 67 2" xfId="6698"/>
    <cellStyle name="20% - Accent1 67 2 2" xfId="6699"/>
    <cellStyle name="20% - Accent1 67 2 3" xfId="6700"/>
    <cellStyle name="20% - Accent1 67 3" xfId="6701"/>
    <cellStyle name="20% - Accent1 67 4" xfId="6702"/>
    <cellStyle name="20% - Accent1 68" xfId="6703"/>
    <cellStyle name="20% - Accent1 69" xfId="6704"/>
    <cellStyle name="20% - Accent1 69 2" xfId="6705"/>
    <cellStyle name="20% - Accent1 69 2 2" xfId="6706"/>
    <cellStyle name="20% - Accent1 69 2 3" xfId="6707"/>
    <cellStyle name="20% - Accent1 69 3" xfId="6708"/>
    <cellStyle name="20% - Accent1 69 4" xfId="6709"/>
    <cellStyle name="20% - Accent1 7" xfId="206"/>
    <cellStyle name="20% - Accent1 7 2" xfId="207"/>
    <cellStyle name="20% - Accent1 7 3" xfId="6710"/>
    <cellStyle name="20% - Accent1 70" xfId="6711"/>
    <cellStyle name="20% - Accent1 70 2" xfId="6712"/>
    <cellStyle name="20% - Accent1 70 2 2" xfId="6713"/>
    <cellStyle name="20% - Accent1 70 2 3" xfId="6714"/>
    <cellStyle name="20% - Accent1 70 3" xfId="6715"/>
    <cellStyle name="20% - Accent1 70 4" xfId="6716"/>
    <cellStyle name="20% - Accent1 71" xfId="6717"/>
    <cellStyle name="20% - Accent1 72" xfId="6718"/>
    <cellStyle name="20% - Accent1 73" xfId="6719"/>
    <cellStyle name="20% - Accent1 74" xfId="6720"/>
    <cellStyle name="20% - Accent1 75" xfId="6721"/>
    <cellStyle name="20% - Accent1 76" xfId="6722"/>
    <cellStyle name="20% - Accent1 77" xfId="6723"/>
    <cellStyle name="20% - Accent1 78" xfId="6724"/>
    <cellStyle name="20% - Accent1 79" xfId="6725"/>
    <cellStyle name="20% - Accent1 8" xfId="208"/>
    <cellStyle name="20% - Accent1 8 10" xfId="6726"/>
    <cellStyle name="20% - Accent1 8 2" xfId="209"/>
    <cellStyle name="20% - Accent1 8 2 2" xfId="6727"/>
    <cellStyle name="20% - Accent1 8 2 2 2" xfId="6728"/>
    <cellStyle name="20% - Accent1 8 2 2 2 2" xfId="6729"/>
    <cellStyle name="20% - Accent1 8 2 2 2 3" xfId="6730"/>
    <cellStyle name="20% - Accent1 8 2 2 3" xfId="6731"/>
    <cellStyle name="20% - Accent1 8 2 2 4" xfId="6732"/>
    <cellStyle name="20% - Accent1 8 2 2 5" xfId="6733"/>
    <cellStyle name="20% - Accent1 8 2 2 6" xfId="6734"/>
    <cellStyle name="20% - Accent1 8 2 2 7" xfId="6735"/>
    <cellStyle name="20% - Accent1 8 2 3" xfId="6736"/>
    <cellStyle name="20% - Accent1 8 2 3 2" xfId="6737"/>
    <cellStyle name="20% - Accent1 8 2 3 3" xfId="6738"/>
    <cellStyle name="20% - Accent1 8 2 4" xfId="6739"/>
    <cellStyle name="20% - Accent1 8 2 5" xfId="6740"/>
    <cellStyle name="20% - Accent1 8 2 6" xfId="6741"/>
    <cellStyle name="20% - Accent1 8 2 7" xfId="6742"/>
    <cellStyle name="20% - Accent1 8 3" xfId="6743"/>
    <cellStyle name="20% - Accent1 8 4" xfId="6744"/>
    <cellStyle name="20% - Accent1 8 5" xfId="6745"/>
    <cellStyle name="20% - Accent1 8 5 2" xfId="6746"/>
    <cellStyle name="20% - Accent1 8 5 3" xfId="6747"/>
    <cellStyle name="20% - Accent1 8 6" xfId="6748"/>
    <cellStyle name="20% - Accent1 8 7" xfId="6749"/>
    <cellStyle name="20% - Accent1 8 8" xfId="6750"/>
    <cellStyle name="20% - Accent1 8 9" xfId="6751"/>
    <cellStyle name="20% - Accent1 80" xfId="6752"/>
    <cellStyle name="20% - Accent1 81" xfId="6753"/>
    <cellStyle name="20% - Accent1 82" xfId="6754"/>
    <cellStyle name="20% - Accent1 83" xfId="6755"/>
    <cellStyle name="20% - Accent1 84" xfId="6756"/>
    <cellStyle name="20% - Accent1 85" xfId="6757"/>
    <cellStyle name="20% - Accent1 86" xfId="6758"/>
    <cellStyle name="20% - Accent1 87" xfId="6759"/>
    <cellStyle name="20% - Accent1 88" xfId="6760"/>
    <cellStyle name="20% - Accent1 89" xfId="6761"/>
    <cellStyle name="20% - Accent1 9" xfId="210"/>
    <cellStyle name="20% - Accent1 9 2" xfId="211"/>
    <cellStyle name="20% - Accent1 9 3" xfId="6762"/>
    <cellStyle name="20% - Accent1 90" xfId="6763"/>
    <cellStyle name="20% - Accent1 91" xfId="6764"/>
    <cellStyle name="20% - Accent1 92" xfId="6765"/>
    <cellStyle name="20% - Accent1 93" xfId="6766"/>
    <cellStyle name="20% - Accent1 94" xfId="6767"/>
    <cellStyle name="20% - Accent1 95" xfId="6768"/>
    <cellStyle name="20% - Accent1 96" xfId="6769"/>
    <cellStyle name="20% - Accent1 97" xfId="6770"/>
    <cellStyle name="20% - Accent1 98" xfId="6771"/>
    <cellStyle name="20% - Accent1 99" xfId="6772"/>
    <cellStyle name="20% - Accent2" xfId="4" builtinId="34" customBuiltin="1"/>
    <cellStyle name="20% - Accent2 10" xfId="212"/>
    <cellStyle name="20% - Accent2 10 2" xfId="213"/>
    <cellStyle name="20% - Accent2 10 3" xfId="6773"/>
    <cellStyle name="20% - Accent2 100" xfId="6774"/>
    <cellStyle name="20% - Accent2 101" xfId="6775"/>
    <cellStyle name="20% - Accent2 102" xfId="6776"/>
    <cellStyle name="20% - Accent2 103" xfId="6777"/>
    <cellStyle name="20% - Accent2 11" xfId="214"/>
    <cellStyle name="20% - Accent2 11 2" xfId="215"/>
    <cellStyle name="20% - Accent2 12" xfId="216"/>
    <cellStyle name="20% - Accent2 12 2" xfId="217"/>
    <cellStyle name="20% - Accent2 13" xfId="218"/>
    <cellStyle name="20% - Accent2 13 2" xfId="219"/>
    <cellStyle name="20% - Accent2 13 2 2" xfId="6778"/>
    <cellStyle name="20% - Accent2 13 2 2 2" xfId="6779"/>
    <cellStyle name="20% - Accent2 13 2 2 3" xfId="6780"/>
    <cellStyle name="20% - Accent2 13 2 3" xfId="6781"/>
    <cellStyle name="20% - Accent2 13 2 4" xfId="6782"/>
    <cellStyle name="20% - Accent2 13 2 5" xfId="6783"/>
    <cellStyle name="20% - Accent2 13 2 6" xfId="6784"/>
    <cellStyle name="20% - Accent2 13 2 7" xfId="6785"/>
    <cellStyle name="20% - Accent2 13 3" xfId="6786"/>
    <cellStyle name="20% - Accent2 13 3 2" xfId="6787"/>
    <cellStyle name="20% - Accent2 13 3 3" xfId="6788"/>
    <cellStyle name="20% - Accent2 13 4" xfId="6789"/>
    <cellStyle name="20% - Accent2 13 5" xfId="6790"/>
    <cellStyle name="20% - Accent2 13 6" xfId="6791"/>
    <cellStyle name="20% - Accent2 13 7" xfId="6792"/>
    <cellStyle name="20% - Accent2 14" xfId="220"/>
    <cellStyle name="20% - Accent2 14 2" xfId="221"/>
    <cellStyle name="20% - Accent2 14 3" xfId="6793"/>
    <cellStyle name="20% - Accent2 14 4" xfId="6794"/>
    <cellStyle name="20% - Accent2 14 5" xfId="6795"/>
    <cellStyle name="20% - Accent2 15" xfId="222"/>
    <cellStyle name="20% - Accent2 15 2" xfId="223"/>
    <cellStyle name="20% - Accent2 15 3" xfId="6796"/>
    <cellStyle name="20% - Accent2 16" xfId="224"/>
    <cellStyle name="20% - Accent2 16 2" xfId="225"/>
    <cellStyle name="20% - Accent2 17" xfId="226"/>
    <cellStyle name="20% - Accent2 17 2" xfId="227"/>
    <cellStyle name="20% - Accent2 18" xfId="228"/>
    <cellStyle name="20% - Accent2 18 2" xfId="229"/>
    <cellStyle name="20% - Accent2 19" xfId="230"/>
    <cellStyle name="20% - Accent2 19 2" xfId="231"/>
    <cellStyle name="20% - Accent2 2" xfId="232"/>
    <cellStyle name="20% - Accent2 2 10" xfId="6797"/>
    <cellStyle name="20% - Accent2 2 10 2" xfId="6798"/>
    <cellStyle name="20% - Accent2 2 10 2 2" xfId="6799"/>
    <cellStyle name="20% - Accent2 2 10 2 3" xfId="6800"/>
    <cellStyle name="20% - Accent2 2 10 3" xfId="6801"/>
    <cellStyle name="20% - Accent2 2 10 4" xfId="6802"/>
    <cellStyle name="20% - Accent2 2 11" xfId="6803"/>
    <cellStyle name="20% - Accent2 2 11 2" xfId="6804"/>
    <cellStyle name="20% - Accent2 2 11 2 2" xfId="6805"/>
    <cellStyle name="20% - Accent2 2 11 2 3" xfId="6806"/>
    <cellStyle name="20% - Accent2 2 11 3" xfId="6807"/>
    <cellStyle name="20% - Accent2 2 11 4" xfId="6808"/>
    <cellStyle name="20% - Accent2 2 12" xfId="6809"/>
    <cellStyle name="20% - Accent2 2 12 2" xfId="6810"/>
    <cellStyle name="20% - Accent2 2 12 3" xfId="6811"/>
    <cellStyle name="20% - Accent2 2 13" xfId="6812"/>
    <cellStyle name="20% - Accent2 2 14" xfId="6813"/>
    <cellStyle name="20% - Accent2 2 15" xfId="6814"/>
    <cellStyle name="20% - Accent2 2 2" xfId="233"/>
    <cellStyle name="20% - Accent2 2 2 10" xfId="6815"/>
    <cellStyle name="20% - Accent2 2 2 10 2" xfId="6816"/>
    <cellStyle name="20% - Accent2 2 2 10 2 2" xfId="6817"/>
    <cellStyle name="20% - Accent2 2 2 10 2 3" xfId="6818"/>
    <cellStyle name="20% - Accent2 2 2 10 3" xfId="6819"/>
    <cellStyle name="20% - Accent2 2 2 10 4" xfId="6820"/>
    <cellStyle name="20% - Accent2 2 2 11" xfId="6821"/>
    <cellStyle name="20% - Accent2 2 2 11 2" xfId="6822"/>
    <cellStyle name="20% - Accent2 2 2 11 2 2" xfId="6823"/>
    <cellStyle name="20% - Accent2 2 2 11 2 3" xfId="6824"/>
    <cellStyle name="20% - Accent2 2 2 11 3" xfId="6825"/>
    <cellStyle name="20% - Accent2 2 2 11 4" xfId="6826"/>
    <cellStyle name="20% - Accent2 2 2 12" xfId="6827"/>
    <cellStyle name="20% - Accent2 2 2 12 2" xfId="6828"/>
    <cellStyle name="20% - Accent2 2 2 12 3" xfId="6829"/>
    <cellStyle name="20% - Accent2 2 2 13" xfId="6830"/>
    <cellStyle name="20% - Accent2 2 2 14" xfId="6831"/>
    <cellStyle name="20% - Accent2 2 2 2" xfId="6832"/>
    <cellStyle name="20% - Accent2 2 2 2 10" xfId="6833"/>
    <cellStyle name="20% - Accent2 2 2 2 10 2" xfId="6834"/>
    <cellStyle name="20% - Accent2 2 2 2 10 3" xfId="6835"/>
    <cellStyle name="20% - Accent2 2 2 2 11" xfId="6836"/>
    <cellStyle name="20% - Accent2 2 2 2 12" xfId="6837"/>
    <cellStyle name="20% - Accent2 2 2 2 2" xfId="6838"/>
    <cellStyle name="20% - Accent2 2 2 2 2 2" xfId="6839"/>
    <cellStyle name="20% - Accent2 2 2 2 2 2 2" xfId="6840"/>
    <cellStyle name="20% - Accent2 2 2 2 2 2 2 2" xfId="6841"/>
    <cellStyle name="20% - Accent2 2 2 2 2 2 2 2 2" xfId="6842"/>
    <cellStyle name="20% - Accent2 2 2 2 2 2 2 2 3" xfId="6843"/>
    <cellStyle name="20% - Accent2 2 2 2 2 2 2 3" xfId="6844"/>
    <cellStyle name="20% - Accent2 2 2 2 2 2 2 4" xfId="6845"/>
    <cellStyle name="20% - Accent2 2 2 2 2 2 3" xfId="6846"/>
    <cellStyle name="20% - Accent2 2 2 2 2 2 3 2" xfId="6847"/>
    <cellStyle name="20% - Accent2 2 2 2 2 2 3 3" xfId="6848"/>
    <cellStyle name="20% - Accent2 2 2 2 2 2 4" xfId="6849"/>
    <cellStyle name="20% - Accent2 2 2 2 2 2 5" xfId="6850"/>
    <cellStyle name="20% - Accent2 2 2 2 2 2 6" xfId="6851"/>
    <cellStyle name="20% - Accent2 2 2 2 2 2 7" xfId="6852"/>
    <cellStyle name="20% - Accent2 2 2 2 2 3" xfId="6853"/>
    <cellStyle name="20% - Accent2 2 2 2 2 3 2" xfId="6854"/>
    <cellStyle name="20% - Accent2 2 2 2 2 3 2 2" xfId="6855"/>
    <cellStyle name="20% - Accent2 2 2 2 2 3 2 2 2" xfId="6856"/>
    <cellStyle name="20% - Accent2 2 2 2 2 3 2 2 3" xfId="6857"/>
    <cellStyle name="20% - Accent2 2 2 2 2 3 2 3" xfId="6858"/>
    <cellStyle name="20% - Accent2 2 2 2 2 3 2 4" xfId="6859"/>
    <cellStyle name="20% - Accent2 2 2 2 2 3 3" xfId="6860"/>
    <cellStyle name="20% - Accent2 2 2 2 2 3 3 2" xfId="6861"/>
    <cellStyle name="20% - Accent2 2 2 2 2 3 3 3" xfId="6862"/>
    <cellStyle name="20% - Accent2 2 2 2 2 3 4" xfId="6863"/>
    <cellStyle name="20% - Accent2 2 2 2 2 3 5" xfId="6864"/>
    <cellStyle name="20% - Accent2 2 2 2 2 4" xfId="6865"/>
    <cellStyle name="20% - Accent2 2 2 2 2 4 2" xfId="6866"/>
    <cellStyle name="20% - Accent2 2 2 2 2 4 2 2" xfId="6867"/>
    <cellStyle name="20% - Accent2 2 2 2 2 4 2 3" xfId="6868"/>
    <cellStyle name="20% - Accent2 2 2 2 2 4 3" xfId="6869"/>
    <cellStyle name="20% - Accent2 2 2 2 2 4 4" xfId="6870"/>
    <cellStyle name="20% - Accent2 2 2 2 2 5" xfId="6871"/>
    <cellStyle name="20% - Accent2 2 2 2 2 5 2" xfId="6872"/>
    <cellStyle name="20% - Accent2 2 2 2 2 5 3" xfId="6873"/>
    <cellStyle name="20% - Accent2 2 2 2 2 6" xfId="6874"/>
    <cellStyle name="20% - Accent2 2 2 2 2 7" xfId="6875"/>
    <cellStyle name="20% - Accent2 2 2 2 3" xfId="6876"/>
    <cellStyle name="20% - Accent2 2 2 2 3 2" xfId="6877"/>
    <cellStyle name="20% - Accent2 2 2 2 3 2 2" xfId="6878"/>
    <cellStyle name="20% - Accent2 2 2 2 3 2 2 2" xfId="6879"/>
    <cellStyle name="20% - Accent2 2 2 2 3 2 2 2 2" xfId="6880"/>
    <cellStyle name="20% - Accent2 2 2 2 3 2 2 2 3" xfId="6881"/>
    <cellStyle name="20% - Accent2 2 2 2 3 2 2 3" xfId="6882"/>
    <cellStyle name="20% - Accent2 2 2 2 3 2 2 4" xfId="6883"/>
    <cellStyle name="20% - Accent2 2 2 2 3 2 3" xfId="6884"/>
    <cellStyle name="20% - Accent2 2 2 2 3 2 3 2" xfId="6885"/>
    <cellStyle name="20% - Accent2 2 2 2 3 2 3 3" xfId="6886"/>
    <cellStyle name="20% - Accent2 2 2 2 3 2 4" xfId="6887"/>
    <cellStyle name="20% - Accent2 2 2 2 3 2 5" xfId="6888"/>
    <cellStyle name="20% - Accent2 2 2 2 3 3" xfId="6889"/>
    <cellStyle name="20% - Accent2 2 2 2 3 3 2" xfId="6890"/>
    <cellStyle name="20% - Accent2 2 2 2 3 3 2 2" xfId="6891"/>
    <cellStyle name="20% - Accent2 2 2 2 3 3 2 2 2" xfId="6892"/>
    <cellStyle name="20% - Accent2 2 2 2 3 3 2 2 3" xfId="6893"/>
    <cellStyle name="20% - Accent2 2 2 2 3 3 2 3" xfId="6894"/>
    <cellStyle name="20% - Accent2 2 2 2 3 3 2 4" xfId="6895"/>
    <cellStyle name="20% - Accent2 2 2 2 3 3 3" xfId="6896"/>
    <cellStyle name="20% - Accent2 2 2 2 3 3 3 2" xfId="6897"/>
    <cellStyle name="20% - Accent2 2 2 2 3 3 3 3" xfId="6898"/>
    <cellStyle name="20% - Accent2 2 2 2 3 3 4" xfId="6899"/>
    <cellStyle name="20% - Accent2 2 2 2 3 3 5" xfId="6900"/>
    <cellStyle name="20% - Accent2 2 2 2 3 4" xfId="6901"/>
    <cellStyle name="20% - Accent2 2 2 2 3 4 2" xfId="6902"/>
    <cellStyle name="20% - Accent2 2 2 2 3 4 2 2" xfId="6903"/>
    <cellStyle name="20% - Accent2 2 2 2 3 4 2 3" xfId="6904"/>
    <cellStyle name="20% - Accent2 2 2 2 3 4 3" xfId="6905"/>
    <cellStyle name="20% - Accent2 2 2 2 3 4 4" xfId="6906"/>
    <cellStyle name="20% - Accent2 2 2 2 3 5" xfId="6907"/>
    <cellStyle name="20% - Accent2 2 2 2 3 5 2" xfId="6908"/>
    <cellStyle name="20% - Accent2 2 2 2 3 5 3" xfId="6909"/>
    <cellStyle name="20% - Accent2 2 2 2 3 6" xfId="6910"/>
    <cellStyle name="20% - Accent2 2 2 2 3 7" xfId="6911"/>
    <cellStyle name="20% - Accent2 2 2 2 4" xfId="6912"/>
    <cellStyle name="20% - Accent2 2 2 2 4 2" xfId="6913"/>
    <cellStyle name="20% - Accent2 2 2 2 4 2 2" xfId="6914"/>
    <cellStyle name="20% - Accent2 2 2 2 4 2 2 2" xfId="6915"/>
    <cellStyle name="20% - Accent2 2 2 2 4 2 2 2 2" xfId="6916"/>
    <cellStyle name="20% - Accent2 2 2 2 4 2 2 2 3" xfId="6917"/>
    <cellStyle name="20% - Accent2 2 2 2 4 2 2 3" xfId="6918"/>
    <cellStyle name="20% - Accent2 2 2 2 4 2 2 4" xfId="6919"/>
    <cellStyle name="20% - Accent2 2 2 2 4 2 3" xfId="6920"/>
    <cellStyle name="20% - Accent2 2 2 2 4 2 3 2" xfId="6921"/>
    <cellStyle name="20% - Accent2 2 2 2 4 2 3 3" xfId="6922"/>
    <cellStyle name="20% - Accent2 2 2 2 4 2 4" xfId="6923"/>
    <cellStyle name="20% - Accent2 2 2 2 4 2 5" xfId="6924"/>
    <cellStyle name="20% - Accent2 2 2 2 4 3" xfId="6925"/>
    <cellStyle name="20% - Accent2 2 2 2 4 3 2" xfId="6926"/>
    <cellStyle name="20% - Accent2 2 2 2 4 3 2 2" xfId="6927"/>
    <cellStyle name="20% - Accent2 2 2 2 4 3 2 2 2" xfId="6928"/>
    <cellStyle name="20% - Accent2 2 2 2 4 3 2 2 3" xfId="6929"/>
    <cellStyle name="20% - Accent2 2 2 2 4 3 2 3" xfId="6930"/>
    <cellStyle name="20% - Accent2 2 2 2 4 3 2 4" xfId="6931"/>
    <cellStyle name="20% - Accent2 2 2 2 4 3 3" xfId="6932"/>
    <cellStyle name="20% - Accent2 2 2 2 4 3 3 2" xfId="6933"/>
    <cellStyle name="20% - Accent2 2 2 2 4 3 3 3" xfId="6934"/>
    <cellStyle name="20% - Accent2 2 2 2 4 3 4" xfId="6935"/>
    <cellStyle name="20% - Accent2 2 2 2 4 3 5" xfId="6936"/>
    <cellStyle name="20% - Accent2 2 2 2 4 4" xfId="6937"/>
    <cellStyle name="20% - Accent2 2 2 2 4 4 2" xfId="6938"/>
    <cellStyle name="20% - Accent2 2 2 2 4 4 2 2" xfId="6939"/>
    <cellStyle name="20% - Accent2 2 2 2 4 4 2 3" xfId="6940"/>
    <cellStyle name="20% - Accent2 2 2 2 4 4 3" xfId="6941"/>
    <cellStyle name="20% - Accent2 2 2 2 4 4 4" xfId="6942"/>
    <cellStyle name="20% - Accent2 2 2 2 4 5" xfId="6943"/>
    <cellStyle name="20% - Accent2 2 2 2 4 5 2" xfId="6944"/>
    <cellStyle name="20% - Accent2 2 2 2 4 5 3" xfId="6945"/>
    <cellStyle name="20% - Accent2 2 2 2 4 6" xfId="6946"/>
    <cellStyle name="20% - Accent2 2 2 2 4 7" xfId="6947"/>
    <cellStyle name="20% - Accent2 2 2 2 5" xfId="6948"/>
    <cellStyle name="20% - Accent2 2 2 2 5 2" xfId="6949"/>
    <cellStyle name="20% - Accent2 2 2 2 5 2 2" xfId="6950"/>
    <cellStyle name="20% - Accent2 2 2 2 5 2 2 2" xfId="6951"/>
    <cellStyle name="20% - Accent2 2 2 2 5 2 2 3" xfId="6952"/>
    <cellStyle name="20% - Accent2 2 2 2 5 2 3" xfId="6953"/>
    <cellStyle name="20% - Accent2 2 2 2 5 2 4" xfId="6954"/>
    <cellStyle name="20% - Accent2 2 2 2 5 3" xfId="6955"/>
    <cellStyle name="20% - Accent2 2 2 2 5 3 2" xfId="6956"/>
    <cellStyle name="20% - Accent2 2 2 2 5 3 3" xfId="6957"/>
    <cellStyle name="20% - Accent2 2 2 2 5 4" xfId="6958"/>
    <cellStyle name="20% - Accent2 2 2 2 5 5" xfId="6959"/>
    <cellStyle name="20% - Accent2 2 2 2 6" xfId="6960"/>
    <cellStyle name="20% - Accent2 2 2 2 6 2" xfId="6961"/>
    <cellStyle name="20% - Accent2 2 2 2 6 2 2" xfId="6962"/>
    <cellStyle name="20% - Accent2 2 2 2 6 2 2 2" xfId="6963"/>
    <cellStyle name="20% - Accent2 2 2 2 6 2 2 3" xfId="6964"/>
    <cellStyle name="20% - Accent2 2 2 2 6 2 3" xfId="6965"/>
    <cellStyle name="20% - Accent2 2 2 2 6 2 4" xfId="6966"/>
    <cellStyle name="20% - Accent2 2 2 2 6 3" xfId="6967"/>
    <cellStyle name="20% - Accent2 2 2 2 6 3 2" xfId="6968"/>
    <cellStyle name="20% - Accent2 2 2 2 6 3 3" xfId="6969"/>
    <cellStyle name="20% - Accent2 2 2 2 6 4" xfId="6970"/>
    <cellStyle name="20% - Accent2 2 2 2 6 5" xfId="6971"/>
    <cellStyle name="20% - Accent2 2 2 2 7" xfId="6972"/>
    <cellStyle name="20% - Accent2 2 2 2 7 2" xfId="6973"/>
    <cellStyle name="20% - Accent2 2 2 2 7 2 2" xfId="6974"/>
    <cellStyle name="20% - Accent2 2 2 2 7 2 2 2" xfId="6975"/>
    <cellStyle name="20% - Accent2 2 2 2 7 2 2 3" xfId="6976"/>
    <cellStyle name="20% - Accent2 2 2 2 7 2 3" xfId="6977"/>
    <cellStyle name="20% - Accent2 2 2 2 7 2 4" xfId="6978"/>
    <cellStyle name="20% - Accent2 2 2 2 7 3" xfId="6979"/>
    <cellStyle name="20% - Accent2 2 2 2 7 3 2" xfId="6980"/>
    <cellStyle name="20% - Accent2 2 2 2 7 3 3" xfId="6981"/>
    <cellStyle name="20% - Accent2 2 2 2 7 4" xfId="6982"/>
    <cellStyle name="20% - Accent2 2 2 2 7 5" xfId="6983"/>
    <cellStyle name="20% - Accent2 2 2 2 8" xfId="6984"/>
    <cellStyle name="20% - Accent2 2 2 2 8 2" xfId="6985"/>
    <cellStyle name="20% - Accent2 2 2 2 8 2 2" xfId="6986"/>
    <cellStyle name="20% - Accent2 2 2 2 8 2 3" xfId="6987"/>
    <cellStyle name="20% - Accent2 2 2 2 8 3" xfId="6988"/>
    <cellStyle name="20% - Accent2 2 2 2 8 4" xfId="6989"/>
    <cellStyle name="20% - Accent2 2 2 2 9" xfId="6990"/>
    <cellStyle name="20% - Accent2 2 2 2 9 2" xfId="6991"/>
    <cellStyle name="20% - Accent2 2 2 2 9 2 2" xfId="6992"/>
    <cellStyle name="20% - Accent2 2 2 2 9 2 3" xfId="6993"/>
    <cellStyle name="20% - Accent2 2 2 2 9 3" xfId="6994"/>
    <cellStyle name="20% - Accent2 2 2 2 9 4" xfId="6995"/>
    <cellStyle name="20% - Accent2 2 2 3" xfId="6996"/>
    <cellStyle name="20% - Accent2 2 2 3 10" xfId="6997"/>
    <cellStyle name="20% - Accent2 2 2 3 10 2" xfId="6998"/>
    <cellStyle name="20% - Accent2 2 2 3 10 3" xfId="6999"/>
    <cellStyle name="20% - Accent2 2 2 3 11" xfId="7000"/>
    <cellStyle name="20% - Accent2 2 2 3 12" xfId="7001"/>
    <cellStyle name="20% - Accent2 2 2 3 2" xfId="7002"/>
    <cellStyle name="20% - Accent2 2 2 3 2 2" xfId="7003"/>
    <cellStyle name="20% - Accent2 2 2 3 2 2 2" xfId="7004"/>
    <cellStyle name="20% - Accent2 2 2 3 2 2 2 2" xfId="7005"/>
    <cellStyle name="20% - Accent2 2 2 3 2 2 2 2 2" xfId="7006"/>
    <cellStyle name="20% - Accent2 2 2 3 2 2 2 2 3" xfId="7007"/>
    <cellStyle name="20% - Accent2 2 2 3 2 2 2 3" xfId="7008"/>
    <cellStyle name="20% - Accent2 2 2 3 2 2 2 4" xfId="7009"/>
    <cellStyle name="20% - Accent2 2 2 3 2 2 3" xfId="7010"/>
    <cellStyle name="20% - Accent2 2 2 3 2 2 3 2" xfId="7011"/>
    <cellStyle name="20% - Accent2 2 2 3 2 2 3 3" xfId="7012"/>
    <cellStyle name="20% - Accent2 2 2 3 2 2 4" xfId="7013"/>
    <cellStyle name="20% - Accent2 2 2 3 2 2 5" xfId="7014"/>
    <cellStyle name="20% - Accent2 2 2 3 2 3" xfId="7015"/>
    <cellStyle name="20% - Accent2 2 2 3 2 3 2" xfId="7016"/>
    <cellStyle name="20% - Accent2 2 2 3 2 3 2 2" xfId="7017"/>
    <cellStyle name="20% - Accent2 2 2 3 2 3 2 2 2" xfId="7018"/>
    <cellStyle name="20% - Accent2 2 2 3 2 3 2 2 3" xfId="7019"/>
    <cellStyle name="20% - Accent2 2 2 3 2 3 2 3" xfId="7020"/>
    <cellStyle name="20% - Accent2 2 2 3 2 3 2 4" xfId="7021"/>
    <cellStyle name="20% - Accent2 2 2 3 2 3 3" xfId="7022"/>
    <cellStyle name="20% - Accent2 2 2 3 2 3 3 2" xfId="7023"/>
    <cellStyle name="20% - Accent2 2 2 3 2 3 3 3" xfId="7024"/>
    <cellStyle name="20% - Accent2 2 2 3 2 3 4" xfId="7025"/>
    <cellStyle name="20% - Accent2 2 2 3 2 3 5" xfId="7026"/>
    <cellStyle name="20% - Accent2 2 2 3 2 4" xfId="7027"/>
    <cellStyle name="20% - Accent2 2 2 3 2 4 2" xfId="7028"/>
    <cellStyle name="20% - Accent2 2 2 3 2 4 2 2" xfId="7029"/>
    <cellStyle name="20% - Accent2 2 2 3 2 4 2 3" xfId="7030"/>
    <cellStyle name="20% - Accent2 2 2 3 2 4 3" xfId="7031"/>
    <cellStyle name="20% - Accent2 2 2 3 2 4 4" xfId="7032"/>
    <cellStyle name="20% - Accent2 2 2 3 2 5" xfId="7033"/>
    <cellStyle name="20% - Accent2 2 2 3 2 5 2" xfId="7034"/>
    <cellStyle name="20% - Accent2 2 2 3 2 5 3" xfId="7035"/>
    <cellStyle name="20% - Accent2 2 2 3 2 6" xfId="7036"/>
    <cellStyle name="20% - Accent2 2 2 3 2 7" xfId="7037"/>
    <cellStyle name="20% - Accent2 2 2 3 3" xfId="7038"/>
    <cellStyle name="20% - Accent2 2 2 3 3 2" xfId="7039"/>
    <cellStyle name="20% - Accent2 2 2 3 3 2 2" xfId="7040"/>
    <cellStyle name="20% - Accent2 2 2 3 3 2 2 2" xfId="7041"/>
    <cellStyle name="20% - Accent2 2 2 3 3 2 2 2 2" xfId="7042"/>
    <cellStyle name="20% - Accent2 2 2 3 3 2 2 2 3" xfId="7043"/>
    <cellStyle name="20% - Accent2 2 2 3 3 2 2 3" xfId="7044"/>
    <cellStyle name="20% - Accent2 2 2 3 3 2 2 4" xfId="7045"/>
    <cellStyle name="20% - Accent2 2 2 3 3 2 3" xfId="7046"/>
    <cellStyle name="20% - Accent2 2 2 3 3 2 3 2" xfId="7047"/>
    <cellStyle name="20% - Accent2 2 2 3 3 2 3 3" xfId="7048"/>
    <cellStyle name="20% - Accent2 2 2 3 3 2 4" xfId="7049"/>
    <cellStyle name="20% - Accent2 2 2 3 3 2 5" xfId="7050"/>
    <cellStyle name="20% - Accent2 2 2 3 3 3" xfId="7051"/>
    <cellStyle name="20% - Accent2 2 2 3 3 3 2" xfId="7052"/>
    <cellStyle name="20% - Accent2 2 2 3 3 3 2 2" xfId="7053"/>
    <cellStyle name="20% - Accent2 2 2 3 3 3 2 2 2" xfId="7054"/>
    <cellStyle name="20% - Accent2 2 2 3 3 3 2 2 3" xfId="7055"/>
    <cellStyle name="20% - Accent2 2 2 3 3 3 2 3" xfId="7056"/>
    <cellStyle name="20% - Accent2 2 2 3 3 3 2 4" xfId="7057"/>
    <cellStyle name="20% - Accent2 2 2 3 3 3 3" xfId="7058"/>
    <cellStyle name="20% - Accent2 2 2 3 3 3 3 2" xfId="7059"/>
    <cellStyle name="20% - Accent2 2 2 3 3 3 3 3" xfId="7060"/>
    <cellStyle name="20% - Accent2 2 2 3 3 3 4" xfId="7061"/>
    <cellStyle name="20% - Accent2 2 2 3 3 3 5" xfId="7062"/>
    <cellStyle name="20% - Accent2 2 2 3 3 4" xfId="7063"/>
    <cellStyle name="20% - Accent2 2 2 3 3 4 2" xfId="7064"/>
    <cellStyle name="20% - Accent2 2 2 3 3 4 2 2" xfId="7065"/>
    <cellStyle name="20% - Accent2 2 2 3 3 4 2 3" xfId="7066"/>
    <cellStyle name="20% - Accent2 2 2 3 3 4 3" xfId="7067"/>
    <cellStyle name="20% - Accent2 2 2 3 3 4 4" xfId="7068"/>
    <cellStyle name="20% - Accent2 2 2 3 3 5" xfId="7069"/>
    <cellStyle name="20% - Accent2 2 2 3 3 5 2" xfId="7070"/>
    <cellStyle name="20% - Accent2 2 2 3 3 5 3" xfId="7071"/>
    <cellStyle name="20% - Accent2 2 2 3 3 6" xfId="7072"/>
    <cellStyle name="20% - Accent2 2 2 3 3 7" xfId="7073"/>
    <cellStyle name="20% - Accent2 2 2 3 4" xfId="7074"/>
    <cellStyle name="20% - Accent2 2 2 3 4 2" xfId="7075"/>
    <cellStyle name="20% - Accent2 2 2 3 4 2 2" xfId="7076"/>
    <cellStyle name="20% - Accent2 2 2 3 4 2 2 2" xfId="7077"/>
    <cellStyle name="20% - Accent2 2 2 3 4 2 2 2 2" xfId="7078"/>
    <cellStyle name="20% - Accent2 2 2 3 4 2 2 2 3" xfId="7079"/>
    <cellStyle name="20% - Accent2 2 2 3 4 2 2 3" xfId="7080"/>
    <cellStyle name="20% - Accent2 2 2 3 4 2 2 4" xfId="7081"/>
    <cellStyle name="20% - Accent2 2 2 3 4 2 3" xfId="7082"/>
    <cellStyle name="20% - Accent2 2 2 3 4 2 3 2" xfId="7083"/>
    <cellStyle name="20% - Accent2 2 2 3 4 2 3 3" xfId="7084"/>
    <cellStyle name="20% - Accent2 2 2 3 4 2 4" xfId="7085"/>
    <cellStyle name="20% - Accent2 2 2 3 4 2 5" xfId="7086"/>
    <cellStyle name="20% - Accent2 2 2 3 4 3" xfId="7087"/>
    <cellStyle name="20% - Accent2 2 2 3 4 3 2" xfId="7088"/>
    <cellStyle name="20% - Accent2 2 2 3 4 3 2 2" xfId="7089"/>
    <cellStyle name="20% - Accent2 2 2 3 4 3 2 2 2" xfId="7090"/>
    <cellStyle name="20% - Accent2 2 2 3 4 3 2 2 3" xfId="7091"/>
    <cellStyle name="20% - Accent2 2 2 3 4 3 2 3" xfId="7092"/>
    <cellStyle name="20% - Accent2 2 2 3 4 3 2 4" xfId="7093"/>
    <cellStyle name="20% - Accent2 2 2 3 4 3 3" xfId="7094"/>
    <cellStyle name="20% - Accent2 2 2 3 4 3 3 2" xfId="7095"/>
    <cellStyle name="20% - Accent2 2 2 3 4 3 3 3" xfId="7096"/>
    <cellStyle name="20% - Accent2 2 2 3 4 3 4" xfId="7097"/>
    <cellStyle name="20% - Accent2 2 2 3 4 3 5" xfId="7098"/>
    <cellStyle name="20% - Accent2 2 2 3 4 4" xfId="7099"/>
    <cellStyle name="20% - Accent2 2 2 3 4 4 2" xfId="7100"/>
    <cellStyle name="20% - Accent2 2 2 3 4 4 2 2" xfId="7101"/>
    <cellStyle name="20% - Accent2 2 2 3 4 4 2 3" xfId="7102"/>
    <cellStyle name="20% - Accent2 2 2 3 4 4 3" xfId="7103"/>
    <cellStyle name="20% - Accent2 2 2 3 4 4 4" xfId="7104"/>
    <cellStyle name="20% - Accent2 2 2 3 4 5" xfId="7105"/>
    <cellStyle name="20% - Accent2 2 2 3 4 5 2" xfId="7106"/>
    <cellStyle name="20% - Accent2 2 2 3 4 5 3" xfId="7107"/>
    <cellStyle name="20% - Accent2 2 2 3 4 6" xfId="7108"/>
    <cellStyle name="20% - Accent2 2 2 3 4 7" xfId="7109"/>
    <cellStyle name="20% - Accent2 2 2 3 5" xfId="7110"/>
    <cellStyle name="20% - Accent2 2 2 3 5 2" xfId="7111"/>
    <cellStyle name="20% - Accent2 2 2 3 5 2 2" xfId="7112"/>
    <cellStyle name="20% - Accent2 2 2 3 5 2 2 2" xfId="7113"/>
    <cellStyle name="20% - Accent2 2 2 3 5 2 2 3" xfId="7114"/>
    <cellStyle name="20% - Accent2 2 2 3 5 2 3" xfId="7115"/>
    <cellStyle name="20% - Accent2 2 2 3 5 2 4" xfId="7116"/>
    <cellStyle name="20% - Accent2 2 2 3 5 3" xfId="7117"/>
    <cellStyle name="20% - Accent2 2 2 3 5 3 2" xfId="7118"/>
    <cellStyle name="20% - Accent2 2 2 3 5 3 3" xfId="7119"/>
    <cellStyle name="20% - Accent2 2 2 3 5 4" xfId="7120"/>
    <cellStyle name="20% - Accent2 2 2 3 5 5" xfId="7121"/>
    <cellStyle name="20% - Accent2 2 2 3 6" xfId="7122"/>
    <cellStyle name="20% - Accent2 2 2 3 6 2" xfId="7123"/>
    <cellStyle name="20% - Accent2 2 2 3 6 2 2" xfId="7124"/>
    <cellStyle name="20% - Accent2 2 2 3 6 2 2 2" xfId="7125"/>
    <cellStyle name="20% - Accent2 2 2 3 6 2 2 3" xfId="7126"/>
    <cellStyle name="20% - Accent2 2 2 3 6 2 3" xfId="7127"/>
    <cellStyle name="20% - Accent2 2 2 3 6 2 4" xfId="7128"/>
    <cellStyle name="20% - Accent2 2 2 3 6 3" xfId="7129"/>
    <cellStyle name="20% - Accent2 2 2 3 6 3 2" xfId="7130"/>
    <cellStyle name="20% - Accent2 2 2 3 6 3 3" xfId="7131"/>
    <cellStyle name="20% - Accent2 2 2 3 6 4" xfId="7132"/>
    <cellStyle name="20% - Accent2 2 2 3 6 5" xfId="7133"/>
    <cellStyle name="20% - Accent2 2 2 3 7" xfId="7134"/>
    <cellStyle name="20% - Accent2 2 2 3 7 2" xfId="7135"/>
    <cellStyle name="20% - Accent2 2 2 3 7 2 2" xfId="7136"/>
    <cellStyle name="20% - Accent2 2 2 3 7 2 2 2" xfId="7137"/>
    <cellStyle name="20% - Accent2 2 2 3 7 2 2 3" xfId="7138"/>
    <cellStyle name="20% - Accent2 2 2 3 7 2 3" xfId="7139"/>
    <cellStyle name="20% - Accent2 2 2 3 7 2 4" xfId="7140"/>
    <cellStyle name="20% - Accent2 2 2 3 7 3" xfId="7141"/>
    <cellStyle name="20% - Accent2 2 2 3 7 3 2" xfId="7142"/>
    <cellStyle name="20% - Accent2 2 2 3 7 3 3" xfId="7143"/>
    <cellStyle name="20% - Accent2 2 2 3 7 4" xfId="7144"/>
    <cellStyle name="20% - Accent2 2 2 3 7 5" xfId="7145"/>
    <cellStyle name="20% - Accent2 2 2 3 8" xfId="7146"/>
    <cellStyle name="20% - Accent2 2 2 3 8 2" xfId="7147"/>
    <cellStyle name="20% - Accent2 2 2 3 8 2 2" xfId="7148"/>
    <cellStyle name="20% - Accent2 2 2 3 8 2 3" xfId="7149"/>
    <cellStyle name="20% - Accent2 2 2 3 8 3" xfId="7150"/>
    <cellStyle name="20% - Accent2 2 2 3 8 4" xfId="7151"/>
    <cellStyle name="20% - Accent2 2 2 3 9" xfId="7152"/>
    <cellStyle name="20% - Accent2 2 2 3 9 2" xfId="7153"/>
    <cellStyle name="20% - Accent2 2 2 3 9 2 2" xfId="7154"/>
    <cellStyle name="20% - Accent2 2 2 3 9 2 3" xfId="7155"/>
    <cellStyle name="20% - Accent2 2 2 3 9 3" xfId="7156"/>
    <cellStyle name="20% - Accent2 2 2 3 9 4" xfId="7157"/>
    <cellStyle name="20% - Accent2 2 2 4" xfId="7158"/>
    <cellStyle name="20% - Accent2 2 2 4 2" xfId="7159"/>
    <cellStyle name="20% - Accent2 2 2 4 2 2" xfId="7160"/>
    <cellStyle name="20% - Accent2 2 2 4 2 2 2" xfId="7161"/>
    <cellStyle name="20% - Accent2 2 2 4 2 2 2 2" xfId="7162"/>
    <cellStyle name="20% - Accent2 2 2 4 2 2 2 3" xfId="7163"/>
    <cellStyle name="20% - Accent2 2 2 4 2 2 3" xfId="7164"/>
    <cellStyle name="20% - Accent2 2 2 4 2 2 4" xfId="7165"/>
    <cellStyle name="20% - Accent2 2 2 4 2 3" xfId="7166"/>
    <cellStyle name="20% - Accent2 2 2 4 2 3 2" xfId="7167"/>
    <cellStyle name="20% - Accent2 2 2 4 2 3 3" xfId="7168"/>
    <cellStyle name="20% - Accent2 2 2 4 2 4" xfId="7169"/>
    <cellStyle name="20% - Accent2 2 2 4 2 5" xfId="7170"/>
    <cellStyle name="20% - Accent2 2 2 4 3" xfId="7171"/>
    <cellStyle name="20% - Accent2 2 2 4 3 2" xfId="7172"/>
    <cellStyle name="20% - Accent2 2 2 4 3 2 2" xfId="7173"/>
    <cellStyle name="20% - Accent2 2 2 4 3 2 2 2" xfId="7174"/>
    <cellStyle name="20% - Accent2 2 2 4 3 2 2 3" xfId="7175"/>
    <cellStyle name="20% - Accent2 2 2 4 3 2 3" xfId="7176"/>
    <cellStyle name="20% - Accent2 2 2 4 3 2 4" xfId="7177"/>
    <cellStyle name="20% - Accent2 2 2 4 3 3" xfId="7178"/>
    <cellStyle name="20% - Accent2 2 2 4 3 3 2" xfId="7179"/>
    <cellStyle name="20% - Accent2 2 2 4 3 3 3" xfId="7180"/>
    <cellStyle name="20% - Accent2 2 2 4 3 4" xfId="7181"/>
    <cellStyle name="20% - Accent2 2 2 4 3 5" xfId="7182"/>
    <cellStyle name="20% - Accent2 2 2 4 4" xfId="7183"/>
    <cellStyle name="20% - Accent2 2 2 4 4 2" xfId="7184"/>
    <cellStyle name="20% - Accent2 2 2 4 4 2 2" xfId="7185"/>
    <cellStyle name="20% - Accent2 2 2 4 4 2 3" xfId="7186"/>
    <cellStyle name="20% - Accent2 2 2 4 4 3" xfId="7187"/>
    <cellStyle name="20% - Accent2 2 2 4 4 4" xfId="7188"/>
    <cellStyle name="20% - Accent2 2 2 4 5" xfId="7189"/>
    <cellStyle name="20% - Accent2 2 2 4 5 2" xfId="7190"/>
    <cellStyle name="20% - Accent2 2 2 4 5 3" xfId="7191"/>
    <cellStyle name="20% - Accent2 2 2 4 6" xfId="7192"/>
    <cellStyle name="20% - Accent2 2 2 4 7" xfId="7193"/>
    <cellStyle name="20% - Accent2 2 2 5" xfId="7194"/>
    <cellStyle name="20% - Accent2 2 2 5 2" xfId="7195"/>
    <cellStyle name="20% - Accent2 2 2 5 2 2" xfId="7196"/>
    <cellStyle name="20% - Accent2 2 2 5 2 2 2" xfId="7197"/>
    <cellStyle name="20% - Accent2 2 2 5 2 2 2 2" xfId="7198"/>
    <cellStyle name="20% - Accent2 2 2 5 2 2 2 3" xfId="7199"/>
    <cellStyle name="20% - Accent2 2 2 5 2 2 3" xfId="7200"/>
    <cellStyle name="20% - Accent2 2 2 5 2 2 4" xfId="7201"/>
    <cellStyle name="20% - Accent2 2 2 5 2 3" xfId="7202"/>
    <cellStyle name="20% - Accent2 2 2 5 2 3 2" xfId="7203"/>
    <cellStyle name="20% - Accent2 2 2 5 2 3 3" xfId="7204"/>
    <cellStyle name="20% - Accent2 2 2 5 2 4" xfId="7205"/>
    <cellStyle name="20% - Accent2 2 2 5 2 5" xfId="7206"/>
    <cellStyle name="20% - Accent2 2 2 5 2 6" xfId="7207"/>
    <cellStyle name="20% - Accent2 2 2 5 2 7" xfId="7208"/>
    <cellStyle name="20% - Accent2 2 2 5 3" xfId="7209"/>
    <cellStyle name="20% - Accent2 2 2 5 3 2" xfId="7210"/>
    <cellStyle name="20% - Accent2 2 2 5 3 2 2" xfId="7211"/>
    <cellStyle name="20% - Accent2 2 2 5 3 2 2 2" xfId="7212"/>
    <cellStyle name="20% - Accent2 2 2 5 3 2 2 3" xfId="7213"/>
    <cellStyle name="20% - Accent2 2 2 5 3 2 3" xfId="7214"/>
    <cellStyle name="20% - Accent2 2 2 5 3 2 4" xfId="7215"/>
    <cellStyle name="20% - Accent2 2 2 5 3 3" xfId="7216"/>
    <cellStyle name="20% - Accent2 2 2 5 3 3 2" xfId="7217"/>
    <cellStyle name="20% - Accent2 2 2 5 3 3 3" xfId="7218"/>
    <cellStyle name="20% - Accent2 2 2 5 3 4" xfId="7219"/>
    <cellStyle name="20% - Accent2 2 2 5 3 5" xfId="7220"/>
    <cellStyle name="20% - Accent2 2 2 5 4" xfId="7221"/>
    <cellStyle name="20% - Accent2 2 2 5 4 2" xfId="7222"/>
    <cellStyle name="20% - Accent2 2 2 5 4 2 2" xfId="7223"/>
    <cellStyle name="20% - Accent2 2 2 5 4 2 3" xfId="7224"/>
    <cellStyle name="20% - Accent2 2 2 5 4 3" xfId="7225"/>
    <cellStyle name="20% - Accent2 2 2 5 4 4" xfId="7226"/>
    <cellStyle name="20% - Accent2 2 2 5 5" xfId="7227"/>
    <cellStyle name="20% - Accent2 2 2 5 5 2" xfId="7228"/>
    <cellStyle name="20% - Accent2 2 2 5 5 3" xfId="7229"/>
    <cellStyle name="20% - Accent2 2 2 5 6" xfId="7230"/>
    <cellStyle name="20% - Accent2 2 2 5 7" xfId="7231"/>
    <cellStyle name="20% - Accent2 2 2 6" xfId="7232"/>
    <cellStyle name="20% - Accent2 2 2 6 2" xfId="7233"/>
    <cellStyle name="20% - Accent2 2 2 6 2 2" xfId="7234"/>
    <cellStyle name="20% - Accent2 2 2 6 2 2 2" xfId="7235"/>
    <cellStyle name="20% - Accent2 2 2 6 2 2 2 2" xfId="7236"/>
    <cellStyle name="20% - Accent2 2 2 6 2 2 2 3" xfId="7237"/>
    <cellStyle name="20% - Accent2 2 2 6 2 2 3" xfId="7238"/>
    <cellStyle name="20% - Accent2 2 2 6 2 2 4" xfId="7239"/>
    <cellStyle name="20% - Accent2 2 2 6 2 3" xfId="7240"/>
    <cellStyle name="20% - Accent2 2 2 6 2 3 2" xfId="7241"/>
    <cellStyle name="20% - Accent2 2 2 6 2 3 3" xfId="7242"/>
    <cellStyle name="20% - Accent2 2 2 6 2 4" xfId="7243"/>
    <cellStyle name="20% - Accent2 2 2 6 2 5" xfId="7244"/>
    <cellStyle name="20% - Accent2 2 2 6 3" xfId="7245"/>
    <cellStyle name="20% - Accent2 2 2 6 3 2" xfId="7246"/>
    <cellStyle name="20% - Accent2 2 2 6 3 2 2" xfId="7247"/>
    <cellStyle name="20% - Accent2 2 2 6 3 2 2 2" xfId="7248"/>
    <cellStyle name="20% - Accent2 2 2 6 3 2 2 3" xfId="7249"/>
    <cellStyle name="20% - Accent2 2 2 6 3 2 3" xfId="7250"/>
    <cellStyle name="20% - Accent2 2 2 6 3 2 4" xfId="7251"/>
    <cellStyle name="20% - Accent2 2 2 6 3 3" xfId="7252"/>
    <cellStyle name="20% - Accent2 2 2 6 3 3 2" xfId="7253"/>
    <cellStyle name="20% - Accent2 2 2 6 3 3 3" xfId="7254"/>
    <cellStyle name="20% - Accent2 2 2 6 3 4" xfId="7255"/>
    <cellStyle name="20% - Accent2 2 2 6 3 5" xfId="7256"/>
    <cellStyle name="20% - Accent2 2 2 6 4" xfId="7257"/>
    <cellStyle name="20% - Accent2 2 2 6 4 2" xfId="7258"/>
    <cellStyle name="20% - Accent2 2 2 6 4 2 2" xfId="7259"/>
    <cellStyle name="20% - Accent2 2 2 6 4 2 3" xfId="7260"/>
    <cellStyle name="20% - Accent2 2 2 6 4 3" xfId="7261"/>
    <cellStyle name="20% - Accent2 2 2 6 4 4" xfId="7262"/>
    <cellStyle name="20% - Accent2 2 2 6 5" xfId="7263"/>
    <cellStyle name="20% - Accent2 2 2 6 5 2" xfId="7264"/>
    <cellStyle name="20% - Accent2 2 2 6 5 3" xfId="7265"/>
    <cellStyle name="20% - Accent2 2 2 6 6" xfId="7266"/>
    <cellStyle name="20% - Accent2 2 2 6 7" xfId="7267"/>
    <cellStyle name="20% - Accent2 2 2 7" xfId="7268"/>
    <cellStyle name="20% - Accent2 2 2 7 2" xfId="7269"/>
    <cellStyle name="20% - Accent2 2 2 7 2 2" xfId="7270"/>
    <cellStyle name="20% - Accent2 2 2 7 2 2 2" xfId="7271"/>
    <cellStyle name="20% - Accent2 2 2 7 2 2 3" xfId="7272"/>
    <cellStyle name="20% - Accent2 2 2 7 2 3" xfId="7273"/>
    <cellStyle name="20% - Accent2 2 2 7 2 4" xfId="7274"/>
    <cellStyle name="20% - Accent2 2 2 7 3" xfId="7275"/>
    <cellStyle name="20% - Accent2 2 2 7 3 2" xfId="7276"/>
    <cellStyle name="20% - Accent2 2 2 7 3 3" xfId="7277"/>
    <cellStyle name="20% - Accent2 2 2 7 4" xfId="7278"/>
    <cellStyle name="20% - Accent2 2 2 7 5" xfId="7279"/>
    <cellStyle name="20% - Accent2 2 2 8" xfId="7280"/>
    <cellStyle name="20% - Accent2 2 2 8 2" xfId="7281"/>
    <cellStyle name="20% - Accent2 2 2 8 2 2" xfId="7282"/>
    <cellStyle name="20% - Accent2 2 2 8 2 2 2" xfId="7283"/>
    <cellStyle name="20% - Accent2 2 2 8 2 2 3" xfId="7284"/>
    <cellStyle name="20% - Accent2 2 2 8 2 3" xfId="7285"/>
    <cellStyle name="20% - Accent2 2 2 8 2 4" xfId="7286"/>
    <cellStyle name="20% - Accent2 2 2 8 3" xfId="7287"/>
    <cellStyle name="20% - Accent2 2 2 8 3 2" xfId="7288"/>
    <cellStyle name="20% - Accent2 2 2 8 3 3" xfId="7289"/>
    <cellStyle name="20% - Accent2 2 2 8 4" xfId="7290"/>
    <cellStyle name="20% - Accent2 2 2 8 5" xfId="7291"/>
    <cellStyle name="20% - Accent2 2 2 9" xfId="7292"/>
    <cellStyle name="20% - Accent2 2 2 9 2" xfId="7293"/>
    <cellStyle name="20% - Accent2 2 2 9 2 2" xfId="7294"/>
    <cellStyle name="20% - Accent2 2 2 9 2 2 2" xfId="7295"/>
    <cellStyle name="20% - Accent2 2 2 9 2 2 3" xfId="7296"/>
    <cellStyle name="20% - Accent2 2 2 9 2 3" xfId="7297"/>
    <cellStyle name="20% - Accent2 2 2 9 2 4" xfId="7298"/>
    <cellStyle name="20% - Accent2 2 2 9 3" xfId="7299"/>
    <cellStyle name="20% - Accent2 2 2 9 3 2" xfId="7300"/>
    <cellStyle name="20% - Accent2 2 2 9 3 3" xfId="7301"/>
    <cellStyle name="20% - Accent2 2 2 9 4" xfId="7302"/>
    <cellStyle name="20% - Accent2 2 2 9 5" xfId="7303"/>
    <cellStyle name="20% - Accent2 2 2_PwrTax 51040" xfId="7304"/>
    <cellStyle name="20% - Accent2 2 3" xfId="7305"/>
    <cellStyle name="20% - Accent2 2 3 10" xfId="7306"/>
    <cellStyle name="20% - Accent2 2 3 10 2" xfId="7307"/>
    <cellStyle name="20% - Accent2 2 3 10 2 2" xfId="7308"/>
    <cellStyle name="20% - Accent2 2 3 10 2 3" xfId="7309"/>
    <cellStyle name="20% - Accent2 2 3 10 3" xfId="7310"/>
    <cellStyle name="20% - Accent2 2 3 10 4" xfId="7311"/>
    <cellStyle name="20% - Accent2 2 3 11" xfId="7312"/>
    <cellStyle name="20% - Accent2 2 3 11 2" xfId="7313"/>
    <cellStyle name="20% - Accent2 2 3 11 3" xfId="7314"/>
    <cellStyle name="20% - Accent2 2 3 12" xfId="7315"/>
    <cellStyle name="20% - Accent2 2 3 13" xfId="7316"/>
    <cellStyle name="20% - Accent2 2 3 2" xfId="7317"/>
    <cellStyle name="20% - Accent2 2 3 2 10" xfId="7318"/>
    <cellStyle name="20% - Accent2 2 3 2 10 2" xfId="7319"/>
    <cellStyle name="20% - Accent2 2 3 2 10 3" xfId="7320"/>
    <cellStyle name="20% - Accent2 2 3 2 11" xfId="7321"/>
    <cellStyle name="20% - Accent2 2 3 2 12" xfId="7322"/>
    <cellStyle name="20% - Accent2 2 3 2 2" xfId="7323"/>
    <cellStyle name="20% - Accent2 2 3 2 2 2" xfId="7324"/>
    <cellStyle name="20% - Accent2 2 3 2 2 2 2" xfId="7325"/>
    <cellStyle name="20% - Accent2 2 3 2 2 2 2 2" xfId="7326"/>
    <cellStyle name="20% - Accent2 2 3 2 2 2 2 2 2" xfId="7327"/>
    <cellStyle name="20% - Accent2 2 3 2 2 2 2 2 3" xfId="7328"/>
    <cellStyle name="20% - Accent2 2 3 2 2 2 2 3" xfId="7329"/>
    <cellStyle name="20% - Accent2 2 3 2 2 2 2 4" xfId="7330"/>
    <cellStyle name="20% - Accent2 2 3 2 2 2 3" xfId="7331"/>
    <cellStyle name="20% - Accent2 2 3 2 2 2 3 2" xfId="7332"/>
    <cellStyle name="20% - Accent2 2 3 2 2 2 3 3" xfId="7333"/>
    <cellStyle name="20% - Accent2 2 3 2 2 2 4" xfId="7334"/>
    <cellStyle name="20% - Accent2 2 3 2 2 2 5" xfId="7335"/>
    <cellStyle name="20% - Accent2 2 3 2 2 3" xfId="7336"/>
    <cellStyle name="20% - Accent2 2 3 2 2 3 2" xfId="7337"/>
    <cellStyle name="20% - Accent2 2 3 2 2 3 2 2" xfId="7338"/>
    <cellStyle name="20% - Accent2 2 3 2 2 3 2 2 2" xfId="7339"/>
    <cellStyle name="20% - Accent2 2 3 2 2 3 2 2 3" xfId="7340"/>
    <cellStyle name="20% - Accent2 2 3 2 2 3 2 3" xfId="7341"/>
    <cellStyle name="20% - Accent2 2 3 2 2 3 2 4" xfId="7342"/>
    <cellStyle name="20% - Accent2 2 3 2 2 3 3" xfId="7343"/>
    <cellStyle name="20% - Accent2 2 3 2 2 3 3 2" xfId="7344"/>
    <cellStyle name="20% - Accent2 2 3 2 2 3 3 3" xfId="7345"/>
    <cellStyle name="20% - Accent2 2 3 2 2 3 4" xfId="7346"/>
    <cellStyle name="20% - Accent2 2 3 2 2 3 5" xfId="7347"/>
    <cellStyle name="20% - Accent2 2 3 2 2 4" xfId="7348"/>
    <cellStyle name="20% - Accent2 2 3 2 2 4 2" xfId="7349"/>
    <cellStyle name="20% - Accent2 2 3 2 2 4 2 2" xfId="7350"/>
    <cellStyle name="20% - Accent2 2 3 2 2 4 2 3" xfId="7351"/>
    <cellStyle name="20% - Accent2 2 3 2 2 4 3" xfId="7352"/>
    <cellStyle name="20% - Accent2 2 3 2 2 4 4" xfId="7353"/>
    <cellStyle name="20% - Accent2 2 3 2 2 5" xfId="7354"/>
    <cellStyle name="20% - Accent2 2 3 2 2 5 2" xfId="7355"/>
    <cellStyle name="20% - Accent2 2 3 2 2 5 3" xfId="7356"/>
    <cellStyle name="20% - Accent2 2 3 2 2 6" xfId="7357"/>
    <cellStyle name="20% - Accent2 2 3 2 2 7" xfId="7358"/>
    <cellStyle name="20% - Accent2 2 3 2 3" xfId="7359"/>
    <cellStyle name="20% - Accent2 2 3 2 3 2" xfId="7360"/>
    <cellStyle name="20% - Accent2 2 3 2 3 2 2" xfId="7361"/>
    <cellStyle name="20% - Accent2 2 3 2 3 2 2 2" xfId="7362"/>
    <cellStyle name="20% - Accent2 2 3 2 3 2 2 2 2" xfId="7363"/>
    <cellStyle name="20% - Accent2 2 3 2 3 2 2 2 3" xfId="7364"/>
    <cellStyle name="20% - Accent2 2 3 2 3 2 2 3" xfId="7365"/>
    <cellStyle name="20% - Accent2 2 3 2 3 2 2 4" xfId="7366"/>
    <cellStyle name="20% - Accent2 2 3 2 3 2 3" xfId="7367"/>
    <cellStyle name="20% - Accent2 2 3 2 3 2 3 2" xfId="7368"/>
    <cellStyle name="20% - Accent2 2 3 2 3 2 3 3" xfId="7369"/>
    <cellStyle name="20% - Accent2 2 3 2 3 2 4" xfId="7370"/>
    <cellStyle name="20% - Accent2 2 3 2 3 2 5" xfId="7371"/>
    <cellStyle name="20% - Accent2 2 3 2 3 3" xfId="7372"/>
    <cellStyle name="20% - Accent2 2 3 2 3 3 2" xfId="7373"/>
    <cellStyle name="20% - Accent2 2 3 2 3 3 2 2" xfId="7374"/>
    <cellStyle name="20% - Accent2 2 3 2 3 3 2 2 2" xfId="7375"/>
    <cellStyle name="20% - Accent2 2 3 2 3 3 2 2 3" xfId="7376"/>
    <cellStyle name="20% - Accent2 2 3 2 3 3 2 3" xfId="7377"/>
    <cellStyle name="20% - Accent2 2 3 2 3 3 2 4" xfId="7378"/>
    <cellStyle name="20% - Accent2 2 3 2 3 3 3" xfId="7379"/>
    <cellStyle name="20% - Accent2 2 3 2 3 3 3 2" xfId="7380"/>
    <cellStyle name="20% - Accent2 2 3 2 3 3 3 3" xfId="7381"/>
    <cellStyle name="20% - Accent2 2 3 2 3 3 4" xfId="7382"/>
    <cellStyle name="20% - Accent2 2 3 2 3 3 5" xfId="7383"/>
    <cellStyle name="20% - Accent2 2 3 2 3 4" xfId="7384"/>
    <cellStyle name="20% - Accent2 2 3 2 3 4 2" xfId="7385"/>
    <cellStyle name="20% - Accent2 2 3 2 3 4 2 2" xfId="7386"/>
    <cellStyle name="20% - Accent2 2 3 2 3 4 2 3" xfId="7387"/>
    <cellStyle name="20% - Accent2 2 3 2 3 4 3" xfId="7388"/>
    <cellStyle name="20% - Accent2 2 3 2 3 4 4" xfId="7389"/>
    <cellStyle name="20% - Accent2 2 3 2 3 5" xfId="7390"/>
    <cellStyle name="20% - Accent2 2 3 2 3 5 2" xfId="7391"/>
    <cellStyle name="20% - Accent2 2 3 2 3 5 3" xfId="7392"/>
    <cellStyle name="20% - Accent2 2 3 2 3 6" xfId="7393"/>
    <cellStyle name="20% - Accent2 2 3 2 3 7" xfId="7394"/>
    <cellStyle name="20% - Accent2 2 3 2 4" xfId="7395"/>
    <cellStyle name="20% - Accent2 2 3 2 4 2" xfId="7396"/>
    <cellStyle name="20% - Accent2 2 3 2 4 2 2" xfId="7397"/>
    <cellStyle name="20% - Accent2 2 3 2 4 2 2 2" xfId="7398"/>
    <cellStyle name="20% - Accent2 2 3 2 4 2 2 2 2" xfId="7399"/>
    <cellStyle name="20% - Accent2 2 3 2 4 2 2 2 3" xfId="7400"/>
    <cellStyle name="20% - Accent2 2 3 2 4 2 2 3" xfId="7401"/>
    <cellStyle name="20% - Accent2 2 3 2 4 2 2 4" xfId="7402"/>
    <cellStyle name="20% - Accent2 2 3 2 4 2 3" xfId="7403"/>
    <cellStyle name="20% - Accent2 2 3 2 4 2 3 2" xfId="7404"/>
    <cellStyle name="20% - Accent2 2 3 2 4 2 3 3" xfId="7405"/>
    <cellStyle name="20% - Accent2 2 3 2 4 2 4" xfId="7406"/>
    <cellStyle name="20% - Accent2 2 3 2 4 2 5" xfId="7407"/>
    <cellStyle name="20% - Accent2 2 3 2 4 3" xfId="7408"/>
    <cellStyle name="20% - Accent2 2 3 2 4 3 2" xfId="7409"/>
    <cellStyle name="20% - Accent2 2 3 2 4 3 2 2" xfId="7410"/>
    <cellStyle name="20% - Accent2 2 3 2 4 3 2 2 2" xfId="7411"/>
    <cellStyle name="20% - Accent2 2 3 2 4 3 2 2 3" xfId="7412"/>
    <cellStyle name="20% - Accent2 2 3 2 4 3 2 3" xfId="7413"/>
    <cellStyle name="20% - Accent2 2 3 2 4 3 2 4" xfId="7414"/>
    <cellStyle name="20% - Accent2 2 3 2 4 3 3" xfId="7415"/>
    <cellStyle name="20% - Accent2 2 3 2 4 3 3 2" xfId="7416"/>
    <cellStyle name="20% - Accent2 2 3 2 4 3 3 3" xfId="7417"/>
    <cellStyle name="20% - Accent2 2 3 2 4 3 4" xfId="7418"/>
    <cellStyle name="20% - Accent2 2 3 2 4 3 5" xfId="7419"/>
    <cellStyle name="20% - Accent2 2 3 2 4 4" xfId="7420"/>
    <cellStyle name="20% - Accent2 2 3 2 4 4 2" xfId="7421"/>
    <cellStyle name="20% - Accent2 2 3 2 4 4 2 2" xfId="7422"/>
    <cellStyle name="20% - Accent2 2 3 2 4 4 2 3" xfId="7423"/>
    <cellStyle name="20% - Accent2 2 3 2 4 4 3" xfId="7424"/>
    <cellStyle name="20% - Accent2 2 3 2 4 4 4" xfId="7425"/>
    <cellStyle name="20% - Accent2 2 3 2 4 5" xfId="7426"/>
    <cellStyle name="20% - Accent2 2 3 2 4 5 2" xfId="7427"/>
    <cellStyle name="20% - Accent2 2 3 2 4 5 3" xfId="7428"/>
    <cellStyle name="20% - Accent2 2 3 2 4 6" xfId="7429"/>
    <cellStyle name="20% - Accent2 2 3 2 4 7" xfId="7430"/>
    <cellStyle name="20% - Accent2 2 3 2 5" xfId="7431"/>
    <cellStyle name="20% - Accent2 2 3 2 5 2" xfId="7432"/>
    <cellStyle name="20% - Accent2 2 3 2 5 2 2" xfId="7433"/>
    <cellStyle name="20% - Accent2 2 3 2 5 2 2 2" xfId="7434"/>
    <cellStyle name="20% - Accent2 2 3 2 5 2 2 3" xfId="7435"/>
    <cellStyle name="20% - Accent2 2 3 2 5 2 3" xfId="7436"/>
    <cellStyle name="20% - Accent2 2 3 2 5 2 4" xfId="7437"/>
    <cellStyle name="20% - Accent2 2 3 2 5 3" xfId="7438"/>
    <cellStyle name="20% - Accent2 2 3 2 5 3 2" xfId="7439"/>
    <cellStyle name="20% - Accent2 2 3 2 5 3 3" xfId="7440"/>
    <cellStyle name="20% - Accent2 2 3 2 5 4" xfId="7441"/>
    <cellStyle name="20% - Accent2 2 3 2 5 5" xfId="7442"/>
    <cellStyle name="20% - Accent2 2 3 2 6" xfId="7443"/>
    <cellStyle name="20% - Accent2 2 3 2 6 2" xfId="7444"/>
    <cellStyle name="20% - Accent2 2 3 2 6 2 2" xfId="7445"/>
    <cellStyle name="20% - Accent2 2 3 2 6 2 2 2" xfId="7446"/>
    <cellStyle name="20% - Accent2 2 3 2 6 2 2 3" xfId="7447"/>
    <cellStyle name="20% - Accent2 2 3 2 6 2 3" xfId="7448"/>
    <cellStyle name="20% - Accent2 2 3 2 6 2 4" xfId="7449"/>
    <cellStyle name="20% - Accent2 2 3 2 6 3" xfId="7450"/>
    <cellStyle name="20% - Accent2 2 3 2 6 3 2" xfId="7451"/>
    <cellStyle name="20% - Accent2 2 3 2 6 3 3" xfId="7452"/>
    <cellStyle name="20% - Accent2 2 3 2 6 4" xfId="7453"/>
    <cellStyle name="20% - Accent2 2 3 2 6 5" xfId="7454"/>
    <cellStyle name="20% - Accent2 2 3 2 7" xfId="7455"/>
    <cellStyle name="20% - Accent2 2 3 2 7 2" xfId="7456"/>
    <cellStyle name="20% - Accent2 2 3 2 7 2 2" xfId="7457"/>
    <cellStyle name="20% - Accent2 2 3 2 7 2 2 2" xfId="7458"/>
    <cellStyle name="20% - Accent2 2 3 2 7 2 2 3" xfId="7459"/>
    <cellStyle name="20% - Accent2 2 3 2 7 2 3" xfId="7460"/>
    <cellStyle name="20% - Accent2 2 3 2 7 2 4" xfId="7461"/>
    <cellStyle name="20% - Accent2 2 3 2 7 3" xfId="7462"/>
    <cellStyle name="20% - Accent2 2 3 2 7 3 2" xfId="7463"/>
    <cellStyle name="20% - Accent2 2 3 2 7 3 3" xfId="7464"/>
    <cellStyle name="20% - Accent2 2 3 2 7 4" xfId="7465"/>
    <cellStyle name="20% - Accent2 2 3 2 7 5" xfId="7466"/>
    <cellStyle name="20% - Accent2 2 3 2 8" xfId="7467"/>
    <cellStyle name="20% - Accent2 2 3 2 8 2" xfId="7468"/>
    <cellStyle name="20% - Accent2 2 3 2 8 2 2" xfId="7469"/>
    <cellStyle name="20% - Accent2 2 3 2 8 2 3" xfId="7470"/>
    <cellStyle name="20% - Accent2 2 3 2 8 3" xfId="7471"/>
    <cellStyle name="20% - Accent2 2 3 2 8 4" xfId="7472"/>
    <cellStyle name="20% - Accent2 2 3 2 9" xfId="7473"/>
    <cellStyle name="20% - Accent2 2 3 2 9 2" xfId="7474"/>
    <cellStyle name="20% - Accent2 2 3 2 9 2 2" xfId="7475"/>
    <cellStyle name="20% - Accent2 2 3 2 9 2 3" xfId="7476"/>
    <cellStyle name="20% - Accent2 2 3 2 9 3" xfId="7477"/>
    <cellStyle name="20% - Accent2 2 3 2 9 4" xfId="7478"/>
    <cellStyle name="20% - Accent2 2 3 3" xfId="7479"/>
    <cellStyle name="20% - Accent2 2 3 3 2" xfId="7480"/>
    <cellStyle name="20% - Accent2 2 3 3 2 2" xfId="7481"/>
    <cellStyle name="20% - Accent2 2 3 3 2 2 2" xfId="7482"/>
    <cellStyle name="20% - Accent2 2 3 3 2 2 2 2" xfId="7483"/>
    <cellStyle name="20% - Accent2 2 3 3 2 2 2 3" xfId="7484"/>
    <cellStyle name="20% - Accent2 2 3 3 2 2 3" xfId="7485"/>
    <cellStyle name="20% - Accent2 2 3 3 2 2 4" xfId="7486"/>
    <cellStyle name="20% - Accent2 2 3 3 2 3" xfId="7487"/>
    <cellStyle name="20% - Accent2 2 3 3 2 3 2" xfId="7488"/>
    <cellStyle name="20% - Accent2 2 3 3 2 3 3" xfId="7489"/>
    <cellStyle name="20% - Accent2 2 3 3 2 4" xfId="7490"/>
    <cellStyle name="20% - Accent2 2 3 3 2 5" xfId="7491"/>
    <cellStyle name="20% - Accent2 2 3 3 3" xfId="7492"/>
    <cellStyle name="20% - Accent2 2 3 3 3 2" xfId="7493"/>
    <cellStyle name="20% - Accent2 2 3 3 3 2 2" xfId="7494"/>
    <cellStyle name="20% - Accent2 2 3 3 3 2 2 2" xfId="7495"/>
    <cellStyle name="20% - Accent2 2 3 3 3 2 2 3" xfId="7496"/>
    <cellStyle name="20% - Accent2 2 3 3 3 2 3" xfId="7497"/>
    <cellStyle name="20% - Accent2 2 3 3 3 2 4" xfId="7498"/>
    <cellStyle name="20% - Accent2 2 3 3 3 3" xfId="7499"/>
    <cellStyle name="20% - Accent2 2 3 3 3 3 2" xfId="7500"/>
    <cellStyle name="20% - Accent2 2 3 3 3 3 3" xfId="7501"/>
    <cellStyle name="20% - Accent2 2 3 3 3 4" xfId="7502"/>
    <cellStyle name="20% - Accent2 2 3 3 3 5" xfId="7503"/>
    <cellStyle name="20% - Accent2 2 3 3 4" xfId="7504"/>
    <cellStyle name="20% - Accent2 2 3 3 4 2" xfId="7505"/>
    <cellStyle name="20% - Accent2 2 3 3 4 2 2" xfId="7506"/>
    <cellStyle name="20% - Accent2 2 3 3 4 2 3" xfId="7507"/>
    <cellStyle name="20% - Accent2 2 3 3 4 3" xfId="7508"/>
    <cellStyle name="20% - Accent2 2 3 3 4 4" xfId="7509"/>
    <cellStyle name="20% - Accent2 2 3 3 5" xfId="7510"/>
    <cellStyle name="20% - Accent2 2 3 3 5 2" xfId="7511"/>
    <cellStyle name="20% - Accent2 2 3 3 5 3" xfId="7512"/>
    <cellStyle name="20% - Accent2 2 3 3 6" xfId="7513"/>
    <cellStyle name="20% - Accent2 2 3 3 7" xfId="7514"/>
    <cellStyle name="20% - Accent2 2 3 4" xfId="7515"/>
    <cellStyle name="20% - Accent2 2 3 4 2" xfId="7516"/>
    <cellStyle name="20% - Accent2 2 3 4 2 2" xfId="7517"/>
    <cellStyle name="20% - Accent2 2 3 4 2 2 2" xfId="7518"/>
    <cellStyle name="20% - Accent2 2 3 4 2 2 2 2" xfId="7519"/>
    <cellStyle name="20% - Accent2 2 3 4 2 2 2 3" xfId="7520"/>
    <cellStyle name="20% - Accent2 2 3 4 2 2 3" xfId="7521"/>
    <cellStyle name="20% - Accent2 2 3 4 2 2 4" xfId="7522"/>
    <cellStyle name="20% - Accent2 2 3 4 2 3" xfId="7523"/>
    <cellStyle name="20% - Accent2 2 3 4 2 3 2" xfId="7524"/>
    <cellStyle name="20% - Accent2 2 3 4 2 3 3" xfId="7525"/>
    <cellStyle name="20% - Accent2 2 3 4 2 4" xfId="7526"/>
    <cellStyle name="20% - Accent2 2 3 4 2 5" xfId="7527"/>
    <cellStyle name="20% - Accent2 2 3 4 3" xfId="7528"/>
    <cellStyle name="20% - Accent2 2 3 4 3 2" xfId="7529"/>
    <cellStyle name="20% - Accent2 2 3 4 3 2 2" xfId="7530"/>
    <cellStyle name="20% - Accent2 2 3 4 3 2 2 2" xfId="7531"/>
    <cellStyle name="20% - Accent2 2 3 4 3 2 2 3" xfId="7532"/>
    <cellStyle name="20% - Accent2 2 3 4 3 2 3" xfId="7533"/>
    <cellStyle name="20% - Accent2 2 3 4 3 2 4" xfId="7534"/>
    <cellStyle name="20% - Accent2 2 3 4 3 3" xfId="7535"/>
    <cellStyle name="20% - Accent2 2 3 4 3 3 2" xfId="7536"/>
    <cellStyle name="20% - Accent2 2 3 4 3 3 3" xfId="7537"/>
    <cellStyle name="20% - Accent2 2 3 4 3 4" xfId="7538"/>
    <cellStyle name="20% - Accent2 2 3 4 3 5" xfId="7539"/>
    <cellStyle name="20% - Accent2 2 3 4 4" xfId="7540"/>
    <cellStyle name="20% - Accent2 2 3 4 4 2" xfId="7541"/>
    <cellStyle name="20% - Accent2 2 3 4 4 2 2" xfId="7542"/>
    <cellStyle name="20% - Accent2 2 3 4 4 2 3" xfId="7543"/>
    <cellStyle name="20% - Accent2 2 3 4 4 3" xfId="7544"/>
    <cellStyle name="20% - Accent2 2 3 4 4 4" xfId="7545"/>
    <cellStyle name="20% - Accent2 2 3 4 5" xfId="7546"/>
    <cellStyle name="20% - Accent2 2 3 4 5 2" xfId="7547"/>
    <cellStyle name="20% - Accent2 2 3 4 5 3" xfId="7548"/>
    <cellStyle name="20% - Accent2 2 3 4 6" xfId="7549"/>
    <cellStyle name="20% - Accent2 2 3 4 7" xfId="7550"/>
    <cellStyle name="20% - Accent2 2 3 5" xfId="7551"/>
    <cellStyle name="20% - Accent2 2 3 5 2" xfId="7552"/>
    <cellStyle name="20% - Accent2 2 3 5 2 2" xfId="7553"/>
    <cellStyle name="20% - Accent2 2 3 5 2 2 2" xfId="7554"/>
    <cellStyle name="20% - Accent2 2 3 5 2 2 2 2" xfId="7555"/>
    <cellStyle name="20% - Accent2 2 3 5 2 2 2 3" xfId="7556"/>
    <cellStyle name="20% - Accent2 2 3 5 2 2 3" xfId="7557"/>
    <cellStyle name="20% - Accent2 2 3 5 2 2 4" xfId="7558"/>
    <cellStyle name="20% - Accent2 2 3 5 2 3" xfId="7559"/>
    <cellStyle name="20% - Accent2 2 3 5 2 3 2" xfId="7560"/>
    <cellStyle name="20% - Accent2 2 3 5 2 3 3" xfId="7561"/>
    <cellStyle name="20% - Accent2 2 3 5 2 4" xfId="7562"/>
    <cellStyle name="20% - Accent2 2 3 5 2 5" xfId="7563"/>
    <cellStyle name="20% - Accent2 2 3 5 3" xfId="7564"/>
    <cellStyle name="20% - Accent2 2 3 5 3 2" xfId="7565"/>
    <cellStyle name="20% - Accent2 2 3 5 3 2 2" xfId="7566"/>
    <cellStyle name="20% - Accent2 2 3 5 3 2 2 2" xfId="7567"/>
    <cellStyle name="20% - Accent2 2 3 5 3 2 2 3" xfId="7568"/>
    <cellStyle name="20% - Accent2 2 3 5 3 2 3" xfId="7569"/>
    <cellStyle name="20% - Accent2 2 3 5 3 2 4" xfId="7570"/>
    <cellStyle name="20% - Accent2 2 3 5 3 3" xfId="7571"/>
    <cellStyle name="20% - Accent2 2 3 5 3 3 2" xfId="7572"/>
    <cellStyle name="20% - Accent2 2 3 5 3 3 3" xfId="7573"/>
    <cellStyle name="20% - Accent2 2 3 5 3 4" xfId="7574"/>
    <cellStyle name="20% - Accent2 2 3 5 3 5" xfId="7575"/>
    <cellStyle name="20% - Accent2 2 3 5 4" xfId="7576"/>
    <cellStyle name="20% - Accent2 2 3 5 4 2" xfId="7577"/>
    <cellStyle name="20% - Accent2 2 3 5 4 2 2" xfId="7578"/>
    <cellStyle name="20% - Accent2 2 3 5 4 2 3" xfId="7579"/>
    <cellStyle name="20% - Accent2 2 3 5 4 3" xfId="7580"/>
    <cellStyle name="20% - Accent2 2 3 5 4 4" xfId="7581"/>
    <cellStyle name="20% - Accent2 2 3 5 5" xfId="7582"/>
    <cellStyle name="20% - Accent2 2 3 5 5 2" xfId="7583"/>
    <cellStyle name="20% - Accent2 2 3 5 5 3" xfId="7584"/>
    <cellStyle name="20% - Accent2 2 3 5 6" xfId="7585"/>
    <cellStyle name="20% - Accent2 2 3 5 7" xfId="7586"/>
    <cellStyle name="20% - Accent2 2 3 6" xfId="7587"/>
    <cellStyle name="20% - Accent2 2 3 6 2" xfId="7588"/>
    <cellStyle name="20% - Accent2 2 3 6 2 2" xfId="7589"/>
    <cellStyle name="20% - Accent2 2 3 6 2 2 2" xfId="7590"/>
    <cellStyle name="20% - Accent2 2 3 6 2 2 3" xfId="7591"/>
    <cellStyle name="20% - Accent2 2 3 6 2 3" xfId="7592"/>
    <cellStyle name="20% - Accent2 2 3 6 2 4" xfId="7593"/>
    <cellStyle name="20% - Accent2 2 3 6 3" xfId="7594"/>
    <cellStyle name="20% - Accent2 2 3 6 3 2" xfId="7595"/>
    <cellStyle name="20% - Accent2 2 3 6 3 3" xfId="7596"/>
    <cellStyle name="20% - Accent2 2 3 6 4" xfId="7597"/>
    <cellStyle name="20% - Accent2 2 3 6 5" xfId="7598"/>
    <cellStyle name="20% - Accent2 2 3 7" xfId="7599"/>
    <cellStyle name="20% - Accent2 2 3 7 2" xfId="7600"/>
    <cellStyle name="20% - Accent2 2 3 7 2 2" xfId="7601"/>
    <cellStyle name="20% - Accent2 2 3 7 2 2 2" xfId="7602"/>
    <cellStyle name="20% - Accent2 2 3 7 2 2 3" xfId="7603"/>
    <cellStyle name="20% - Accent2 2 3 7 2 3" xfId="7604"/>
    <cellStyle name="20% - Accent2 2 3 7 2 4" xfId="7605"/>
    <cellStyle name="20% - Accent2 2 3 7 3" xfId="7606"/>
    <cellStyle name="20% - Accent2 2 3 7 3 2" xfId="7607"/>
    <cellStyle name="20% - Accent2 2 3 7 3 3" xfId="7608"/>
    <cellStyle name="20% - Accent2 2 3 7 4" xfId="7609"/>
    <cellStyle name="20% - Accent2 2 3 7 5" xfId="7610"/>
    <cellStyle name="20% - Accent2 2 3 8" xfId="7611"/>
    <cellStyle name="20% - Accent2 2 3 8 2" xfId="7612"/>
    <cellStyle name="20% - Accent2 2 3 8 2 2" xfId="7613"/>
    <cellStyle name="20% - Accent2 2 3 8 2 2 2" xfId="7614"/>
    <cellStyle name="20% - Accent2 2 3 8 2 2 3" xfId="7615"/>
    <cellStyle name="20% - Accent2 2 3 8 2 3" xfId="7616"/>
    <cellStyle name="20% - Accent2 2 3 8 2 4" xfId="7617"/>
    <cellStyle name="20% - Accent2 2 3 8 3" xfId="7618"/>
    <cellStyle name="20% - Accent2 2 3 8 3 2" xfId="7619"/>
    <cellStyle name="20% - Accent2 2 3 8 3 3" xfId="7620"/>
    <cellStyle name="20% - Accent2 2 3 8 4" xfId="7621"/>
    <cellStyle name="20% - Accent2 2 3 8 5" xfId="7622"/>
    <cellStyle name="20% - Accent2 2 3 9" xfId="7623"/>
    <cellStyle name="20% - Accent2 2 3 9 2" xfId="7624"/>
    <cellStyle name="20% - Accent2 2 3 9 2 2" xfId="7625"/>
    <cellStyle name="20% - Accent2 2 3 9 2 3" xfId="7626"/>
    <cellStyle name="20% - Accent2 2 3 9 3" xfId="7627"/>
    <cellStyle name="20% - Accent2 2 3 9 4" xfId="7628"/>
    <cellStyle name="20% - Accent2 2 4" xfId="7629"/>
    <cellStyle name="20% - Accent2 2 4 2" xfId="7630"/>
    <cellStyle name="20% - Accent2 2 4 2 2" xfId="7631"/>
    <cellStyle name="20% - Accent2 2 4 2 2 2" xfId="7632"/>
    <cellStyle name="20% - Accent2 2 4 2 2 2 2" xfId="7633"/>
    <cellStyle name="20% - Accent2 2 4 2 2 2 3" xfId="7634"/>
    <cellStyle name="20% - Accent2 2 4 2 2 3" xfId="7635"/>
    <cellStyle name="20% - Accent2 2 4 2 2 4" xfId="7636"/>
    <cellStyle name="20% - Accent2 2 4 2 3" xfId="7637"/>
    <cellStyle name="20% - Accent2 2 4 2 3 2" xfId="7638"/>
    <cellStyle name="20% - Accent2 2 4 2 3 3" xfId="7639"/>
    <cellStyle name="20% - Accent2 2 4 2 4" xfId="7640"/>
    <cellStyle name="20% - Accent2 2 4 2 5" xfId="7641"/>
    <cellStyle name="20% - Accent2 2 4 3" xfId="7642"/>
    <cellStyle name="20% - Accent2 2 4 3 2" xfId="7643"/>
    <cellStyle name="20% - Accent2 2 4 3 2 2" xfId="7644"/>
    <cellStyle name="20% - Accent2 2 4 3 2 2 2" xfId="7645"/>
    <cellStyle name="20% - Accent2 2 4 3 2 2 3" xfId="7646"/>
    <cellStyle name="20% - Accent2 2 4 3 2 3" xfId="7647"/>
    <cellStyle name="20% - Accent2 2 4 3 2 4" xfId="7648"/>
    <cellStyle name="20% - Accent2 2 4 3 3" xfId="7649"/>
    <cellStyle name="20% - Accent2 2 4 3 3 2" xfId="7650"/>
    <cellStyle name="20% - Accent2 2 4 3 3 3" xfId="7651"/>
    <cellStyle name="20% - Accent2 2 4 3 4" xfId="7652"/>
    <cellStyle name="20% - Accent2 2 4 3 5" xfId="7653"/>
    <cellStyle name="20% - Accent2 2 4 4" xfId="7654"/>
    <cellStyle name="20% - Accent2 2 4 4 2" xfId="7655"/>
    <cellStyle name="20% - Accent2 2 4 4 2 2" xfId="7656"/>
    <cellStyle name="20% - Accent2 2 4 4 2 3" xfId="7657"/>
    <cellStyle name="20% - Accent2 2 4 4 3" xfId="7658"/>
    <cellStyle name="20% - Accent2 2 4 4 4" xfId="7659"/>
    <cellStyle name="20% - Accent2 2 4 5" xfId="7660"/>
    <cellStyle name="20% - Accent2 2 4 5 2" xfId="7661"/>
    <cellStyle name="20% - Accent2 2 4 5 3" xfId="7662"/>
    <cellStyle name="20% - Accent2 2 4 6" xfId="7663"/>
    <cellStyle name="20% - Accent2 2 4 7" xfId="7664"/>
    <cellStyle name="20% - Accent2 2 5" xfId="7665"/>
    <cellStyle name="20% - Accent2 2 5 2" xfId="7666"/>
    <cellStyle name="20% - Accent2 2 5 2 2" xfId="7667"/>
    <cellStyle name="20% - Accent2 2 5 2 2 2" xfId="7668"/>
    <cellStyle name="20% - Accent2 2 5 2 2 2 2" xfId="7669"/>
    <cellStyle name="20% - Accent2 2 5 2 2 2 3" xfId="7670"/>
    <cellStyle name="20% - Accent2 2 5 2 2 3" xfId="7671"/>
    <cellStyle name="20% - Accent2 2 5 2 2 4" xfId="7672"/>
    <cellStyle name="20% - Accent2 2 5 2 3" xfId="7673"/>
    <cellStyle name="20% - Accent2 2 5 2 3 2" xfId="7674"/>
    <cellStyle name="20% - Accent2 2 5 2 3 3" xfId="7675"/>
    <cellStyle name="20% - Accent2 2 5 2 4" xfId="7676"/>
    <cellStyle name="20% - Accent2 2 5 2 5" xfId="7677"/>
    <cellStyle name="20% - Accent2 2 5 2 6" xfId="7678"/>
    <cellStyle name="20% - Accent2 2 5 2 7" xfId="7679"/>
    <cellStyle name="20% - Accent2 2 5 3" xfId="7680"/>
    <cellStyle name="20% - Accent2 2 5 3 2" xfId="7681"/>
    <cellStyle name="20% - Accent2 2 5 3 2 2" xfId="7682"/>
    <cellStyle name="20% - Accent2 2 5 3 2 2 2" xfId="7683"/>
    <cellStyle name="20% - Accent2 2 5 3 2 2 3" xfId="7684"/>
    <cellStyle name="20% - Accent2 2 5 3 2 3" xfId="7685"/>
    <cellStyle name="20% - Accent2 2 5 3 2 4" xfId="7686"/>
    <cellStyle name="20% - Accent2 2 5 3 3" xfId="7687"/>
    <cellStyle name="20% - Accent2 2 5 3 3 2" xfId="7688"/>
    <cellStyle name="20% - Accent2 2 5 3 3 3" xfId="7689"/>
    <cellStyle name="20% - Accent2 2 5 3 4" xfId="7690"/>
    <cellStyle name="20% - Accent2 2 5 3 5" xfId="7691"/>
    <cellStyle name="20% - Accent2 2 5 4" xfId="7692"/>
    <cellStyle name="20% - Accent2 2 5 4 2" xfId="7693"/>
    <cellStyle name="20% - Accent2 2 5 4 2 2" xfId="7694"/>
    <cellStyle name="20% - Accent2 2 5 4 2 3" xfId="7695"/>
    <cellStyle name="20% - Accent2 2 5 4 3" xfId="7696"/>
    <cellStyle name="20% - Accent2 2 5 4 4" xfId="7697"/>
    <cellStyle name="20% - Accent2 2 5 5" xfId="7698"/>
    <cellStyle name="20% - Accent2 2 5 5 2" xfId="7699"/>
    <cellStyle name="20% - Accent2 2 5 5 3" xfId="7700"/>
    <cellStyle name="20% - Accent2 2 5 6" xfId="7701"/>
    <cellStyle name="20% - Accent2 2 5 7" xfId="7702"/>
    <cellStyle name="20% - Accent2 2 6" xfId="7703"/>
    <cellStyle name="20% - Accent2 2 6 2" xfId="7704"/>
    <cellStyle name="20% - Accent2 2 6 2 2" xfId="7705"/>
    <cellStyle name="20% - Accent2 2 6 2 2 2" xfId="7706"/>
    <cellStyle name="20% - Accent2 2 6 2 2 2 2" xfId="7707"/>
    <cellStyle name="20% - Accent2 2 6 2 2 2 3" xfId="7708"/>
    <cellStyle name="20% - Accent2 2 6 2 2 3" xfId="7709"/>
    <cellStyle name="20% - Accent2 2 6 2 2 4" xfId="7710"/>
    <cellStyle name="20% - Accent2 2 6 2 3" xfId="7711"/>
    <cellStyle name="20% - Accent2 2 6 2 3 2" xfId="7712"/>
    <cellStyle name="20% - Accent2 2 6 2 3 3" xfId="7713"/>
    <cellStyle name="20% - Accent2 2 6 2 4" xfId="7714"/>
    <cellStyle name="20% - Accent2 2 6 2 5" xfId="7715"/>
    <cellStyle name="20% - Accent2 2 6 3" xfId="7716"/>
    <cellStyle name="20% - Accent2 2 6 3 2" xfId="7717"/>
    <cellStyle name="20% - Accent2 2 6 3 2 2" xfId="7718"/>
    <cellStyle name="20% - Accent2 2 6 3 2 2 2" xfId="7719"/>
    <cellStyle name="20% - Accent2 2 6 3 2 2 3" xfId="7720"/>
    <cellStyle name="20% - Accent2 2 6 3 2 3" xfId="7721"/>
    <cellStyle name="20% - Accent2 2 6 3 2 4" xfId="7722"/>
    <cellStyle name="20% - Accent2 2 6 3 3" xfId="7723"/>
    <cellStyle name="20% - Accent2 2 6 3 3 2" xfId="7724"/>
    <cellStyle name="20% - Accent2 2 6 3 3 3" xfId="7725"/>
    <cellStyle name="20% - Accent2 2 6 3 4" xfId="7726"/>
    <cellStyle name="20% - Accent2 2 6 3 5" xfId="7727"/>
    <cellStyle name="20% - Accent2 2 6 4" xfId="7728"/>
    <cellStyle name="20% - Accent2 2 6 4 2" xfId="7729"/>
    <cellStyle name="20% - Accent2 2 6 4 2 2" xfId="7730"/>
    <cellStyle name="20% - Accent2 2 6 4 2 3" xfId="7731"/>
    <cellStyle name="20% - Accent2 2 6 4 3" xfId="7732"/>
    <cellStyle name="20% - Accent2 2 6 4 4" xfId="7733"/>
    <cellStyle name="20% - Accent2 2 6 5" xfId="7734"/>
    <cellStyle name="20% - Accent2 2 6 5 2" xfId="7735"/>
    <cellStyle name="20% - Accent2 2 6 5 3" xfId="7736"/>
    <cellStyle name="20% - Accent2 2 6 6" xfId="7737"/>
    <cellStyle name="20% - Accent2 2 6 7" xfId="7738"/>
    <cellStyle name="20% - Accent2 2 7" xfId="7739"/>
    <cellStyle name="20% - Accent2 2 7 2" xfId="7740"/>
    <cellStyle name="20% - Accent2 2 7 2 2" xfId="7741"/>
    <cellStyle name="20% - Accent2 2 7 2 2 2" xfId="7742"/>
    <cellStyle name="20% - Accent2 2 7 2 2 3" xfId="7743"/>
    <cellStyle name="20% - Accent2 2 7 2 3" xfId="7744"/>
    <cellStyle name="20% - Accent2 2 7 2 4" xfId="7745"/>
    <cellStyle name="20% - Accent2 2 7 3" xfId="7746"/>
    <cellStyle name="20% - Accent2 2 7 3 2" xfId="7747"/>
    <cellStyle name="20% - Accent2 2 7 3 3" xfId="7748"/>
    <cellStyle name="20% - Accent2 2 7 4" xfId="7749"/>
    <cellStyle name="20% - Accent2 2 7 5" xfId="7750"/>
    <cellStyle name="20% - Accent2 2 8" xfId="7751"/>
    <cellStyle name="20% - Accent2 2 8 2" xfId="7752"/>
    <cellStyle name="20% - Accent2 2 8 2 2" xfId="7753"/>
    <cellStyle name="20% - Accent2 2 8 2 2 2" xfId="7754"/>
    <cellStyle name="20% - Accent2 2 8 2 2 3" xfId="7755"/>
    <cellStyle name="20% - Accent2 2 8 2 3" xfId="7756"/>
    <cellStyle name="20% - Accent2 2 8 2 4" xfId="7757"/>
    <cellStyle name="20% - Accent2 2 8 3" xfId="7758"/>
    <cellStyle name="20% - Accent2 2 8 3 2" xfId="7759"/>
    <cellStyle name="20% - Accent2 2 8 3 3" xfId="7760"/>
    <cellStyle name="20% - Accent2 2 8 4" xfId="7761"/>
    <cellStyle name="20% - Accent2 2 8 5" xfId="7762"/>
    <cellStyle name="20% - Accent2 2 9" xfId="7763"/>
    <cellStyle name="20% - Accent2 2 9 2" xfId="7764"/>
    <cellStyle name="20% - Accent2 2 9 2 2" xfId="7765"/>
    <cellStyle name="20% - Accent2 2 9 2 2 2" xfId="7766"/>
    <cellStyle name="20% - Accent2 2 9 2 2 3" xfId="7767"/>
    <cellStyle name="20% - Accent2 2 9 2 3" xfId="7768"/>
    <cellStyle name="20% - Accent2 2 9 2 4" xfId="7769"/>
    <cellStyle name="20% - Accent2 2 9 3" xfId="7770"/>
    <cellStyle name="20% - Accent2 2 9 3 2" xfId="7771"/>
    <cellStyle name="20% - Accent2 2 9 3 3" xfId="7772"/>
    <cellStyle name="20% - Accent2 2 9 4" xfId="7773"/>
    <cellStyle name="20% - Accent2 2 9 5" xfId="7774"/>
    <cellStyle name="20% - Accent2 2_22_MN_R&amp;D 174_09F" xfId="7775"/>
    <cellStyle name="20% - Accent2 20" xfId="234"/>
    <cellStyle name="20% - Accent2 21" xfId="235"/>
    <cellStyle name="20% - Accent2 22" xfId="236"/>
    <cellStyle name="20% - Accent2 23" xfId="237"/>
    <cellStyle name="20% - Accent2 24" xfId="238"/>
    <cellStyle name="20% - Accent2 25" xfId="239"/>
    <cellStyle name="20% - Accent2 26" xfId="240"/>
    <cellStyle name="20% - Accent2 27" xfId="241"/>
    <cellStyle name="20% - Accent2 28" xfId="242"/>
    <cellStyle name="20% - Accent2 29" xfId="243"/>
    <cellStyle name="20% - Accent2 3" xfId="244"/>
    <cellStyle name="20% - Accent2 3 10" xfId="7776"/>
    <cellStyle name="20% - Accent2 3 10 2" xfId="7777"/>
    <cellStyle name="20% - Accent2 3 10 2 2" xfId="7778"/>
    <cellStyle name="20% - Accent2 3 10 2 3" xfId="7779"/>
    <cellStyle name="20% - Accent2 3 10 3" xfId="7780"/>
    <cellStyle name="20% - Accent2 3 10 4" xfId="7781"/>
    <cellStyle name="20% - Accent2 3 11" xfId="7782"/>
    <cellStyle name="20% - Accent2 3 11 2" xfId="7783"/>
    <cellStyle name="20% - Accent2 3 11 2 2" xfId="7784"/>
    <cellStyle name="20% - Accent2 3 11 2 3" xfId="7785"/>
    <cellStyle name="20% - Accent2 3 11 3" xfId="7786"/>
    <cellStyle name="20% - Accent2 3 11 4" xfId="7787"/>
    <cellStyle name="20% - Accent2 3 12" xfId="7788"/>
    <cellStyle name="20% - Accent2 3 12 2" xfId="7789"/>
    <cellStyle name="20% - Accent2 3 12 3" xfId="7790"/>
    <cellStyle name="20% - Accent2 3 13" xfId="7791"/>
    <cellStyle name="20% - Accent2 3 14" xfId="7792"/>
    <cellStyle name="20% - Accent2 3 2" xfId="245"/>
    <cellStyle name="20% - Accent2 3 3" xfId="7793"/>
    <cellStyle name="20% - Accent2 3 3 10" xfId="7794"/>
    <cellStyle name="20% - Accent2 3 3 10 2" xfId="7795"/>
    <cellStyle name="20% - Accent2 3 3 10 2 2" xfId="7796"/>
    <cellStyle name="20% - Accent2 3 3 10 2 3" xfId="7797"/>
    <cellStyle name="20% - Accent2 3 3 10 3" xfId="7798"/>
    <cellStyle name="20% - Accent2 3 3 10 4" xfId="7799"/>
    <cellStyle name="20% - Accent2 3 3 11" xfId="7800"/>
    <cellStyle name="20% - Accent2 3 3 11 2" xfId="7801"/>
    <cellStyle name="20% - Accent2 3 3 11 3" xfId="7802"/>
    <cellStyle name="20% - Accent2 3 3 12" xfId="7803"/>
    <cellStyle name="20% - Accent2 3 3 13" xfId="7804"/>
    <cellStyle name="20% - Accent2 3 3 2" xfId="7805"/>
    <cellStyle name="20% - Accent2 3 3 2 10" xfId="7806"/>
    <cellStyle name="20% - Accent2 3 3 2 10 2" xfId="7807"/>
    <cellStyle name="20% - Accent2 3 3 2 10 3" xfId="7808"/>
    <cellStyle name="20% - Accent2 3 3 2 11" xfId="7809"/>
    <cellStyle name="20% - Accent2 3 3 2 12" xfId="7810"/>
    <cellStyle name="20% - Accent2 3 3 2 2" xfId="7811"/>
    <cellStyle name="20% - Accent2 3 3 2 2 2" xfId="7812"/>
    <cellStyle name="20% - Accent2 3 3 2 2 2 2" xfId="7813"/>
    <cellStyle name="20% - Accent2 3 3 2 2 2 2 2" xfId="7814"/>
    <cellStyle name="20% - Accent2 3 3 2 2 2 2 2 2" xfId="7815"/>
    <cellStyle name="20% - Accent2 3 3 2 2 2 2 2 3" xfId="7816"/>
    <cellStyle name="20% - Accent2 3 3 2 2 2 2 3" xfId="7817"/>
    <cellStyle name="20% - Accent2 3 3 2 2 2 2 4" xfId="7818"/>
    <cellStyle name="20% - Accent2 3 3 2 2 2 3" xfId="7819"/>
    <cellStyle name="20% - Accent2 3 3 2 2 2 3 2" xfId="7820"/>
    <cellStyle name="20% - Accent2 3 3 2 2 2 3 3" xfId="7821"/>
    <cellStyle name="20% - Accent2 3 3 2 2 2 4" xfId="7822"/>
    <cellStyle name="20% - Accent2 3 3 2 2 2 5" xfId="7823"/>
    <cellStyle name="20% - Accent2 3 3 2 2 3" xfId="7824"/>
    <cellStyle name="20% - Accent2 3 3 2 2 3 2" xfId="7825"/>
    <cellStyle name="20% - Accent2 3 3 2 2 3 2 2" xfId="7826"/>
    <cellStyle name="20% - Accent2 3 3 2 2 3 2 2 2" xfId="7827"/>
    <cellStyle name="20% - Accent2 3 3 2 2 3 2 2 3" xfId="7828"/>
    <cellStyle name="20% - Accent2 3 3 2 2 3 2 3" xfId="7829"/>
    <cellStyle name="20% - Accent2 3 3 2 2 3 2 4" xfId="7830"/>
    <cellStyle name="20% - Accent2 3 3 2 2 3 3" xfId="7831"/>
    <cellStyle name="20% - Accent2 3 3 2 2 3 3 2" xfId="7832"/>
    <cellStyle name="20% - Accent2 3 3 2 2 3 3 3" xfId="7833"/>
    <cellStyle name="20% - Accent2 3 3 2 2 3 4" xfId="7834"/>
    <cellStyle name="20% - Accent2 3 3 2 2 3 5" xfId="7835"/>
    <cellStyle name="20% - Accent2 3 3 2 2 4" xfId="7836"/>
    <cellStyle name="20% - Accent2 3 3 2 2 4 2" xfId="7837"/>
    <cellStyle name="20% - Accent2 3 3 2 2 4 2 2" xfId="7838"/>
    <cellStyle name="20% - Accent2 3 3 2 2 4 2 3" xfId="7839"/>
    <cellStyle name="20% - Accent2 3 3 2 2 4 3" xfId="7840"/>
    <cellStyle name="20% - Accent2 3 3 2 2 4 4" xfId="7841"/>
    <cellStyle name="20% - Accent2 3 3 2 2 5" xfId="7842"/>
    <cellStyle name="20% - Accent2 3 3 2 2 5 2" xfId="7843"/>
    <cellStyle name="20% - Accent2 3 3 2 2 5 3" xfId="7844"/>
    <cellStyle name="20% - Accent2 3 3 2 2 6" xfId="7845"/>
    <cellStyle name="20% - Accent2 3 3 2 2 7" xfId="7846"/>
    <cellStyle name="20% - Accent2 3 3 2 3" xfId="7847"/>
    <cellStyle name="20% - Accent2 3 3 2 3 2" xfId="7848"/>
    <cellStyle name="20% - Accent2 3 3 2 3 2 2" xfId="7849"/>
    <cellStyle name="20% - Accent2 3 3 2 3 2 2 2" xfId="7850"/>
    <cellStyle name="20% - Accent2 3 3 2 3 2 2 2 2" xfId="7851"/>
    <cellStyle name="20% - Accent2 3 3 2 3 2 2 2 3" xfId="7852"/>
    <cellStyle name="20% - Accent2 3 3 2 3 2 2 3" xfId="7853"/>
    <cellStyle name="20% - Accent2 3 3 2 3 2 2 4" xfId="7854"/>
    <cellStyle name="20% - Accent2 3 3 2 3 2 3" xfId="7855"/>
    <cellStyle name="20% - Accent2 3 3 2 3 2 3 2" xfId="7856"/>
    <cellStyle name="20% - Accent2 3 3 2 3 2 3 3" xfId="7857"/>
    <cellStyle name="20% - Accent2 3 3 2 3 2 4" xfId="7858"/>
    <cellStyle name="20% - Accent2 3 3 2 3 2 5" xfId="7859"/>
    <cellStyle name="20% - Accent2 3 3 2 3 3" xfId="7860"/>
    <cellStyle name="20% - Accent2 3 3 2 3 3 2" xfId="7861"/>
    <cellStyle name="20% - Accent2 3 3 2 3 3 2 2" xfId="7862"/>
    <cellStyle name="20% - Accent2 3 3 2 3 3 2 2 2" xfId="7863"/>
    <cellStyle name="20% - Accent2 3 3 2 3 3 2 2 3" xfId="7864"/>
    <cellStyle name="20% - Accent2 3 3 2 3 3 2 3" xfId="7865"/>
    <cellStyle name="20% - Accent2 3 3 2 3 3 2 4" xfId="7866"/>
    <cellStyle name="20% - Accent2 3 3 2 3 3 3" xfId="7867"/>
    <cellStyle name="20% - Accent2 3 3 2 3 3 3 2" xfId="7868"/>
    <cellStyle name="20% - Accent2 3 3 2 3 3 3 3" xfId="7869"/>
    <cellStyle name="20% - Accent2 3 3 2 3 3 4" xfId="7870"/>
    <cellStyle name="20% - Accent2 3 3 2 3 3 5" xfId="7871"/>
    <cellStyle name="20% - Accent2 3 3 2 3 4" xfId="7872"/>
    <cellStyle name="20% - Accent2 3 3 2 3 4 2" xfId="7873"/>
    <cellStyle name="20% - Accent2 3 3 2 3 4 2 2" xfId="7874"/>
    <cellStyle name="20% - Accent2 3 3 2 3 4 2 3" xfId="7875"/>
    <cellStyle name="20% - Accent2 3 3 2 3 4 3" xfId="7876"/>
    <cellStyle name="20% - Accent2 3 3 2 3 4 4" xfId="7877"/>
    <cellStyle name="20% - Accent2 3 3 2 3 5" xfId="7878"/>
    <cellStyle name="20% - Accent2 3 3 2 3 5 2" xfId="7879"/>
    <cellStyle name="20% - Accent2 3 3 2 3 5 3" xfId="7880"/>
    <cellStyle name="20% - Accent2 3 3 2 3 6" xfId="7881"/>
    <cellStyle name="20% - Accent2 3 3 2 3 7" xfId="7882"/>
    <cellStyle name="20% - Accent2 3 3 2 4" xfId="7883"/>
    <cellStyle name="20% - Accent2 3 3 2 4 2" xfId="7884"/>
    <cellStyle name="20% - Accent2 3 3 2 4 2 2" xfId="7885"/>
    <cellStyle name="20% - Accent2 3 3 2 4 2 2 2" xfId="7886"/>
    <cellStyle name="20% - Accent2 3 3 2 4 2 2 2 2" xfId="7887"/>
    <cellStyle name="20% - Accent2 3 3 2 4 2 2 2 3" xfId="7888"/>
    <cellStyle name="20% - Accent2 3 3 2 4 2 2 3" xfId="7889"/>
    <cellStyle name="20% - Accent2 3 3 2 4 2 2 4" xfId="7890"/>
    <cellStyle name="20% - Accent2 3 3 2 4 2 3" xfId="7891"/>
    <cellStyle name="20% - Accent2 3 3 2 4 2 3 2" xfId="7892"/>
    <cellStyle name="20% - Accent2 3 3 2 4 2 3 3" xfId="7893"/>
    <cellStyle name="20% - Accent2 3 3 2 4 2 4" xfId="7894"/>
    <cellStyle name="20% - Accent2 3 3 2 4 2 5" xfId="7895"/>
    <cellStyle name="20% - Accent2 3 3 2 4 3" xfId="7896"/>
    <cellStyle name="20% - Accent2 3 3 2 4 3 2" xfId="7897"/>
    <cellStyle name="20% - Accent2 3 3 2 4 3 2 2" xfId="7898"/>
    <cellStyle name="20% - Accent2 3 3 2 4 3 2 2 2" xfId="7899"/>
    <cellStyle name="20% - Accent2 3 3 2 4 3 2 2 3" xfId="7900"/>
    <cellStyle name="20% - Accent2 3 3 2 4 3 2 3" xfId="7901"/>
    <cellStyle name="20% - Accent2 3 3 2 4 3 2 4" xfId="7902"/>
    <cellStyle name="20% - Accent2 3 3 2 4 3 3" xfId="7903"/>
    <cellStyle name="20% - Accent2 3 3 2 4 3 3 2" xfId="7904"/>
    <cellStyle name="20% - Accent2 3 3 2 4 3 3 3" xfId="7905"/>
    <cellStyle name="20% - Accent2 3 3 2 4 3 4" xfId="7906"/>
    <cellStyle name="20% - Accent2 3 3 2 4 3 5" xfId="7907"/>
    <cellStyle name="20% - Accent2 3 3 2 4 4" xfId="7908"/>
    <cellStyle name="20% - Accent2 3 3 2 4 4 2" xfId="7909"/>
    <cellStyle name="20% - Accent2 3 3 2 4 4 2 2" xfId="7910"/>
    <cellStyle name="20% - Accent2 3 3 2 4 4 2 3" xfId="7911"/>
    <cellStyle name="20% - Accent2 3 3 2 4 4 3" xfId="7912"/>
    <cellStyle name="20% - Accent2 3 3 2 4 4 4" xfId="7913"/>
    <cellStyle name="20% - Accent2 3 3 2 4 5" xfId="7914"/>
    <cellStyle name="20% - Accent2 3 3 2 4 5 2" xfId="7915"/>
    <cellStyle name="20% - Accent2 3 3 2 4 5 3" xfId="7916"/>
    <cellStyle name="20% - Accent2 3 3 2 4 6" xfId="7917"/>
    <cellStyle name="20% - Accent2 3 3 2 4 7" xfId="7918"/>
    <cellStyle name="20% - Accent2 3 3 2 5" xfId="7919"/>
    <cellStyle name="20% - Accent2 3 3 2 5 2" xfId="7920"/>
    <cellStyle name="20% - Accent2 3 3 2 5 2 2" xfId="7921"/>
    <cellStyle name="20% - Accent2 3 3 2 5 2 2 2" xfId="7922"/>
    <cellStyle name="20% - Accent2 3 3 2 5 2 2 3" xfId="7923"/>
    <cellStyle name="20% - Accent2 3 3 2 5 2 3" xfId="7924"/>
    <cellStyle name="20% - Accent2 3 3 2 5 2 4" xfId="7925"/>
    <cellStyle name="20% - Accent2 3 3 2 5 3" xfId="7926"/>
    <cellStyle name="20% - Accent2 3 3 2 5 3 2" xfId="7927"/>
    <cellStyle name="20% - Accent2 3 3 2 5 3 3" xfId="7928"/>
    <cellStyle name="20% - Accent2 3 3 2 5 4" xfId="7929"/>
    <cellStyle name="20% - Accent2 3 3 2 5 5" xfId="7930"/>
    <cellStyle name="20% - Accent2 3 3 2 6" xfId="7931"/>
    <cellStyle name="20% - Accent2 3 3 2 6 2" xfId="7932"/>
    <cellStyle name="20% - Accent2 3 3 2 6 2 2" xfId="7933"/>
    <cellStyle name="20% - Accent2 3 3 2 6 2 2 2" xfId="7934"/>
    <cellStyle name="20% - Accent2 3 3 2 6 2 2 3" xfId="7935"/>
    <cellStyle name="20% - Accent2 3 3 2 6 2 3" xfId="7936"/>
    <cellStyle name="20% - Accent2 3 3 2 6 2 4" xfId="7937"/>
    <cellStyle name="20% - Accent2 3 3 2 6 3" xfId="7938"/>
    <cellStyle name="20% - Accent2 3 3 2 6 3 2" xfId="7939"/>
    <cellStyle name="20% - Accent2 3 3 2 6 3 3" xfId="7940"/>
    <cellStyle name="20% - Accent2 3 3 2 6 4" xfId="7941"/>
    <cellStyle name="20% - Accent2 3 3 2 6 5" xfId="7942"/>
    <cellStyle name="20% - Accent2 3 3 2 7" xfId="7943"/>
    <cellStyle name="20% - Accent2 3 3 2 7 2" xfId="7944"/>
    <cellStyle name="20% - Accent2 3 3 2 7 2 2" xfId="7945"/>
    <cellStyle name="20% - Accent2 3 3 2 7 2 2 2" xfId="7946"/>
    <cellStyle name="20% - Accent2 3 3 2 7 2 2 3" xfId="7947"/>
    <cellStyle name="20% - Accent2 3 3 2 7 2 3" xfId="7948"/>
    <cellStyle name="20% - Accent2 3 3 2 7 2 4" xfId="7949"/>
    <cellStyle name="20% - Accent2 3 3 2 7 3" xfId="7950"/>
    <cellStyle name="20% - Accent2 3 3 2 7 3 2" xfId="7951"/>
    <cellStyle name="20% - Accent2 3 3 2 7 3 3" xfId="7952"/>
    <cellStyle name="20% - Accent2 3 3 2 7 4" xfId="7953"/>
    <cellStyle name="20% - Accent2 3 3 2 7 5" xfId="7954"/>
    <cellStyle name="20% - Accent2 3 3 2 8" xfId="7955"/>
    <cellStyle name="20% - Accent2 3 3 2 8 2" xfId="7956"/>
    <cellStyle name="20% - Accent2 3 3 2 8 2 2" xfId="7957"/>
    <cellStyle name="20% - Accent2 3 3 2 8 2 3" xfId="7958"/>
    <cellStyle name="20% - Accent2 3 3 2 8 3" xfId="7959"/>
    <cellStyle name="20% - Accent2 3 3 2 8 4" xfId="7960"/>
    <cellStyle name="20% - Accent2 3 3 2 9" xfId="7961"/>
    <cellStyle name="20% - Accent2 3 3 2 9 2" xfId="7962"/>
    <cellStyle name="20% - Accent2 3 3 2 9 2 2" xfId="7963"/>
    <cellStyle name="20% - Accent2 3 3 2 9 2 3" xfId="7964"/>
    <cellStyle name="20% - Accent2 3 3 2 9 3" xfId="7965"/>
    <cellStyle name="20% - Accent2 3 3 2 9 4" xfId="7966"/>
    <cellStyle name="20% - Accent2 3 3 3" xfId="7967"/>
    <cellStyle name="20% - Accent2 3 3 3 2" xfId="7968"/>
    <cellStyle name="20% - Accent2 3 3 3 2 2" xfId="7969"/>
    <cellStyle name="20% - Accent2 3 3 3 2 2 2" xfId="7970"/>
    <cellStyle name="20% - Accent2 3 3 3 2 2 2 2" xfId="7971"/>
    <cellStyle name="20% - Accent2 3 3 3 2 2 2 3" xfId="7972"/>
    <cellStyle name="20% - Accent2 3 3 3 2 2 3" xfId="7973"/>
    <cellStyle name="20% - Accent2 3 3 3 2 2 4" xfId="7974"/>
    <cellStyle name="20% - Accent2 3 3 3 2 3" xfId="7975"/>
    <cellStyle name="20% - Accent2 3 3 3 2 3 2" xfId="7976"/>
    <cellStyle name="20% - Accent2 3 3 3 2 3 3" xfId="7977"/>
    <cellStyle name="20% - Accent2 3 3 3 2 4" xfId="7978"/>
    <cellStyle name="20% - Accent2 3 3 3 2 5" xfId="7979"/>
    <cellStyle name="20% - Accent2 3 3 3 3" xfId="7980"/>
    <cellStyle name="20% - Accent2 3 3 3 3 2" xfId="7981"/>
    <cellStyle name="20% - Accent2 3 3 3 3 2 2" xfId="7982"/>
    <cellStyle name="20% - Accent2 3 3 3 3 2 2 2" xfId="7983"/>
    <cellStyle name="20% - Accent2 3 3 3 3 2 2 3" xfId="7984"/>
    <cellStyle name="20% - Accent2 3 3 3 3 2 3" xfId="7985"/>
    <cellStyle name="20% - Accent2 3 3 3 3 2 4" xfId="7986"/>
    <cellStyle name="20% - Accent2 3 3 3 3 3" xfId="7987"/>
    <cellStyle name="20% - Accent2 3 3 3 3 3 2" xfId="7988"/>
    <cellStyle name="20% - Accent2 3 3 3 3 3 3" xfId="7989"/>
    <cellStyle name="20% - Accent2 3 3 3 3 4" xfId="7990"/>
    <cellStyle name="20% - Accent2 3 3 3 3 5" xfId="7991"/>
    <cellStyle name="20% - Accent2 3 3 3 4" xfId="7992"/>
    <cellStyle name="20% - Accent2 3 3 3 4 2" xfId="7993"/>
    <cellStyle name="20% - Accent2 3 3 3 4 2 2" xfId="7994"/>
    <cellStyle name="20% - Accent2 3 3 3 4 2 3" xfId="7995"/>
    <cellStyle name="20% - Accent2 3 3 3 4 3" xfId="7996"/>
    <cellStyle name="20% - Accent2 3 3 3 4 4" xfId="7997"/>
    <cellStyle name="20% - Accent2 3 3 3 5" xfId="7998"/>
    <cellStyle name="20% - Accent2 3 3 3 5 2" xfId="7999"/>
    <cellStyle name="20% - Accent2 3 3 3 5 3" xfId="8000"/>
    <cellStyle name="20% - Accent2 3 3 3 6" xfId="8001"/>
    <cellStyle name="20% - Accent2 3 3 3 7" xfId="8002"/>
    <cellStyle name="20% - Accent2 3 3 4" xfId="8003"/>
    <cellStyle name="20% - Accent2 3 3 4 2" xfId="8004"/>
    <cellStyle name="20% - Accent2 3 3 4 2 2" xfId="8005"/>
    <cellStyle name="20% - Accent2 3 3 4 2 2 2" xfId="8006"/>
    <cellStyle name="20% - Accent2 3 3 4 2 2 2 2" xfId="8007"/>
    <cellStyle name="20% - Accent2 3 3 4 2 2 2 3" xfId="8008"/>
    <cellStyle name="20% - Accent2 3 3 4 2 2 3" xfId="8009"/>
    <cellStyle name="20% - Accent2 3 3 4 2 2 4" xfId="8010"/>
    <cellStyle name="20% - Accent2 3 3 4 2 3" xfId="8011"/>
    <cellStyle name="20% - Accent2 3 3 4 2 3 2" xfId="8012"/>
    <cellStyle name="20% - Accent2 3 3 4 2 3 3" xfId="8013"/>
    <cellStyle name="20% - Accent2 3 3 4 2 4" xfId="8014"/>
    <cellStyle name="20% - Accent2 3 3 4 2 5" xfId="8015"/>
    <cellStyle name="20% - Accent2 3 3 4 3" xfId="8016"/>
    <cellStyle name="20% - Accent2 3 3 4 3 2" xfId="8017"/>
    <cellStyle name="20% - Accent2 3 3 4 3 2 2" xfId="8018"/>
    <cellStyle name="20% - Accent2 3 3 4 3 2 2 2" xfId="8019"/>
    <cellStyle name="20% - Accent2 3 3 4 3 2 2 3" xfId="8020"/>
    <cellStyle name="20% - Accent2 3 3 4 3 2 3" xfId="8021"/>
    <cellStyle name="20% - Accent2 3 3 4 3 2 4" xfId="8022"/>
    <cellStyle name="20% - Accent2 3 3 4 3 3" xfId="8023"/>
    <cellStyle name="20% - Accent2 3 3 4 3 3 2" xfId="8024"/>
    <cellStyle name="20% - Accent2 3 3 4 3 3 3" xfId="8025"/>
    <cellStyle name="20% - Accent2 3 3 4 3 4" xfId="8026"/>
    <cellStyle name="20% - Accent2 3 3 4 3 5" xfId="8027"/>
    <cellStyle name="20% - Accent2 3 3 4 4" xfId="8028"/>
    <cellStyle name="20% - Accent2 3 3 4 4 2" xfId="8029"/>
    <cellStyle name="20% - Accent2 3 3 4 4 2 2" xfId="8030"/>
    <cellStyle name="20% - Accent2 3 3 4 4 2 3" xfId="8031"/>
    <cellStyle name="20% - Accent2 3 3 4 4 3" xfId="8032"/>
    <cellStyle name="20% - Accent2 3 3 4 4 4" xfId="8033"/>
    <cellStyle name="20% - Accent2 3 3 4 5" xfId="8034"/>
    <cellStyle name="20% - Accent2 3 3 4 5 2" xfId="8035"/>
    <cellStyle name="20% - Accent2 3 3 4 5 3" xfId="8036"/>
    <cellStyle name="20% - Accent2 3 3 4 6" xfId="8037"/>
    <cellStyle name="20% - Accent2 3 3 4 7" xfId="8038"/>
    <cellStyle name="20% - Accent2 3 3 5" xfId="8039"/>
    <cellStyle name="20% - Accent2 3 3 5 2" xfId="8040"/>
    <cellStyle name="20% - Accent2 3 3 5 2 2" xfId="8041"/>
    <cellStyle name="20% - Accent2 3 3 5 2 2 2" xfId="8042"/>
    <cellStyle name="20% - Accent2 3 3 5 2 2 2 2" xfId="8043"/>
    <cellStyle name="20% - Accent2 3 3 5 2 2 2 3" xfId="8044"/>
    <cellStyle name="20% - Accent2 3 3 5 2 2 3" xfId="8045"/>
    <cellStyle name="20% - Accent2 3 3 5 2 2 4" xfId="8046"/>
    <cellStyle name="20% - Accent2 3 3 5 2 3" xfId="8047"/>
    <cellStyle name="20% - Accent2 3 3 5 2 3 2" xfId="8048"/>
    <cellStyle name="20% - Accent2 3 3 5 2 3 3" xfId="8049"/>
    <cellStyle name="20% - Accent2 3 3 5 2 4" xfId="8050"/>
    <cellStyle name="20% - Accent2 3 3 5 2 5" xfId="8051"/>
    <cellStyle name="20% - Accent2 3 3 5 3" xfId="8052"/>
    <cellStyle name="20% - Accent2 3 3 5 3 2" xfId="8053"/>
    <cellStyle name="20% - Accent2 3 3 5 3 2 2" xfId="8054"/>
    <cellStyle name="20% - Accent2 3 3 5 3 2 2 2" xfId="8055"/>
    <cellStyle name="20% - Accent2 3 3 5 3 2 2 3" xfId="8056"/>
    <cellStyle name="20% - Accent2 3 3 5 3 2 3" xfId="8057"/>
    <cellStyle name="20% - Accent2 3 3 5 3 2 4" xfId="8058"/>
    <cellStyle name="20% - Accent2 3 3 5 3 3" xfId="8059"/>
    <cellStyle name="20% - Accent2 3 3 5 3 3 2" xfId="8060"/>
    <cellStyle name="20% - Accent2 3 3 5 3 3 3" xfId="8061"/>
    <cellStyle name="20% - Accent2 3 3 5 3 4" xfId="8062"/>
    <cellStyle name="20% - Accent2 3 3 5 3 5" xfId="8063"/>
    <cellStyle name="20% - Accent2 3 3 5 4" xfId="8064"/>
    <cellStyle name="20% - Accent2 3 3 5 4 2" xfId="8065"/>
    <cellStyle name="20% - Accent2 3 3 5 4 2 2" xfId="8066"/>
    <cellStyle name="20% - Accent2 3 3 5 4 2 3" xfId="8067"/>
    <cellStyle name="20% - Accent2 3 3 5 4 3" xfId="8068"/>
    <cellStyle name="20% - Accent2 3 3 5 4 4" xfId="8069"/>
    <cellStyle name="20% - Accent2 3 3 5 5" xfId="8070"/>
    <cellStyle name="20% - Accent2 3 3 5 5 2" xfId="8071"/>
    <cellStyle name="20% - Accent2 3 3 5 5 3" xfId="8072"/>
    <cellStyle name="20% - Accent2 3 3 5 6" xfId="8073"/>
    <cellStyle name="20% - Accent2 3 3 5 7" xfId="8074"/>
    <cellStyle name="20% - Accent2 3 3 6" xfId="8075"/>
    <cellStyle name="20% - Accent2 3 3 6 2" xfId="8076"/>
    <cellStyle name="20% - Accent2 3 3 6 2 2" xfId="8077"/>
    <cellStyle name="20% - Accent2 3 3 6 2 2 2" xfId="8078"/>
    <cellStyle name="20% - Accent2 3 3 6 2 2 3" xfId="8079"/>
    <cellStyle name="20% - Accent2 3 3 6 2 3" xfId="8080"/>
    <cellStyle name="20% - Accent2 3 3 6 2 4" xfId="8081"/>
    <cellStyle name="20% - Accent2 3 3 6 3" xfId="8082"/>
    <cellStyle name="20% - Accent2 3 3 6 3 2" xfId="8083"/>
    <cellStyle name="20% - Accent2 3 3 6 3 3" xfId="8084"/>
    <cellStyle name="20% - Accent2 3 3 6 4" xfId="8085"/>
    <cellStyle name="20% - Accent2 3 3 6 5" xfId="8086"/>
    <cellStyle name="20% - Accent2 3 3 7" xfId="8087"/>
    <cellStyle name="20% - Accent2 3 3 7 2" xfId="8088"/>
    <cellStyle name="20% - Accent2 3 3 7 2 2" xfId="8089"/>
    <cellStyle name="20% - Accent2 3 3 7 2 2 2" xfId="8090"/>
    <cellStyle name="20% - Accent2 3 3 7 2 2 3" xfId="8091"/>
    <cellStyle name="20% - Accent2 3 3 7 2 3" xfId="8092"/>
    <cellStyle name="20% - Accent2 3 3 7 2 4" xfId="8093"/>
    <cellStyle name="20% - Accent2 3 3 7 3" xfId="8094"/>
    <cellStyle name="20% - Accent2 3 3 7 3 2" xfId="8095"/>
    <cellStyle name="20% - Accent2 3 3 7 3 3" xfId="8096"/>
    <cellStyle name="20% - Accent2 3 3 7 4" xfId="8097"/>
    <cellStyle name="20% - Accent2 3 3 7 5" xfId="8098"/>
    <cellStyle name="20% - Accent2 3 3 8" xfId="8099"/>
    <cellStyle name="20% - Accent2 3 3 8 2" xfId="8100"/>
    <cellStyle name="20% - Accent2 3 3 8 2 2" xfId="8101"/>
    <cellStyle name="20% - Accent2 3 3 8 2 2 2" xfId="8102"/>
    <cellStyle name="20% - Accent2 3 3 8 2 2 3" xfId="8103"/>
    <cellStyle name="20% - Accent2 3 3 8 2 3" xfId="8104"/>
    <cellStyle name="20% - Accent2 3 3 8 2 4" xfId="8105"/>
    <cellStyle name="20% - Accent2 3 3 8 3" xfId="8106"/>
    <cellStyle name="20% - Accent2 3 3 8 3 2" xfId="8107"/>
    <cellStyle name="20% - Accent2 3 3 8 3 3" xfId="8108"/>
    <cellStyle name="20% - Accent2 3 3 8 4" xfId="8109"/>
    <cellStyle name="20% - Accent2 3 3 8 5" xfId="8110"/>
    <cellStyle name="20% - Accent2 3 3 9" xfId="8111"/>
    <cellStyle name="20% - Accent2 3 3 9 2" xfId="8112"/>
    <cellStyle name="20% - Accent2 3 3 9 2 2" xfId="8113"/>
    <cellStyle name="20% - Accent2 3 3 9 2 3" xfId="8114"/>
    <cellStyle name="20% - Accent2 3 3 9 3" xfId="8115"/>
    <cellStyle name="20% - Accent2 3 3 9 4" xfId="8116"/>
    <cellStyle name="20% - Accent2 3 4" xfId="8117"/>
    <cellStyle name="20% - Accent2 3 4 2" xfId="8118"/>
    <cellStyle name="20% - Accent2 3 4 2 2" xfId="8119"/>
    <cellStyle name="20% - Accent2 3 4 2 2 2" xfId="8120"/>
    <cellStyle name="20% - Accent2 3 4 2 2 2 2" xfId="8121"/>
    <cellStyle name="20% - Accent2 3 4 2 2 2 3" xfId="8122"/>
    <cellStyle name="20% - Accent2 3 4 2 2 3" xfId="8123"/>
    <cellStyle name="20% - Accent2 3 4 2 2 4" xfId="8124"/>
    <cellStyle name="20% - Accent2 3 4 2 3" xfId="8125"/>
    <cellStyle name="20% - Accent2 3 4 2 3 2" xfId="8126"/>
    <cellStyle name="20% - Accent2 3 4 2 3 3" xfId="8127"/>
    <cellStyle name="20% - Accent2 3 4 2 4" xfId="8128"/>
    <cellStyle name="20% - Accent2 3 4 2 5" xfId="8129"/>
    <cellStyle name="20% - Accent2 3 4 3" xfId="8130"/>
    <cellStyle name="20% - Accent2 3 4 3 2" xfId="8131"/>
    <cellStyle name="20% - Accent2 3 4 3 2 2" xfId="8132"/>
    <cellStyle name="20% - Accent2 3 4 3 2 2 2" xfId="8133"/>
    <cellStyle name="20% - Accent2 3 4 3 2 2 3" xfId="8134"/>
    <cellStyle name="20% - Accent2 3 4 3 2 3" xfId="8135"/>
    <cellStyle name="20% - Accent2 3 4 3 2 4" xfId="8136"/>
    <cellStyle name="20% - Accent2 3 4 3 3" xfId="8137"/>
    <cellStyle name="20% - Accent2 3 4 3 3 2" xfId="8138"/>
    <cellStyle name="20% - Accent2 3 4 3 3 3" xfId="8139"/>
    <cellStyle name="20% - Accent2 3 4 3 4" xfId="8140"/>
    <cellStyle name="20% - Accent2 3 4 3 5" xfId="8141"/>
    <cellStyle name="20% - Accent2 3 4 4" xfId="8142"/>
    <cellStyle name="20% - Accent2 3 4 4 2" xfId="8143"/>
    <cellStyle name="20% - Accent2 3 4 4 2 2" xfId="8144"/>
    <cellStyle name="20% - Accent2 3 4 4 2 3" xfId="8145"/>
    <cellStyle name="20% - Accent2 3 4 4 3" xfId="8146"/>
    <cellStyle name="20% - Accent2 3 4 4 4" xfId="8147"/>
    <cellStyle name="20% - Accent2 3 4 5" xfId="8148"/>
    <cellStyle name="20% - Accent2 3 4 5 2" xfId="8149"/>
    <cellStyle name="20% - Accent2 3 4 5 3" xfId="8150"/>
    <cellStyle name="20% - Accent2 3 4 6" xfId="8151"/>
    <cellStyle name="20% - Accent2 3 4 7" xfId="8152"/>
    <cellStyle name="20% - Accent2 3 5" xfId="8153"/>
    <cellStyle name="20% - Accent2 3 5 2" xfId="8154"/>
    <cellStyle name="20% - Accent2 3 5 2 2" xfId="8155"/>
    <cellStyle name="20% - Accent2 3 5 2 2 2" xfId="8156"/>
    <cellStyle name="20% - Accent2 3 5 2 2 2 2" xfId="8157"/>
    <cellStyle name="20% - Accent2 3 5 2 2 2 3" xfId="8158"/>
    <cellStyle name="20% - Accent2 3 5 2 2 3" xfId="8159"/>
    <cellStyle name="20% - Accent2 3 5 2 2 4" xfId="8160"/>
    <cellStyle name="20% - Accent2 3 5 2 3" xfId="8161"/>
    <cellStyle name="20% - Accent2 3 5 2 3 2" xfId="8162"/>
    <cellStyle name="20% - Accent2 3 5 2 3 3" xfId="8163"/>
    <cellStyle name="20% - Accent2 3 5 2 4" xfId="8164"/>
    <cellStyle name="20% - Accent2 3 5 2 5" xfId="8165"/>
    <cellStyle name="20% - Accent2 3 5 3" xfId="8166"/>
    <cellStyle name="20% - Accent2 3 5 3 2" xfId="8167"/>
    <cellStyle name="20% - Accent2 3 5 3 2 2" xfId="8168"/>
    <cellStyle name="20% - Accent2 3 5 3 2 2 2" xfId="8169"/>
    <cellStyle name="20% - Accent2 3 5 3 2 2 3" xfId="8170"/>
    <cellStyle name="20% - Accent2 3 5 3 2 3" xfId="8171"/>
    <cellStyle name="20% - Accent2 3 5 3 2 4" xfId="8172"/>
    <cellStyle name="20% - Accent2 3 5 3 3" xfId="8173"/>
    <cellStyle name="20% - Accent2 3 5 3 3 2" xfId="8174"/>
    <cellStyle name="20% - Accent2 3 5 3 3 3" xfId="8175"/>
    <cellStyle name="20% - Accent2 3 5 3 4" xfId="8176"/>
    <cellStyle name="20% - Accent2 3 5 3 5" xfId="8177"/>
    <cellStyle name="20% - Accent2 3 5 4" xfId="8178"/>
    <cellStyle name="20% - Accent2 3 5 4 2" xfId="8179"/>
    <cellStyle name="20% - Accent2 3 5 4 2 2" xfId="8180"/>
    <cellStyle name="20% - Accent2 3 5 4 2 3" xfId="8181"/>
    <cellStyle name="20% - Accent2 3 5 4 3" xfId="8182"/>
    <cellStyle name="20% - Accent2 3 5 4 4" xfId="8183"/>
    <cellStyle name="20% - Accent2 3 5 5" xfId="8184"/>
    <cellStyle name="20% - Accent2 3 5 5 2" xfId="8185"/>
    <cellStyle name="20% - Accent2 3 5 5 3" xfId="8186"/>
    <cellStyle name="20% - Accent2 3 5 6" xfId="8187"/>
    <cellStyle name="20% - Accent2 3 5 7" xfId="8188"/>
    <cellStyle name="20% - Accent2 3 6" xfId="8189"/>
    <cellStyle name="20% - Accent2 3 6 2" xfId="8190"/>
    <cellStyle name="20% - Accent2 3 6 2 2" xfId="8191"/>
    <cellStyle name="20% - Accent2 3 6 2 2 2" xfId="8192"/>
    <cellStyle name="20% - Accent2 3 6 2 2 2 2" xfId="8193"/>
    <cellStyle name="20% - Accent2 3 6 2 2 2 3" xfId="8194"/>
    <cellStyle name="20% - Accent2 3 6 2 2 3" xfId="8195"/>
    <cellStyle name="20% - Accent2 3 6 2 2 4" xfId="8196"/>
    <cellStyle name="20% - Accent2 3 6 2 3" xfId="8197"/>
    <cellStyle name="20% - Accent2 3 6 2 3 2" xfId="8198"/>
    <cellStyle name="20% - Accent2 3 6 2 3 3" xfId="8199"/>
    <cellStyle name="20% - Accent2 3 6 2 4" xfId="8200"/>
    <cellStyle name="20% - Accent2 3 6 2 5" xfId="8201"/>
    <cellStyle name="20% - Accent2 3 6 3" xfId="8202"/>
    <cellStyle name="20% - Accent2 3 6 3 2" xfId="8203"/>
    <cellStyle name="20% - Accent2 3 6 3 2 2" xfId="8204"/>
    <cellStyle name="20% - Accent2 3 6 3 2 2 2" xfId="8205"/>
    <cellStyle name="20% - Accent2 3 6 3 2 2 3" xfId="8206"/>
    <cellStyle name="20% - Accent2 3 6 3 2 3" xfId="8207"/>
    <cellStyle name="20% - Accent2 3 6 3 2 4" xfId="8208"/>
    <cellStyle name="20% - Accent2 3 6 3 3" xfId="8209"/>
    <cellStyle name="20% - Accent2 3 6 3 3 2" xfId="8210"/>
    <cellStyle name="20% - Accent2 3 6 3 3 3" xfId="8211"/>
    <cellStyle name="20% - Accent2 3 6 3 4" xfId="8212"/>
    <cellStyle name="20% - Accent2 3 6 3 5" xfId="8213"/>
    <cellStyle name="20% - Accent2 3 6 4" xfId="8214"/>
    <cellStyle name="20% - Accent2 3 6 4 2" xfId="8215"/>
    <cellStyle name="20% - Accent2 3 6 4 2 2" xfId="8216"/>
    <cellStyle name="20% - Accent2 3 6 4 2 3" xfId="8217"/>
    <cellStyle name="20% - Accent2 3 6 4 3" xfId="8218"/>
    <cellStyle name="20% - Accent2 3 6 4 4" xfId="8219"/>
    <cellStyle name="20% - Accent2 3 6 5" xfId="8220"/>
    <cellStyle name="20% - Accent2 3 6 5 2" xfId="8221"/>
    <cellStyle name="20% - Accent2 3 6 5 3" xfId="8222"/>
    <cellStyle name="20% - Accent2 3 6 6" xfId="8223"/>
    <cellStyle name="20% - Accent2 3 6 7" xfId="8224"/>
    <cellStyle name="20% - Accent2 3 7" xfId="8225"/>
    <cellStyle name="20% - Accent2 3 7 2" xfId="8226"/>
    <cellStyle name="20% - Accent2 3 7 2 2" xfId="8227"/>
    <cellStyle name="20% - Accent2 3 7 2 2 2" xfId="8228"/>
    <cellStyle name="20% - Accent2 3 7 2 2 3" xfId="8229"/>
    <cellStyle name="20% - Accent2 3 7 2 3" xfId="8230"/>
    <cellStyle name="20% - Accent2 3 7 2 4" xfId="8231"/>
    <cellStyle name="20% - Accent2 3 7 3" xfId="8232"/>
    <cellStyle name="20% - Accent2 3 7 3 2" xfId="8233"/>
    <cellStyle name="20% - Accent2 3 7 3 3" xfId="8234"/>
    <cellStyle name="20% - Accent2 3 7 4" xfId="8235"/>
    <cellStyle name="20% - Accent2 3 7 5" xfId="8236"/>
    <cellStyle name="20% - Accent2 3 8" xfId="8237"/>
    <cellStyle name="20% - Accent2 3 8 2" xfId="8238"/>
    <cellStyle name="20% - Accent2 3 8 2 2" xfId="8239"/>
    <cellStyle name="20% - Accent2 3 8 2 2 2" xfId="8240"/>
    <cellStyle name="20% - Accent2 3 8 2 2 3" xfId="8241"/>
    <cellStyle name="20% - Accent2 3 8 2 3" xfId="8242"/>
    <cellStyle name="20% - Accent2 3 8 2 4" xfId="8243"/>
    <cellStyle name="20% - Accent2 3 8 3" xfId="8244"/>
    <cellStyle name="20% - Accent2 3 8 3 2" xfId="8245"/>
    <cellStyle name="20% - Accent2 3 8 3 3" xfId="8246"/>
    <cellStyle name="20% - Accent2 3 8 4" xfId="8247"/>
    <cellStyle name="20% - Accent2 3 8 5" xfId="8248"/>
    <cellStyle name="20% - Accent2 3 9" xfId="8249"/>
    <cellStyle name="20% - Accent2 3 9 2" xfId="8250"/>
    <cellStyle name="20% - Accent2 3 9 2 2" xfId="8251"/>
    <cellStyle name="20% - Accent2 3 9 2 2 2" xfId="8252"/>
    <cellStyle name="20% - Accent2 3 9 2 2 3" xfId="8253"/>
    <cellStyle name="20% - Accent2 3 9 2 3" xfId="8254"/>
    <cellStyle name="20% - Accent2 3 9 2 4" xfId="8255"/>
    <cellStyle name="20% - Accent2 3 9 3" xfId="8256"/>
    <cellStyle name="20% - Accent2 3 9 3 2" xfId="8257"/>
    <cellStyle name="20% - Accent2 3 9 3 3" xfId="8258"/>
    <cellStyle name="20% - Accent2 3 9 4" xfId="8259"/>
    <cellStyle name="20% - Accent2 3 9 5" xfId="8260"/>
    <cellStyle name="20% - Accent2 3_PwrTax 51040" xfId="8261"/>
    <cellStyle name="20% - Accent2 30" xfId="246"/>
    <cellStyle name="20% - Accent2 31" xfId="247"/>
    <cellStyle name="20% - Accent2 32" xfId="248"/>
    <cellStyle name="20% - Accent2 33" xfId="249"/>
    <cellStyle name="20% - Accent2 34" xfId="250"/>
    <cellStyle name="20% - Accent2 35" xfId="251"/>
    <cellStyle name="20% - Accent2 36" xfId="252"/>
    <cellStyle name="20% - Accent2 37" xfId="253"/>
    <cellStyle name="20% - Accent2 37 10" xfId="8262"/>
    <cellStyle name="20% - Accent2 37 10 2" xfId="8263"/>
    <cellStyle name="20% - Accent2 37 10 2 2" xfId="8264"/>
    <cellStyle name="20% - Accent2 37 10 2 3" xfId="8265"/>
    <cellStyle name="20% - Accent2 37 10 3" xfId="8266"/>
    <cellStyle name="20% - Accent2 37 10 4" xfId="8267"/>
    <cellStyle name="20% - Accent2 37 11" xfId="8268"/>
    <cellStyle name="20% - Accent2 37 11 2" xfId="8269"/>
    <cellStyle name="20% - Accent2 37 11 3" xfId="8270"/>
    <cellStyle name="20% - Accent2 37 12" xfId="8271"/>
    <cellStyle name="20% - Accent2 37 13" xfId="8272"/>
    <cellStyle name="20% - Accent2 37 2" xfId="8273"/>
    <cellStyle name="20% - Accent2 37 2 10" xfId="8274"/>
    <cellStyle name="20% - Accent2 37 2 10 2" xfId="8275"/>
    <cellStyle name="20% - Accent2 37 2 10 3" xfId="8276"/>
    <cellStyle name="20% - Accent2 37 2 11" xfId="8277"/>
    <cellStyle name="20% - Accent2 37 2 12" xfId="8278"/>
    <cellStyle name="20% - Accent2 37 2 2" xfId="8279"/>
    <cellStyle name="20% - Accent2 37 2 2 2" xfId="8280"/>
    <cellStyle name="20% - Accent2 37 2 2 2 2" xfId="8281"/>
    <cellStyle name="20% - Accent2 37 2 2 2 2 2" xfId="8282"/>
    <cellStyle name="20% - Accent2 37 2 2 2 2 2 2" xfId="8283"/>
    <cellStyle name="20% - Accent2 37 2 2 2 2 2 3" xfId="8284"/>
    <cellStyle name="20% - Accent2 37 2 2 2 2 3" xfId="8285"/>
    <cellStyle name="20% - Accent2 37 2 2 2 2 4" xfId="8286"/>
    <cellStyle name="20% - Accent2 37 2 2 2 3" xfId="8287"/>
    <cellStyle name="20% - Accent2 37 2 2 2 3 2" xfId="8288"/>
    <cellStyle name="20% - Accent2 37 2 2 2 3 3" xfId="8289"/>
    <cellStyle name="20% - Accent2 37 2 2 2 4" xfId="8290"/>
    <cellStyle name="20% - Accent2 37 2 2 2 5" xfId="8291"/>
    <cellStyle name="20% - Accent2 37 2 2 3" xfId="8292"/>
    <cellStyle name="20% - Accent2 37 2 2 3 2" xfId="8293"/>
    <cellStyle name="20% - Accent2 37 2 2 3 2 2" xfId="8294"/>
    <cellStyle name="20% - Accent2 37 2 2 3 2 2 2" xfId="8295"/>
    <cellStyle name="20% - Accent2 37 2 2 3 2 2 3" xfId="8296"/>
    <cellStyle name="20% - Accent2 37 2 2 3 2 3" xfId="8297"/>
    <cellStyle name="20% - Accent2 37 2 2 3 2 4" xfId="8298"/>
    <cellStyle name="20% - Accent2 37 2 2 3 3" xfId="8299"/>
    <cellStyle name="20% - Accent2 37 2 2 3 3 2" xfId="8300"/>
    <cellStyle name="20% - Accent2 37 2 2 3 3 3" xfId="8301"/>
    <cellStyle name="20% - Accent2 37 2 2 3 4" xfId="8302"/>
    <cellStyle name="20% - Accent2 37 2 2 3 5" xfId="8303"/>
    <cellStyle name="20% - Accent2 37 2 2 4" xfId="8304"/>
    <cellStyle name="20% - Accent2 37 2 2 4 2" xfId="8305"/>
    <cellStyle name="20% - Accent2 37 2 2 4 2 2" xfId="8306"/>
    <cellStyle name="20% - Accent2 37 2 2 4 2 3" xfId="8307"/>
    <cellStyle name="20% - Accent2 37 2 2 4 3" xfId="8308"/>
    <cellStyle name="20% - Accent2 37 2 2 4 4" xfId="8309"/>
    <cellStyle name="20% - Accent2 37 2 2 5" xfId="8310"/>
    <cellStyle name="20% - Accent2 37 2 2 5 2" xfId="8311"/>
    <cellStyle name="20% - Accent2 37 2 2 5 3" xfId="8312"/>
    <cellStyle name="20% - Accent2 37 2 2 6" xfId="8313"/>
    <cellStyle name="20% - Accent2 37 2 2 7" xfId="8314"/>
    <cellStyle name="20% - Accent2 37 2 3" xfId="8315"/>
    <cellStyle name="20% - Accent2 37 2 3 2" xfId="8316"/>
    <cellStyle name="20% - Accent2 37 2 3 2 2" xfId="8317"/>
    <cellStyle name="20% - Accent2 37 2 3 2 2 2" xfId="8318"/>
    <cellStyle name="20% - Accent2 37 2 3 2 2 2 2" xfId="8319"/>
    <cellStyle name="20% - Accent2 37 2 3 2 2 2 3" xfId="8320"/>
    <cellStyle name="20% - Accent2 37 2 3 2 2 3" xfId="8321"/>
    <cellStyle name="20% - Accent2 37 2 3 2 2 4" xfId="8322"/>
    <cellStyle name="20% - Accent2 37 2 3 2 3" xfId="8323"/>
    <cellStyle name="20% - Accent2 37 2 3 2 3 2" xfId="8324"/>
    <cellStyle name="20% - Accent2 37 2 3 2 3 3" xfId="8325"/>
    <cellStyle name="20% - Accent2 37 2 3 2 4" xfId="8326"/>
    <cellStyle name="20% - Accent2 37 2 3 2 5" xfId="8327"/>
    <cellStyle name="20% - Accent2 37 2 3 3" xfId="8328"/>
    <cellStyle name="20% - Accent2 37 2 3 3 2" xfId="8329"/>
    <cellStyle name="20% - Accent2 37 2 3 3 2 2" xfId="8330"/>
    <cellStyle name="20% - Accent2 37 2 3 3 2 2 2" xfId="8331"/>
    <cellStyle name="20% - Accent2 37 2 3 3 2 2 3" xfId="8332"/>
    <cellStyle name="20% - Accent2 37 2 3 3 2 3" xfId="8333"/>
    <cellStyle name="20% - Accent2 37 2 3 3 2 4" xfId="8334"/>
    <cellStyle name="20% - Accent2 37 2 3 3 3" xfId="8335"/>
    <cellStyle name="20% - Accent2 37 2 3 3 3 2" xfId="8336"/>
    <cellStyle name="20% - Accent2 37 2 3 3 3 3" xfId="8337"/>
    <cellStyle name="20% - Accent2 37 2 3 3 4" xfId="8338"/>
    <cellStyle name="20% - Accent2 37 2 3 3 5" xfId="8339"/>
    <cellStyle name="20% - Accent2 37 2 3 4" xfId="8340"/>
    <cellStyle name="20% - Accent2 37 2 3 4 2" xfId="8341"/>
    <cellStyle name="20% - Accent2 37 2 3 4 2 2" xfId="8342"/>
    <cellStyle name="20% - Accent2 37 2 3 4 2 3" xfId="8343"/>
    <cellStyle name="20% - Accent2 37 2 3 4 3" xfId="8344"/>
    <cellStyle name="20% - Accent2 37 2 3 4 4" xfId="8345"/>
    <cellStyle name="20% - Accent2 37 2 3 5" xfId="8346"/>
    <cellStyle name="20% - Accent2 37 2 3 5 2" xfId="8347"/>
    <cellStyle name="20% - Accent2 37 2 3 5 3" xfId="8348"/>
    <cellStyle name="20% - Accent2 37 2 3 6" xfId="8349"/>
    <cellStyle name="20% - Accent2 37 2 3 7" xfId="8350"/>
    <cellStyle name="20% - Accent2 37 2 4" xfId="8351"/>
    <cellStyle name="20% - Accent2 37 2 4 2" xfId="8352"/>
    <cellStyle name="20% - Accent2 37 2 4 2 2" xfId="8353"/>
    <cellStyle name="20% - Accent2 37 2 4 2 2 2" xfId="8354"/>
    <cellStyle name="20% - Accent2 37 2 4 2 2 2 2" xfId="8355"/>
    <cellStyle name="20% - Accent2 37 2 4 2 2 2 3" xfId="8356"/>
    <cellStyle name="20% - Accent2 37 2 4 2 2 3" xfId="8357"/>
    <cellStyle name="20% - Accent2 37 2 4 2 2 4" xfId="8358"/>
    <cellStyle name="20% - Accent2 37 2 4 2 3" xfId="8359"/>
    <cellStyle name="20% - Accent2 37 2 4 2 3 2" xfId="8360"/>
    <cellStyle name="20% - Accent2 37 2 4 2 3 3" xfId="8361"/>
    <cellStyle name="20% - Accent2 37 2 4 2 4" xfId="8362"/>
    <cellStyle name="20% - Accent2 37 2 4 2 5" xfId="8363"/>
    <cellStyle name="20% - Accent2 37 2 4 3" xfId="8364"/>
    <cellStyle name="20% - Accent2 37 2 4 3 2" xfId="8365"/>
    <cellStyle name="20% - Accent2 37 2 4 3 2 2" xfId="8366"/>
    <cellStyle name="20% - Accent2 37 2 4 3 2 2 2" xfId="8367"/>
    <cellStyle name="20% - Accent2 37 2 4 3 2 2 3" xfId="8368"/>
    <cellStyle name="20% - Accent2 37 2 4 3 2 3" xfId="8369"/>
    <cellStyle name="20% - Accent2 37 2 4 3 2 4" xfId="8370"/>
    <cellStyle name="20% - Accent2 37 2 4 3 3" xfId="8371"/>
    <cellStyle name="20% - Accent2 37 2 4 3 3 2" xfId="8372"/>
    <cellStyle name="20% - Accent2 37 2 4 3 3 3" xfId="8373"/>
    <cellStyle name="20% - Accent2 37 2 4 3 4" xfId="8374"/>
    <cellStyle name="20% - Accent2 37 2 4 3 5" xfId="8375"/>
    <cellStyle name="20% - Accent2 37 2 4 4" xfId="8376"/>
    <cellStyle name="20% - Accent2 37 2 4 4 2" xfId="8377"/>
    <cellStyle name="20% - Accent2 37 2 4 4 2 2" xfId="8378"/>
    <cellStyle name="20% - Accent2 37 2 4 4 2 3" xfId="8379"/>
    <cellStyle name="20% - Accent2 37 2 4 4 3" xfId="8380"/>
    <cellStyle name="20% - Accent2 37 2 4 4 4" xfId="8381"/>
    <cellStyle name="20% - Accent2 37 2 4 5" xfId="8382"/>
    <cellStyle name="20% - Accent2 37 2 4 5 2" xfId="8383"/>
    <cellStyle name="20% - Accent2 37 2 4 5 3" xfId="8384"/>
    <cellStyle name="20% - Accent2 37 2 4 6" xfId="8385"/>
    <cellStyle name="20% - Accent2 37 2 4 7" xfId="8386"/>
    <cellStyle name="20% - Accent2 37 2 5" xfId="8387"/>
    <cellStyle name="20% - Accent2 37 2 5 2" xfId="8388"/>
    <cellStyle name="20% - Accent2 37 2 5 2 2" xfId="8389"/>
    <cellStyle name="20% - Accent2 37 2 5 2 2 2" xfId="8390"/>
    <cellStyle name="20% - Accent2 37 2 5 2 2 3" xfId="8391"/>
    <cellStyle name="20% - Accent2 37 2 5 2 3" xfId="8392"/>
    <cellStyle name="20% - Accent2 37 2 5 2 4" xfId="8393"/>
    <cellStyle name="20% - Accent2 37 2 5 3" xfId="8394"/>
    <cellStyle name="20% - Accent2 37 2 5 3 2" xfId="8395"/>
    <cellStyle name="20% - Accent2 37 2 5 3 3" xfId="8396"/>
    <cellStyle name="20% - Accent2 37 2 5 4" xfId="8397"/>
    <cellStyle name="20% - Accent2 37 2 5 5" xfId="8398"/>
    <cellStyle name="20% - Accent2 37 2 6" xfId="8399"/>
    <cellStyle name="20% - Accent2 37 2 6 2" xfId="8400"/>
    <cellStyle name="20% - Accent2 37 2 6 2 2" xfId="8401"/>
    <cellStyle name="20% - Accent2 37 2 6 2 2 2" xfId="8402"/>
    <cellStyle name="20% - Accent2 37 2 6 2 2 3" xfId="8403"/>
    <cellStyle name="20% - Accent2 37 2 6 2 3" xfId="8404"/>
    <cellStyle name="20% - Accent2 37 2 6 2 4" xfId="8405"/>
    <cellStyle name="20% - Accent2 37 2 6 3" xfId="8406"/>
    <cellStyle name="20% - Accent2 37 2 6 3 2" xfId="8407"/>
    <cellStyle name="20% - Accent2 37 2 6 3 3" xfId="8408"/>
    <cellStyle name="20% - Accent2 37 2 6 4" xfId="8409"/>
    <cellStyle name="20% - Accent2 37 2 6 5" xfId="8410"/>
    <cellStyle name="20% - Accent2 37 2 7" xfId="8411"/>
    <cellStyle name="20% - Accent2 37 2 7 2" xfId="8412"/>
    <cellStyle name="20% - Accent2 37 2 7 2 2" xfId="8413"/>
    <cellStyle name="20% - Accent2 37 2 7 2 2 2" xfId="8414"/>
    <cellStyle name="20% - Accent2 37 2 7 2 2 3" xfId="8415"/>
    <cellStyle name="20% - Accent2 37 2 7 2 3" xfId="8416"/>
    <cellStyle name="20% - Accent2 37 2 7 2 4" xfId="8417"/>
    <cellStyle name="20% - Accent2 37 2 7 3" xfId="8418"/>
    <cellStyle name="20% - Accent2 37 2 7 3 2" xfId="8419"/>
    <cellStyle name="20% - Accent2 37 2 7 3 3" xfId="8420"/>
    <cellStyle name="20% - Accent2 37 2 7 4" xfId="8421"/>
    <cellStyle name="20% - Accent2 37 2 7 5" xfId="8422"/>
    <cellStyle name="20% - Accent2 37 2 8" xfId="8423"/>
    <cellStyle name="20% - Accent2 37 2 8 2" xfId="8424"/>
    <cellStyle name="20% - Accent2 37 2 8 2 2" xfId="8425"/>
    <cellStyle name="20% - Accent2 37 2 8 2 3" xfId="8426"/>
    <cellStyle name="20% - Accent2 37 2 8 3" xfId="8427"/>
    <cellStyle name="20% - Accent2 37 2 8 4" xfId="8428"/>
    <cellStyle name="20% - Accent2 37 2 9" xfId="8429"/>
    <cellStyle name="20% - Accent2 37 2 9 2" xfId="8430"/>
    <cellStyle name="20% - Accent2 37 2 9 2 2" xfId="8431"/>
    <cellStyle name="20% - Accent2 37 2 9 2 3" xfId="8432"/>
    <cellStyle name="20% - Accent2 37 2 9 3" xfId="8433"/>
    <cellStyle name="20% - Accent2 37 2 9 4" xfId="8434"/>
    <cellStyle name="20% - Accent2 37 3" xfId="8435"/>
    <cellStyle name="20% - Accent2 37 3 2" xfId="8436"/>
    <cellStyle name="20% - Accent2 37 3 2 2" xfId="8437"/>
    <cellStyle name="20% - Accent2 37 3 2 2 2" xfId="8438"/>
    <cellStyle name="20% - Accent2 37 3 2 2 2 2" xfId="8439"/>
    <cellStyle name="20% - Accent2 37 3 2 2 2 3" xfId="8440"/>
    <cellStyle name="20% - Accent2 37 3 2 2 3" xfId="8441"/>
    <cellStyle name="20% - Accent2 37 3 2 2 4" xfId="8442"/>
    <cellStyle name="20% - Accent2 37 3 2 3" xfId="8443"/>
    <cellStyle name="20% - Accent2 37 3 2 3 2" xfId="8444"/>
    <cellStyle name="20% - Accent2 37 3 2 3 3" xfId="8445"/>
    <cellStyle name="20% - Accent2 37 3 2 4" xfId="8446"/>
    <cellStyle name="20% - Accent2 37 3 2 5" xfId="8447"/>
    <cellStyle name="20% - Accent2 37 3 3" xfId="8448"/>
    <cellStyle name="20% - Accent2 37 3 3 2" xfId="8449"/>
    <cellStyle name="20% - Accent2 37 3 3 2 2" xfId="8450"/>
    <cellStyle name="20% - Accent2 37 3 3 2 2 2" xfId="8451"/>
    <cellStyle name="20% - Accent2 37 3 3 2 2 3" xfId="8452"/>
    <cellStyle name="20% - Accent2 37 3 3 2 3" xfId="8453"/>
    <cellStyle name="20% - Accent2 37 3 3 2 4" xfId="8454"/>
    <cellStyle name="20% - Accent2 37 3 3 3" xfId="8455"/>
    <cellStyle name="20% - Accent2 37 3 3 3 2" xfId="8456"/>
    <cellStyle name="20% - Accent2 37 3 3 3 3" xfId="8457"/>
    <cellStyle name="20% - Accent2 37 3 3 4" xfId="8458"/>
    <cellStyle name="20% - Accent2 37 3 3 5" xfId="8459"/>
    <cellStyle name="20% - Accent2 37 3 4" xfId="8460"/>
    <cellStyle name="20% - Accent2 37 3 4 2" xfId="8461"/>
    <cellStyle name="20% - Accent2 37 3 4 2 2" xfId="8462"/>
    <cellStyle name="20% - Accent2 37 3 4 2 3" xfId="8463"/>
    <cellStyle name="20% - Accent2 37 3 4 3" xfId="8464"/>
    <cellStyle name="20% - Accent2 37 3 4 4" xfId="8465"/>
    <cellStyle name="20% - Accent2 37 3 5" xfId="8466"/>
    <cellStyle name="20% - Accent2 37 3 5 2" xfId="8467"/>
    <cellStyle name="20% - Accent2 37 3 5 3" xfId="8468"/>
    <cellStyle name="20% - Accent2 37 3 6" xfId="8469"/>
    <cellStyle name="20% - Accent2 37 3 7" xfId="8470"/>
    <cellStyle name="20% - Accent2 37 4" xfId="8471"/>
    <cellStyle name="20% - Accent2 37 4 2" xfId="8472"/>
    <cellStyle name="20% - Accent2 37 4 2 2" xfId="8473"/>
    <cellStyle name="20% - Accent2 37 4 2 2 2" xfId="8474"/>
    <cellStyle name="20% - Accent2 37 4 2 2 2 2" xfId="8475"/>
    <cellStyle name="20% - Accent2 37 4 2 2 2 3" xfId="8476"/>
    <cellStyle name="20% - Accent2 37 4 2 2 3" xfId="8477"/>
    <cellStyle name="20% - Accent2 37 4 2 2 4" xfId="8478"/>
    <cellStyle name="20% - Accent2 37 4 2 3" xfId="8479"/>
    <cellStyle name="20% - Accent2 37 4 2 3 2" xfId="8480"/>
    <cellStyle name="20% - Accent2 37 4 2 3 3" xfId="8481"/>
    <cellStyle name="20% - Accent2 37 4 2 4" xfId="8482"/>
    <cellStyle name="20% - Accent2 37 4 2 5" xfId="8483"/>
    <cellStyle name="20% - Accent2 37 4 3" xfId="8484"/>
    <cellStyle name="20% - Accent2 37 4 3 2" xfId="8485"/>
    <cellStyle name="20% - Accent2 37 4 3 2 2" xfId="8486"/>
    <cellStyle name="20% - Accent2 37 4 3 2 2 2" xfId="8487"/>
    <cellStyle name="20% - Accent2 37 4 3 2 2 3" xfId="8488"/>
    <cellStyle name="20% - Accent2 37 4 3 2 3" xfId="8489"/>
    <cellStyle name="20% - Accent2 37 4 3 2 4" xfId="8490"/>
    <cellStyle name="20% - Accent2 37 4 3 3" xfId="8491"/>
    <cellStyle name="20% - Accent2 37 4 3 3 2" xfId="8492"/>
    <cellStyle name="20% - Accent2 37 4 3 3 3" xfId="8493"/>
    <cellStyle name="20% - Accent2 37 4 3 4" xfId="8494"/>
    <cellStyle name="20% - Accent2 37 4 3 5" xfId="8495"/>
    <cellStyle name="20% - Accent2 37 4 4" xfId="8496"/>
    <cellStyle name="20% - Accent2 37 4 4 2" xfId="8497"/>
    <cellStyle name="20% - Accent2 37 4 4 2 2" xfId="8498"/>
    <cellStyle name="20% - Accent2 37 4 4 2 3" xfId="8499"/>
    <cellStyle name="20% - Accent2 37 4 4 3" xfId="8500"/>
    <cellStyle name="20% - Accent2 37 4 4 4" xfId="8501"/>
    <cellStyle name="20% - Accent2 37 4 5" xfId="8502"/>
    <cellStyle name="20% - Accent2 37 4 5 2" xfId="8503"/>
    <cellStyle name="20% - Accent2 37 4 5 3" xfId="8504"/>
    <cellStyle name="20% - Accent2 37 4 6" xfId="8505"/>
    <cellStyle name="20% - Accent2 37 4 7" xfId="8506"/>
    <cellStyle name="20% - Accent2 37 5" xfId="8507"/>
    <cellStyle name="20% - Accent2 37 5 2" xfId="8508"/>
    <cellStyle name="20% - Accent2 37 5 2 2" xfId="8509"/>
    <cellStyle name="20% - Accent2 37 5 2 2 2" xfId="8510"/>
    <cellStyle name="20% - Accent2 37 5 2 2 2 2" xfId="8511"/>
    <cellStyle name="20% - Accent2 37 5 2 2 2 3" xfId="8512"/>
    <cellStyle name="20% - Accent2 37 5 2 2 3" xfId="8513"/>
    <cellStyle name="20% - Accent2 37 5 2 2 4" xfId="8514"/>
    <cellStyle name="20% - Accent2 37 5 2 3" xfId="8515"/>
    <cellStyle name="20% - Accent2 37 5 2 3 2" xfId="8516"/>
    <cellStyle name="20% - Accent2 37 5 2 3 3" xfId="8517"/>
    <cellStyle name="20% - Accent2 37 5 2 4" xfId="8518"/>
    <cellStyle name="20% - Accent2 37 5 2 5" xfId="8519"/>
    <cellStyle name="20% - Accent2 37 5 3" xfId="8520"/>
    <cellStyle name="20% - Accent2 37 5 3 2" xfId="8521"/>
    <cellStyle name="20% - Accent2 37 5 3 2 2" xfId="8522"/>
    <cellStyle name="20% - Accent2 37 5 3 2 2 2" xfId="8523"/>
    <cellStyle name="20% - Accent2 37 5 3 2 2 3" xfId="8524"/>
    <cellStyle name="20% - Accent2 37 5 3 2 3" xfId="8525"/>
    <cellStyle name="20% - Accent2 37 5 3 2 4" xfId="8526"/>
    <cellStyle name="20% - Accent2 37 5 3 3" xfId="8527"/>
    <cellStyle name="20% - Accent2 37 5 3 3 2" xfId="8528"/>
    <cellStyle name="20% - Accent2 37 5 3 3 3" xfId="8529"/>
    <cellStyle name="20% - Accent2 37 5 3 4" xfId="8530"/>
    <cellStyle name="20% - Accent2 37 5 3 5" xfId="8531"/>
    <cellStyle name="20% - Accent2 37 5 4" xfId="8532"/>
    <cellStyle name="20% - Accent2 37 5 4 2" xfId="8533"/>
    <cellStyle name="20% - Accent2 37 5 4 2 2" xfId="8534"/>
    <cellStyle name="20% - Accent2 37 5 4 2 3" xfId="8535"/>
    <cellStyle name="20% - Accent2 37 5 4 3" xfId="8536"/>
    <cellStyle name="20% - Accent2 37 5 4 4" xfId="8537"/>
    <cellStyle name="20% - Accent2 37 5 5" xfId="8538"/>
    <cellStyle name="20% - Accent2 37 5 5 2" xfId="8539"/>
    <cellStyle name="20% - Accent2 37 5 5 3" xfId="8540"/>
    <cellStyle name="20% - Accent2 37 5 6" xfId="8541"/>
    <cellStyle name="20% - Accent2 37 5 7" xfId="8542"/>
    <cellStyle name="20% - Accent2 37 6" xfId="8543"/>
    <cellStyle name="20% - Accent2 37 6 2" xfId="8544"/>
    <cellStyle name="20% - Accent2 37 6 2 2" xfId="8545"/>
    <cellStyle name="20% - Accent2 37 6 2 2 2" xfId="8546"/>
    <cellStyle name="20% - Accent2 37 6 2 2 3" xfId="8547"/>
    <cellStyle name="20% - Accent2 37 6 2 3" xfId="8548"/>
    <cellStyle name="20% - Accent2 37 6 2 4" xfId="8549"/>
    <cellStyle name="20% - Accent2 37 6 3" xfId="8550"/>
    <cellStyle name="20% - Accent2 37 6 3 2" xfId="8551"/>
    <cellStyle name="20% - Accent2 37 6 3 3" xfId="8552"/>
    <cellStyle name="20% - Accent2 37 6 4" xfId="8553"/>
    <cellStyle name="20% - Accent2 37 6 5" xfId="8554"/>
    <cellStyle name="20% - Accent2 37 7" xfId="8555"/>
    <cellStyle name="20% - Accent2 37 7 2" xfId="8556"/>
    <cellStyle name="20% - Accent2 37 7 2 2" xfId="8557"/>
    <cellStyle name="20% - Accent2 37 7 2 2 2" xfId="8558"/>
    <cellStyle name="20% - Accent2 37 7 2 2 3" xfId="8559"/>
    <cellStyle name="20% - Accent2 37 7 2 3" xfId="8560"/>
    <cellStyle name="20% - Accent2 37 7 2 4" xfId="8561"/>
    <cellStyle name="20% - Accent2 37 7 3" xfId="8562"/>
    <cellStyle name="20% - Accent2 37 7 3 2" xfId="8563"/>
    <cellStyle name="20% - Accent2 37 7 3 3" xfId="8564"/>
    <cellStyle name="20% - Accent2 37 7 4" xfId="8565"/>
    <cellStyle name="20% - Accent2 37 7 5" xfId="8566"/>
    <cellStyle name="20% - Accent2 37 8" xfId="8567"/>
    <cellStyle name="20% - Accent2 37 8 2" xfId="8568"/>
    <cellStyle name="20% - Accent2 37 8 2 2" xfId="8569"/>
    <cellStyle name="20% - Accent2 37 8 2 2 2" xfId="8570"/>
    <cellStyle name="20% - Accent2 37 8 2 2 3" xfId="8571"/>
    <cellStyle name="20% - Accent2 37 8 2 3" xfId="8572"/>
    <cellStyle name="20% - Accent2 37 8 2 4" xfId="8573"/>
    <cellStyle name="20% - Accent2 37 8 3" xfId="8574"/>
    <cellStyle name="20% - Accent2 37 8 3 2" xfId="8575"/>
    <cellStyle name="20% - Accent2 37 8 3 3" xfId="8576"/>
    <cellStyle name="20% - Accent2 37 8 4" xfId="8577"/>
    <cellStyle name="20% - Accent2 37 8 5" xfId="8578"/>
    <cellStyle name="20% - Accent2 37 9" xfId="8579"/>
    <cellStyle name="20% - Accent2 37 9 2" xfId="8580"/>
    <cellStyle name="20% - Accent2 37 9 2 2" xfId="8581"/>
    <cellStyle name="20% - Accent2 37 9 2 3" xfId="8582"/>
    <cellStyle name="20% - Accent2 37 9 3" xfId="8583"/>
    <cellStyle name="20% - Accent2 37 9 4" xfId="8584"/>
    <cellStyle name="20% - Accent2 37_PwrTax 51040" xfId="8585"/>
    <cellStyle name="20% - Accent2 38" xfId="8586"/>
    <cellStyle name="20% - Accent2 39" xfId="8587"/>
    <cellStyle name="20% - Accent2 39 2" xfId="8588"/>
    <cellStyle name="20% - Accent2 39 2 2" xfId="8589"/>
    <cellStyle name="20% - Accent2 39 2 2 2" xfId="8590"/>
    <cellStyle name="20% - Accent2 39 2 2 2 2" xfId="8591"/>
    <cellStyle name="20% - Accent2 39 2 2 2 3" xfId="8592"/>
    <cellStyle name="20% - Accent2 39 2 2 3" xfId="8593"/>
    <cellStyle name="20% - Accent2 39 2 2 4" xfId="8594"/>
    <cellStyle name="20% - Accent2 39 2 3" xfId="8595"/>
    <cellStyle name="20% - Accent2 39 2 3 2" xfId="8596"/>
    <cellStyle name="20% - Accent2 39 2 3 3" xfId="8597"/>
    <cellStyle name="20% - Accent2 39 2 4" xfId="8598"/>
    <cellStyle name="20% - Accent2 39 2 5" xfId="8599"/>
    <cellStyle name="20% - Accent2 39 3" xfId="8600"/>
    <cellStyle name="20% - Accent2 39 3 2" xfId="8601"/>
    <cellStyle name="20% - Accent2 39 3 2 2" xfId="8602"/>
    <cellStyle name="20% - Accent2 39 3 2 2 2" xfId="8603"/>
    <cellStyle name="20% - Accent2 39 3 2 2 3" xfId="8604"/>
    <cellStyle name="20% - Accent2 39 3 2 3" xfId="8605"/>
    <cellStyle name="20% - Accent2 39 3 2 4" xfId="8606"/>
    <cellStyle name="20% - Accent2 39 3 3" xfId="8607"/>
    <cellStyle name="20% - Accent2 39 3 3 2" xfId="8608"/>
    <cellStyle name="20% - Accent2 39 3 3 3" xfId="8609"/>
    <cellStyle name="20% - Accent2 39 3 4" xfId="8610"/>
    <cellStyle name="20% - Accent2 39 3 5" xfId="8611"/>
    <cellStyle name="20% - Accent2 39 4" xfId="8612"/>
    <cellStyle name="20% - Accent2 39 4 2" xfId="8613"/>
    <cellStyle name="20% - Accent2 39 4 2 2" xfId="8614"/>
    <cellStyle name="20% - Accent2 39 4 2 2 2" xfId="8615"/>
    <cellStyle name="20% - Accent2 39 4 2 2 3" xfId="8616"/>
    <cellStyle name="20% - Accent2 39 4 2 3" xfId="8617"/>
    <cellStyle name="20% - Accent2 39 4 2 4" xfId="8618"/>
    <cellStyle name="20% - Accent2 39 4 3" xfId="8619"/>
    <cellStyle name="20% - Accent2 39 4 3 2" xfId="8620"/>
    <cellStyle name="20% - Accent2 39 4 3 3" xfId="8621"/>
    <cellStyle name="20% - Accent2 39 4 4" xfId="8622"/>
    <cellStyle name="20% - Accent2 39 4 5" xfId="8623"/>
    <cellStyle name="20% - Accent2 39 5" xfId="8624"/>
    <cellStyle name="20% - Accent2 39 5 2" xfId="8625"/>
    <cellStyle name="20% - Accent2 39 5 2 2" xfId="8626"/>
    <cellStyle name="20% - Accent2 39 5 2 3" xfId="8627"/>
    <cellStyle name="20% - Accent2 39 5 3" xfId="8628"/>
    <cellStyle name="20% - Accent2 39 5 4" xfId="8629"/>
    <cellStyle name="20% - Accent2 39 6" xfId="8630"/>
    <cellStyle name="20% - Accent2 39 6 2" xfId="8631"/>
    <cellStyle name="20% - Accent2 39 6 3" xfId="8632"/>
    <cellStyle name="20% - Accent2 39 7" xfId="8633"/>
    <cellStyle name="20% - Accent2 39 8" xfId="8634"/>
    <cellStyle name="20% - Accent2 4" xfId="254"/>
    <cellStyle name="20% - Accent2 4 10" xfId="8635"/>
    <cellStyle name="20% - Accent2 4 10 2" xfId="8636"/>
    <cellStyle name="20% - Accent2 4 10 2 2" xfId="8637"/>
    <cellStyle name="20% - Accent2 4 10 2 2 2" xfId="8638"/>
    <cellStyle name="20% - Accent2 4 10 2 2 3" xfId="8639"/>
    <cellStyle name="20% - Accent2 4 10 2 3" xfId="8640"/>
    <cellStyle name="20% - Accent2 4 10 2 4" xfId="8641"/>
    <cellStyle name="20% - Accent2 4 10 3" xfId="8642"/>
    <cellStyle name="20% - Accent2 4 10 3 2" xfId="8643"/>
    <cellStyle name="20% - Accent2 4 10 3 3" xfId="8644"/>
    <cellStyle name="20% - Accent2 4 10 4" xfId="8645"/>
    <cellStyle name="20% - Accent2 4 10 5" xfId="8646"/>
    <cellStyle name="20% - Accent2 4 11" xfId="8647"/>
    <cellStyle name="20% - Accent2 4 11 2" xfId="8648"/>
    <cellStyle name="20% - Accent2 4 11 2 2" xfId="8649"/>
    <cellStyle name="20% - Accent2 4 11 2 3" xfId="8650"/>
    <cellStyle name="20% - Accent2 4 11 3" xfId="8651"/>
    <cellStyle name="20% - Accent2 4 11 4" xfId="8652"/>
    <cellStyle name="20% - Accent2 4 12" xfId="8653"/>
    <cellStyle name="20% - Accent2 4 12 2" xfId="8654"/>
    <cellStyle name="20% - Accent2 4 12 2 2" xfId="8655"/>
    <cellStyle name="20% - Accent2 4 12 2 3" xfId="8656"/>
    <cellStyle name="20% - Accent2 4 12 3" xfId="8657"/>
    <cellStyle name="20% - Accent2 4 12 4" xfId="8658"/>
    <cellStyle name="20% - Accent2 4 13" xfId="8659"/>
    <cellStyle name="20% - Accent2 4 13 2" xfId="8660"/>
    <cellStyle name="20% - Accent2 4 13 3" xfId="8661"/>
    <cellStyle name="20% - Accent2 4 14" xfId="8662"/>
    <cellStyle name="20% - Accent2 4 15" xfId="8663"/>
    <cellStyle name="20% - Accent2 4 2" xfId="255"/>
    <cellStyle name="20% - Accent2 4 3" xfId="8664"/>
    <cellStyle name="20% - Accent2 4 3 10" xfId="8665"/>
    <cellStyle name="20% - Accent2 4 3 10 2" xfId="8666"/>
    <cellStyle name="20% - Accent2 4 3 10 3" xfId="8667"/>
    <cellStyle name="20% - Accent2 4 3 11" xfId="8668"/>
    <cellStyle name="20% - Accent2 4 3 12" xfId="8669"/>
    <cellStyle name="20% - Accent2 4 3 2" xfId="8670"/>
    <cellStyle name="20% - Accent2 4 3 2 2" xfId="8671"/>
    <cellStyle name="20% - Accent2 4 3 2 2 2" xfId="8672"/>
    <cellStyle name="20% - Accent2 4 3 2 2 2 2" xfId="8673"/>
    <cellStyle name="20% - Accent2 4 3 2 2 2 2 2" xfId="8674"/>
    <cellStyle name="20% - Accent2 4 3 2 2 2 2 3" xfId="8675"/>
    <cellStyle name="20% - Accent2 4 3 2 2 2 3" xfId="8676"/>
    <cellStyle name="20% - Accent2 4 3 2 2 2 4" xfId="8677"/>
    <cellStyle name="20% - Accent2 4 3 2 2 3" xfId="8678"/>
    <cellStyle name="20% - Accent2 4 3 2 2 3 2" xfId="8679"/>
    <cellStyle name="20% - Accent2 4 3 2 2 3 3" xfId="8680"/>
    <cellStyle name="20% - Accent2 4 3 2 2 4" xfId="8681"/>
    <cellStyle name="20% - Accent2 4 3 2 2 5" xfId="8682"/>
    <cellStyle name="20% - Accent2 4 3 2 3" xfId="8683"/>
    <cellStyle name="20% - Accent2 4 3 2 3 2" xfId="8684"/>
    <cellStyle name="20% - Accent2 4 3 2 3 2 2" xfId="8685"/>
    <cellStyle name="20% - Accent2 4 3 2 3 2 2 2" xfId="8686"/>
    <cellStyle name="20% - Accent2 4 3 2 3 2 2 3" xfId="8687"/>
    <cellStyle name="20% - Accent2 4 3 2 3 2 3" xfId="8688"/>
    <cellStyle name="20% - Accent2 4 3 2 3 2 4" xfId="8689"/>
    <cellStyle name="20% - Accent2 4 3 2 3 3" xfId="8690"/>
    <cellStyle name="20% - Accent2 4 3 2 3 3 2" xfId="8691"/>
    <cellStyle name="20% - Accent2 4 3 2 3 3 3" xfId="8692"/>
    <cellStyle name="20% - Accent2 4 3 2 3 4" xfId="8693"/>
    <cellStyle name="20% - Accent2 4 3 2 3 5" xfId="8694"/>
    <cellStyle name="20% - Accent2 4 3 2 4" xfId="8695"/>
    <cellStyle name="20% - Accent2 4 3 2 4 2" xfId="8696"/>
    <cellStyle name="20% - Accent2 4 3 2 4 2 2" xfId="8697"/>
    <cellStyle name="20% - Accent2 4 3 2 4 2 3" xfId="8698"/>
    <cellStyle name="20% - Accent2 4 3 2 4 3" xfId="8699"/>
    <cellStyle name="20% - Accent2 4 3 2 4 4" xfId="8700"/>
    <cellStyle name="20% - Accent2 4 3 2 5" xfId="8701"/>
    <cellStyle name="20% - Accent2 4 3 2 5 2" xfId="8702"/>
    <cellStyle name="20% - Accent2 4 3 2 5 3" xfId="8703"/>
    <cellStyle name="20% - Accent2 4 3 2 6" xfId="8704"/>
    <cellStyle name="20% - Accent2 4 3 2 7" xfId="8705"/>
    <cellStyle name="20% - Accent2 4 3 3" xfId="8706"/>
    <cellStyle name="20% - Accent2 4 3 3 2" xfId="8707"/>
    <cellStyle name="20% - Accent2 4 3 3 2 2" xfId="8708"/>
    <cellStyle name="20% - Accent2 4 3 3 2 2 2" xfId="8709"/>
    <cellStyle name="20% - Accent2 4 3 3 2 2 2 2" xfId="8710"/>
    <cellStyle name="20% - Accent2 4 3 3 2 2 2 3" xfId="8711"/>
    <cellStyle name="20% - Accent2 4 3 3 2 2 3" xfId="8712"/>
    <cellStyle name="20% - Accent2 4 3 3 2 2 4" xfId="8713"/>
    <cellStyle name="20% - Accent2 4 3 3 2 3" xfId="8714"/>
    <cellStyle name="20% - Accent2 4 3 3 2 3 2" xfId="8715"/>
    <cellStyle name="20% - Accent2 4 3 3 2 3 3" xfId="8716"/>
    <cellStyle name="20% - Accent2 4 3 3 2 4" xfId="8717"/>
    <cellStyle name="20% - Accent2 4 3 3 2 5" xfId="8718"/>
    <cellStyle name="20% - Accent2 4 3 3 3" xfId="8719"/>
    <cellStyle name="20% - Accent2 4 3 3 3 2" xfId="8720"/>
    <cellStyle name="20% - Accent2 4 3 3 3 2 2" xfId="8721"/>
    <cellStyle name="20% - Accent2 4 3 3 3 2 2 2" xfId="8722"/>
    <cellStyle name="20% - Accent2 4 3 3 3 2 2 3" xfId="8723"/>
    <cellStyle name="20% - Accent2 4 3 3 3 2 3" xfId="8724"/>
    <cellStyle name="20% - Accent2 4 3 3 3 2 4" xfId="8725"/>
    <cellStyle name="20% - Accent2 4 3 3 3 3" xfId="8726"/>
    <cellStyle name="20% - Accent2 4 3 3 3 3 2" xfId="8727"/>
    <cellStyle name="20% - Accent2 4 3 3 3 3 3" xfId="8728"/>
    <cellStyle name="20% - Accent2 4 3 3 3 4" xfId="8729"/>
    <cellStyle name="20% - Accent2 4 3 3 3 5" xfId="8730"/>
    <cellStyle name="20% - Accent2 4 3 3 4" xfId="8731"/>
    <cellStyle name="20% - Accent2 4 3 3 4 2" xfId="8732"/>
    <cellStyle name="20% - Accent2 4 3 3 4 2 2" xfId="8733"/>
    <cellStyle name="20% - Accent2 4 3 3 4 2 3" xfId="8734"/>
    <cellStyle name="20% - Accent2 4 3 3 4 3" xfId="8735"/>
    <cellStyle name="20% - Accent2 4 3 3 4 4" xfId="8736"/>
    <cellStyle name="20% - Accent2 4 3 3 5" xfId="8737"/>
    <cellStyle name="20% - Accent2 4 3 3 5 2" xfId="8738"/>
    <cellStyle name="20% - Accent2 4 3 3 5 3" xfId="8739"/>
    <cellStyle name="20% - Accent2 4 3 3 6" xfId="8740"/>
    <cellStyle name="20% - Accent2 4 3 3 7" xfId="8741"/>
    <cellStyle name="20% - Accent2 4 3 4" xfId="8742"/>
    <cellStyle name="20% - Accent2 4 3 4 2" xfId="8743"/>
    <cellStyle name="20% - Accent2 4 3 4 2 2" xfId="8744"/>
    <cellStyle name="20% - Accent2 4 3 4 2 2 2" xfId="8745"/>
    <cellStyle name="20% - Accent2 4 3 4 2 2 2 2" xfId="8746"/>
    <cellStyle name="20% - Accent2 4 3 4 2 2 2 3" xfId="8747"/>
    <cellStyle name="20% - Accent2 4 3 4 2 2 3" xfId="8748"/>
    <cellStyle name="20% - Accent2 4 3 4 2 2 4" xfId="8749"/>
    <cellStyle name="20% - Accent2 4 3 4 2 3" xfId="8750"/>
    <cellStyle name="20% - Accent2 4 3 4 2 3 2" xfId="8751"/>
    <cellStyle name="20% - Accent2 4 3 4 2 3 3" xfId="8752"/>
    <cellStyle name="20% - Accent2 4 3 4 2 4" xfId="8753"/>
    <cellStyle name="20% - Accent2 4 3 4 2 5" xfId="8754"/>
    <cellStyle name="20% - Accent2 4 3 4 3" xfId="8755"/>
    <cellStyle name="20% - Accent2 4 3 4 3 2" xfId="8756"/>
    <cellStyle name="20% - Accent2 4 3 4 3 2 2" xfId="8757"/>
    <cellStyle name="20% - Accent2 4 3 4 3 2 2 2" xfId="8758"/>
    <cellStyle name="20% - Accent2 4 3 4 3 2 2 3" xfId="8759"/>
    <cellStyle name="20% - Accent2 4 3 4 3 2 3" xfId="8760"/>
    <cellStyle name="20% - Accent2 4 3 4 3 2 4" xfId="8761"/>
    <cellStyle name="20% - Accent2 4 3 4 3 3" xfId="8762"/>
    <cellStyle name="20% - Accent2 4 3 4 3 3 2" xfId="8763"/>
    <cellStyle name="20% - Accent2 4 3 4 3 3 3" xfId="8764"/>
    <cellStyle name="20% - Accent2 4 3 4 3 4" xfId="8765"/>
    <cellStyle name="20% - Accent2 4 3 4 3 5" xfId="8766"/>
    <cellStyle name="20% - Accent2 4 3 4 4" xfId="8767"/>
    <cellStyle name="20% - Accent2 4 3 4 4 2" xfId="8768"/>
    <cellStyle name="20% - Accent2 4 3 4 4 2 2" xfId="8769"/>
    <cellStyle name="20% - Accent2 4 3 4 4 2 3" xfId="8770"/>
    <cellStyle name="20% - Accent2 4 3 4 4 3" xfId="8771"/>
    <cellStyle name="20% - Accent2 4 3 4 4 4" xfId="8772"/>
    <cellStyle name="20% - Accent2 4 3 4 5" xfId="8773"/>
    <cellStyle name="20% - Accent2 4 3 4 5 2" xfId="8774"/>
    <cellStyle name="20% - Accent2 4 3 4 5 3" xfId="8775"/>
    <cellStyle name="20% - Accent2 4 3 4 6" xfId="8776"/>
    <cellStyle name="20% - Accent2 4 3 4 7" xfId="8777"/>
    <cellStyle name="20% - Accent2 4 3 5" xfId="8778"/>
    <cellStyle name="20% - Accent2 4 3 5 2" xfId="8779"/>
    <cellStyle name="20% - Accent2 4 3 5 2 2" xfId="8780"/>
    <cellStyle name="20% - Accent2 4 3 5 2 2 2" xfId="8781"/>
    <cellStyle name="20% - Accent2 4 3 5 2 2 3" xfId="8782"/>
    <cellStyle name="20% - Accent2 4 3 5 2 3" xfId="8783"/>
    <cellStyle name="20% - Accent2 4 3 5 2 4" xfId="8784"/>
    <cellStyle name="20% - Accent2 4 3 5 3" xfId="8785"/>
    <cellStyle name="20% - Accent2 4 3 5 3 2" xfId="8786"/>
    <cellStyle name="20% - Accent2 4 3 5 3 3" xfId="8787"/>
    <cellStyle name="20% - Accent2 4 3 5 4" xfId="8788"/>
    <cellStyle name="20% - Accent2 4 3 5 5" xfId="8789"/>
    <cellStyle name="20% - Accent2 4 3 6" xfId="8790"/>
    <cellStyle name="20% - Accent2 4 3 6 2" xfId="8791"/>
    <cellStyle name="20% - Accent2 4 3 6 2 2" xfId="8792"/>
    <cellStyle name="20% - Accent2 4 3 6 2 2 2" xfId="8793"/>
    <cellStyle name="20% - Accent2 4 3 6 2 2 3" xfId="8794"/>
    <cellStyle name="20% - Accent2 4 3 6 2 3" xfId="8795"/>
    <cellStyle name="20% - Accent2 4 3 6 2 4" xfId="8796"/>
    <cellStyle name="20% - Accent2 4 3 6 3" xfId="8797"/>
    <cellStyle name="20% - Accent2 4 3 6 3 2" xfId="8798"/>
    <cellStyle name="20% - Accent2 4 3 6 3 3" xfId="8799"/>
    <cellStyle name="20% - Accent2 4 3 6 4" xfId="8800"/>
    <cellStyle name="20% - Accent2 4 3 6 5" xfId="8801"/>
    <cellStyle name="20% - Accent2 4 3 7" xfId="8802"/>
    <cellStyle name="20% - Accent2 4 3 7 2" xfId="8803"/>
    <cellStyle name="20% - Accent2 4 3 7 2 2" xfId="8804"/>
    <cellStyle name="20% - Accent2 4 3 7 2 2 2" xfId="8805"/>
    <cellStyle name="20% - Accent2 4 3 7 2 2 3" xfId="8806"/>
    <cellStyle name="20% - Accent2 4 3 7 2 3" xfId="8807"/>
    <cellStyle name="20% - Accent2 4 3 7 2 4" xfId="8808"/>
    <cellStyle name="20% - Accent2 4 3 7 3" xfId="8809"/>
    <cellStyle name="20% - Accent2 4 3 7 3 2" xfId="8810"/>
    <cellStyle name="20% - Accent2 4 3 7 3 3" xfId="8811"/>
    <cellStyle name="20% - Accent2 4 3 7 4" xfId="8812"/>
    <cellStyle name="20% - Accent2 4 3 7 5" xfId="8813"/>
    <cellStyle name="20% - Accent2 4 3 8" xfId="8814"/>
    <cellStyle name="20% - Accent2 4 3 8 2" xfId="8815"/>
    <cellStyle name="20% - Accent2 4 3 8 2 2" xfId="8816"/>
    <cellStyle name="20% - Accent2 4 3 8 2 3" xfId="8817"/>
    <cellStyle name="20% - Accent2 4 3 8 3" xfId="8818"/>
    <cellStyle name="20% - Accent2 4 3 8 4" xfId="8819"/>
    <cellStyle name="20% - Accent2 4 3 9" xfId="8820"/>
    <cellStyle name="20% - Accent2 4 3 9 2" xfId="8821"/>
    <cellStyle name="20% - Accent2 4 3 9 2 2" xfId="8822"/>
    <cellStyle name="20% - Accent2 4 3 9 2 3" xfId="8823"/>
    <cellStyle name="20% - Accent2 4 3 9 3" xfId="8824"/>
    <cellStyle name="20% - Accent2 4 3 9 4" xfId="8825"/>
    <cellStyle name="20% - Accent2 4 4" xfId="8826"/>
    <cellStyle name="20% - Accent2 4 4 10" xfId="8827"/>
    <cellStyle name="20% - Accent2 4 4 10 2" xfId="8828"/>
    <cellStyle name="20% - Accent2 4 4 10 3" xfId="8829"/>
    <cellStyle name="20% - Accent2 4 4 11" xfId="8830"/>
    <cellStyle name="20% - Accent2 4 4 12" xfId="8831"/>
    <cellStyle name="20% - Accent2 4 4 2" xfId="8832"/>
    <cellStyle name="20% - Accent2 4 4 2 2" xfId="8833"/>
    <cellStyle name="20% - Accent2 4 4 2 2 2" xfId="8834"/>
    <cellStyle name="20% - Accent2 4 4 2 2 2 2" xfId="8835"/>
    <cellStyle name="20% - Accent2 4 4 2 2 2 2 2" xfId="8836"/>
    <cellStyle name="20% - Accent2 4 4 2 2 2 2 3" xfId="8837"/>
    <cellStyle name="20% - Accent2 4 4 2 2 2 3" xfId="8838"/>
    <cellStyle name="20% - Accent2 4 4 2 2 2 4" xfId="8839"/>
    <cellStyle name="20% - Accent2 4 4 2 2 3" xfId="8840"/>
    <cellStyle name="20% - Accent2 4 4 2 2 3 2" xfId="8841"/>
    <cellStyle name="20% - Accent2 4 4 2 2 3 3" xfId="8842"/>
    <cellStyle name="20% - Accent2 4 4 2 2 4" xfId="8843"/>
    <cellStyle name="20% - Accent2 4 4 2 2 5" xfId="8844"/>
    <cellStyle name="20% - Accent2 4 4 2 3" xfId="8845"/>
    <cellStyle name="20% - Accent2 4 4 2 3 2" xfId="8846"/>
    <cellStyle name="20% - Accent2 4 4 2 3 2 2" xfId="8847"/>
    <cellStyle name="20% - Accent2 4 4 2 3 2 2 2" xfId="8848"/>
    <cellStyle name="20% - Accent2 4 4 2 3 2 2 3" xfId="8849"/>
    <cellStyle name="20% - Accent2 4 4 2 3 2 3" xfId="8850"/>
    <cellStyle name="20% - Accent2 4 4 2 3 2 4" xfId="8851"/>
    <cellStyle name="20% - Accent2 4 4 2 3 3" xfId="8852"/>
    <cellStyle name="20% - Accent2 4 4 2 3 3 2" xfId="8853"/>
    <cellStyle name="20% - Accent2 4 4 2 3 3 3" xfId="8854"/>
    <cellStyle name="20% - Accent2 4 4 2 3 4" xfId="8855"/>
    <cellStyle name="20% - Accent2 4 4 2 3 5" xfId="8856"/>
    <cellStyle name="20% - Accent2 4 4 2 4" xfId="8857"/>
    <cellStyle name="20% - Accent2 4 4 2 4 2" xfId="8858"/>
    <cellStyle name="20% - Accent2 4 4 2 4 2 2" xfId="8859"/>
    <cellStyle name="20% - Accent2 4 4 2 4 2 3" xfId="8860"/>
    <cellStyle name="20% - Accent2 4 4 2 4 3" xfId="8861"/>
    <cellStyle name="20% - Accent2 4 4 2 4 4" xfId="8862"/>
    <cellStyle name="20% - Accent2 4 4 2 5" xfId="8863"/>
    <cellStyle name="20% - Accent2 4 4 2 5 2" xfId="8864"/>
    <cellStyle name="20% - Accent2 4 4 2 5 3" xfId="8865"/>
    <cellStyle name="20% - Accent2 4 4 2 6" xfId="8866"/>
    <cellStyle name="20% - Accent2 4 4 2 7" xfId="8867"/>
    <cellStyle name="20% - Accent2 4 4 3" xfId="8868"/>
    <cellStyle name="20% - Accent2 4 4 3 2" xfId="8869"/>
    <cellStyle name="20% - Accent2 4 4 3 2 2" xfId="8870"/>
    <cellStyle name="20% - Accent2 4 4 3 2 2 2" xfId="8871"/>
    <cellStyle name="20% - Accent2 4 4 3 2 2 2 2" xfId="8872"/>
    <cellStyle name="20% - Accent2 4 4 3 2 2 2 3" xfId="8873"/>
    <cellStyle name="20% - Accent2 4 4 3 2 2 3" xfId="8874"/>
    <cellStyle name="20% - Accent2 4 4 3 2 2 4" xfId="8875"/>
    <cellStyle name="20% - Accent2 4 4 3 2 3" xfId="8876"/>
    <cellStyle name="20% - Accent2 4 4 3 2 3 2" xfId="8877"/>
    <cellStyle name="20% - Accent2 4 4 3 2 3 3" xfId="8878"/>
    <cellStyle name="20% - Accent2 4 4 3 2 4" xfId="8879"/>
    <cellStyle name="20% - Accent2 4 4 3 2 5" xfId="8880"/>
    <cellStyle name="20% - Accent2 4 4 3 3" xfId="8881"/>
    <cellStyle name="20% - Accent2 4 4 3 3 2" xfId="8882"/>
    <cellStyle name="20% - Accent2 4 4 3 3 2 2" xfId="8883"/>
    <cellStyle name="20% - Accent2 4 4 3 3 2 2 2" xfId="8884"/>
    <cellStyle name="20% - Accent2 4 4 3 3 2 2 3" xfId="8885"/>
    <cellStyle name="20% - Accent2 4 4 3 3 2 3" xfId="8886"/>
    <cellStyle name="20% - Accent2 4 4 3 3 2 4" xfId="8887"/>
    <cellStyle name="20% - Accent2 4 4 3 3 3" xfId="8888"/>
    <cellStyle name="20% - Accent2 4 4 3 3 3 2" xfId="8889"/>
    <cellStyle name="20% - Accent2 4 4 3 3 3 3" xfId="8890"/>
    <cellStyle name="20% - Accent2 4 4 3 3 4" xfId="8891"/>
    <cellStyle name="20% - Accent2 4 4 3 3 5" xfId="8892"/>
    <cellStyle name="20% - Accent2 4 4 3 4" xfId="8893"/>
    <cellStyle name="20% - Accent2 4 4 3 4 2" xfId="8894"/>
    <cellStyle name="20% - Accent2 4 4 3 4 2 2" xfId="8895"/>
    <cellStyle name="20% - Accent2 4 4 3 4 2 3" xfId="8896"/>
    <cellStyle name="20% - Accent2 4 4 3 4 3" xfId="8897"/>
    <cellStyle name="20% - Accent2 4 4 3 4 4" xfId="8898"/>
    <cellStyle name="20% - Accent2 4 4 3 5" xfId="8899"/>
    <cellStyle name="20% - Accent2 4 4 3 5 2" xfId="8900"/>
    <cellStyle name="20% - Accent2 4 4 3 5 3" xfId="8901"/>
    <cellStyle name="20% - Accent2 4 4 3 6" xfId="8902"/>
    <cellStyle name="20% - Accent2 4 4 3 7" xfId="8903"/>
    <cellStyle name="20% - Accent2 4 4 4" xfId="8904"/>
    <cellStyle name="20% - Accent2 4 4 4 2" xfId="8905"/>
    <cellStyle name="20% - Accent2 4 4 4 2 2" xfId="8906"/>
    <cellStyle name="20% - Accent2 4 4 4 2 2 2" xfId="8907"/>
    <cellStyle name="20% - Accent2 4 4 4 2 2 2 2" xfId="8908"/>
    <cellStyle name="20% - Accent2 4 4 4 2 2 2 3" xfId="8909"/>
    <cellStyle name="20% - Accent2 4 4 4 2 2 3" xfId="8910"/>
    <cellStyle name="20% - Accent2 4 4 4 2 2 4" xfId="8911"/>
    <cellStyle name="20% - Accent2 4 4 4 2 3" xfId="8912"/>
    <cellStyle name="20% - Accent2 4 4 4 2 3 2" xfId="8913"/>
    <cellStyle name="20% - Accent2 4 4 4 2 3 3" xfId="8914"/>
    <cellStyle name="20% - Accent2 4 4 4 2 4" xfId="8915"/>
    <cellStyle name="20% - Accent2 4 4 4 2 5" xfId="8916"/>
    <cellStyle name="20% - Accent2 4 4 4 3" xfId="8917"/>
    <cellStyle name="20% - Accent2 4 4 4 3 2" xfId="8918"/>
    <cellStyle name="20% - Accent2 4 4 4 3 2 2" xfId="8919"/>
    <cellStyle name="20% - Accent2 4 4 4 3 2 2 2" xfId="8920"/>
    <cellStyle name="20% - Accent2 4 4 4 3 2 2 3" xfId="8921"/>
    <cellStyle name="20% - Accent2 4 4 4 3 2 3" xfId="8922"/>
    <cellStyle name="20% - Accent2 4 4 4 3 2 4" xfId="8923"/>
    <cellStyle name="20% - Accent2 4 4 4 3 3" xfId="8924"/>
    <cellStyle name="20% - Accent2 4 4 4 3 3 2" xfId="8925"/>
    <cellStyle name="20% - Accent2 4 4 4 3 3 3" xfId="8926"/>
    <cellStyle name="20% - Accent2 4 4 4 3 4" xfId="8927"/>
    <cellStyle name="20% - Accent2 4 4 4 3 5" xfId="8928"/>
    <cellStyle name="20% - Accent2 4 4 4 4" xfId="8929"/>
    <cellStyle name="20% - Accent2 4 4 4 4 2" xfId="8930"/>
    <cellStyle name="20% - Accent2 4 4 4 4 2 2" xfId="8931"/>
    <cellStyle name="20% - Accent2 4 4 4 4 2 3" xfId="8932"/>
    <cellStyle name="20% - Accent2 4 4 4 4 3" xfId="8933"/>
    <cellStyle name="20% - Accent2 4 4 4 4 4" xfId="8934"/>
    <cellStyle name="20% - Accent2 4 4 4 5" xfId="8935"/>
    <cellStyle name="20% - Accent2 4 4 4 5 2" xfId="8936"/>
    <cellStyle name="20% - Accent2 4 4 4 5 3" xfId="8937"/>
    <cellStyle name="20% - Accent2 4 4 4 6" xfId="8938"/>
    <cellStyle name="20% - Accent2 4 4 4 7" xfId="8939"/>
    <cellStyle name="20% - Accent2 4 4 5" xfId="8940"/>
    <cellStyle name="20% - Accent2 4 4 5 2" xfId="8941"/>
    <cellStyle name="20% - Accent2 4 4 5 2 2" xfId="8942"/>
    <cellStyle name="20% - Accent2 4 4 5 2 2 2" xfId="8943"/>
    <cellStyle name="20% - Accent2 4 4 5 2 2 3" xfId="8944"/>
    <cellStyle name="20% - Accent2 4 4 5 2 3" xfId="8945"/>
    <cellStyle name="20% - Accent2 4 4 5 2 4" xfId="8946"/>
    <cellStyle name="20% - Accent2 4 4 5 3" xfId="8947"/>
    <cellStyle name="20% - Accent2 4 4 5 3 2" xfId="8948"/>
    <cellStyle name="20% - Accent2 4 4 5 3 3" xfId="8949"/>
    <cellStyle name="20% - Accent2 4 4 5 4" xfId="8950"/>
    <cellStyle name="20% - Accent2 4 4 5 5" xfId="8951"/>
    <cellStyle name="20% - Accent2 4 4 6" xfId="8952"/>
    <cellStyle name="20% - Accent2 4 4 6 2" xfId="8953"/>
    <cellStyle name="20% - Accent2 4 4 6 2 2" xfId="8954"/>
    <cellStyle name="20% - Accent2 4 4 6 2 2 2" xfId="8955"/>
    <cellStyle name="20% - Accent2 4 4 6 2 2 3" xfId="8956"/>
    <cellStyle name="20% - Accent2 4 4 6 2 3" xfId="8957"/>
    <cellStyle name="20% - Accent2 4 4 6 2 4" xfId="8958"/>
    <cellStyle name="20% - Accent2 4 4 6 3" xfId="8959"/>
    <cellStyle name="20% - Accent2 4 4 6 3 2" xfId="8960"/>
    <cellStyle name="20% - Accent2 4 4 6 3 3" xfId="8961"/>
    <cellStyle name="20% - Accent2 4 4 6 4" xfId="8962"/>
    <cellStyle name="20% - Accent2 4 4 6 5" xfId="8963"/>
    <cellStyle name="20% - Accent2 4 4 7" xfId="8964"/>
    <cellStyle name="20% - Accent2 4 4 7 2" xfId="8965"/>
    <cellStyle name="20% - Accent2 4 4 7 2 2" xfId="8966"/>
    <cellStyle name="20% - Accent2 4 4 7 2 2 2" xfId="8967"/>
    <cellStyle name="20% - Accent2 4 4 7 2 2 3" xfId="8968"/>
    <cellStyle name="20% - Accent2 4 4 7 2 3" xfId="8969"/>
    <cellStyle name="20% - Accent2 4 4 7 2 4" xfId="8970"/>
    <cellStyle name="20% - Accent2 4 4 7 3" xfId="8971"/>
    <cellStyle name="20% - Accent2 4 4 7 3 2" xfId="8972"/>
    <cellStyle name="20% - Accent2 4 4 7 3 3" xfId="8973"/>
    <cellStyle name="20% - Accent2 4 4 7 4" xfId="8974"/>
    <cellStyle name="20% - Accent2 4 4 7 5" xfId="8975"/>
    <cellStyle name="20% - Accent2 4 4 8" xfId="8976"/>
    <cellStyle name="20% - Accent2 4 4 8 2" xfId="8977"/>
    <cellStyle name="20% - Accent2 4 4 8 2 2" xfId="8978"/>
    <cellStyle name="20% - Accent2 4 4 8 2 3" xfId="8979"/>
    <cellStyle name="20% - Accent2 4 4 8 3" xfId="8980"/>
    <cellStyle name="20% - Accent2 4 4 8 4" xfId="8981"/>
    <cellStyle name="20% - Accent2 4 4 9" xfId="8982"/>
    <cellStyle name="20% - Accent2 4 4 9 2" xfId="8983"/>
    <cellStyle name="20% - Accent2 4 4 9 2 2" xfId="8984"/>
    <cellStyle name="20% - Accent2 4 4 9 2 3" xfId="8985"/>
    <cellStyle name="20% - Accent2 4 4 9 3" xfId="8986"/>
    <cellStyle name="20% - Accent2 4 4 9 4" xfId="8987"/>
    <cellStyle name="20% - Accent2 4 5" xfId="8988"/>
    <cellStyle name="20% - Accent2 4 5 2" xfId="8989"/>
    <cellStyle name="20% - Accent2 4 5 2 2" xfId="8990"/>
    <cellStyle name="20% - Accent2 4 5 2 2 2" xfId="8991"/>
    <cellStyle name="20% - Accent2 4 5 2 2 2 2" xfId="8992"/>
    <cellStyle name="20% - Accent2 4 5 2 2 2 3" xfId="8993"/>
    <cellStyle name="20% - Accent2 4 5 2 2 3" xfId="8994"/>
    <cellStyle name="20% - Accent2 4 5 2 2 4" xfId="8995"/>
    <cellStyle name="20% - Accent2 4 5 2 3" xfId="8996"/>
    <cellStyle name="20% - Accent2 4 5 2 3 2" xfId="8997"/>
    <cellStyle name="20% - Accent2 4 5 2 3 3" xfId="8998"/>
    <cellStyle name="20% - Accent2 4 5 2 4" xfId="8999"/>
    <cellStyle name="20% - Accent2 4 5 2 5" xfId="9000"/>
    <cellStyle name="20% - Accent2 4 5 3" xfId="9001"/>
    <cellStyle name="20% - Accent2 4 5 3 2" xfId="9002"/>
    <cellStyle name="20% - Accent2 4 5 3 2 2" xfId="9003"/>
    <cellStyle name="20% - Accent2 4 5 3 2 2 2" xfId="9004"/>
    <cellStyle name="20% - Accent2 4 5 3 2 2 3" xfId="9005"/>
    <cellStyle name="20% - Accent2 4 5 3 2 3" xfId="9006"/>
    <cellStyle name="20% - Accent2 4 5 3 2 4" xfId="9007"/>
    <cellStyle name="20% - Accent2 4 5 3 3" xfId="9008"/>
    <cellStyle name="20% - Accent2 4 5 3 3 2" xfId="9009"/>
    <cellStyle name="20% - Accent2 4 5 3 3 3" xfId="9010"/>
    <cellStyle name="20% - Accent2 4 5 3 4" xfId="9011"/>
    <cellStyle name="20% - Accent2 4 5 3 5" xfId="9012"/>
    <cellStyle name="20% - Accent2 4 5 4" xfId="9013"/>
    <cellStyle name="20% - Accent2 4 5 4 2" xfId="9014"/>
    <cellStyle name="20% - Accent2 4 5 4 2 2" xfId="9015"/>
    <cellStyle name="20% - Accent2 4 5 4 2 3" xfId="9016"/>
    <cellStyle name="20% - Accent2 4 5 4 3" xfId="9017"/>
    <cellStyle name="20% - Accent2 4 5 4 4" xfId="9018"/>
    <cellStyle name="20% - Accent2 4 5 5" xfId="9019"/>
    <cellStyle name="20% - Accent2 4 5 5 2" xfId="9020"/>
    <cellStyle name="20% - Accent2 4 5 5 3" xfId="9021"/>
    <cellStyle name="20% - Accent2 4 5 6" xfId="9022"/>
    <cellStyle name="20% - Accent2 4 5 7" xfId="9023"/>
    <cellStyle name="20% - Accent2 4 6" xfId="9024"/>
    <cellStyle name="20% - Accent2 4 6 2" xfId="9025"/>
    <cellStyle name="20% - Accent2 4 6 2 2" xfId="9026"/>
    <cellStyle name="20% - Accent2 4 6 2 2 2" xfId="9027"/>
    <cellStyle name="20% - Accent2 4 6 2 2 2 2" xfId="9028"/>
    <cellStyle name="20% - Accent2 4 6 2 2 2 3" xfId="9029"/>
    <cellStyle name="20% - Accent2 4 6 2 2 3" xfId="9030"/>
    <cellStyle name="20% - Accent2 4 6 2 2 4" xfId="9031"/>
    <cellStyle name="20% - Accent2 4 6 2 3" xfId="9032"/>
    <cellStyle name="20% - Accent2 4 6 2 3 2" xfId="9033"/>
    <cellStyle name="20% - Accent2 4 6 2 3 3" xfId="9034"/>
    <cellStyle name="20% - Accent2 4 6 2 4" xfId="9035"/>
    <cellStyle name="20% - Accent2 4 6 2 5" xfId="9036"/>
    <cellStyle name="20% - Accent2 4 6 3" xfId="9037"/>
    <cellStyle name="20% - Accent2 4 6 3 2" xfId="9038"/>
    <cellStyle name="20% - Accent2 4 6 3 2 2" xfId="9039"/>
    <cellStyle name="20% - Accent2 4 6 3 2 2 2" xfId="9040"/>
    <cellStyle name="20% - Accent2 4 6 3 2 2 3" xfId="9041"/>
    <cellStyle name="20% - Accent2 4 6 3 2 3" xfId="9042"/>
    <cellStyle name="20% - Accent2 4 6 3 2 4" xfId="9043"/>
    <cellStyle name="20% - Accent2 4 6 3 3" xfId="9044"/>
    <cellStyle name="20% - Accent2 4 6 3 3 2" xfId="9045"/>
    <cellStyle name="20% - Accent2 4 6 3 3 3" xfId="9046"/>
    <cellStyle name="20% - Accent2 4 6 3 4" xfId="9047"/>
    <cellStyle name="20% - Accent2 4 6 3 5" xfId="9048"/>
    <cellStyle name="20% - Accent2 4 6 4" xfId="9049"/>
    <cellStyle name="20% - Accent2 4 6 4 2" xfId="9050"/>
    <cellStyle name="20% - Accent2 4 6 4 2 2" xfId="9051"/>
    <cellStyle name="20% - Accent2 4 6 4 2 3" xfId="9052"/>
    <cellStyle name="20% - Accent2 4 6 4 3" xfId="9053"/>
    <cellStyle name="20% - Accent2 4 6 4 4" xfId="9054"/>
    <cellStyle name="20% - Accent2 4 6 5" xfId="9055"/>
    <cellStyle name="20% - Accent2 4 6 5 2" xfId="9056"/>
    <cellStyle name="20% - Accent2 4 6 5 3" xfId="9057"/>
    <cellStyle name="20% - Accent2 4 6 6" xfId="9058"/>
    <cellStyle name="20% - Accent2 4 6 7" xfId="9059"/>
    <cellStyle name="20% - Accent2 4 7" xfId="9060"/>
    <cellStyle name="20% - Accent2 4 7 2" xfId="9061"/>
    <cellStyle name="20% - Accent2 4 7 2 2" xfId="9062"/>
    <cellStyle name="20% - Accent2 4 7 2 2 2" xfId="9063"/>
    <cellStyle name="20% - Accent2 4 7 2 2 2 2" xfId="9064"/>
    <cellStyle name="20% - Accent2 4 7 2 2 2 3" xfId="9065"/>
    <cellStyle name="20% - Accent2 4 7 2 2 3" xfId="9066"/>
    <cellStyle name="20% - Accent2 4 7 2 2 4" xfId="9067"/>
    <cellStyle name="20% - Accent2 4 7 2 3" xfId="9068"/>
    <cellStyle name="20% - Accent2 4 7 2 3 2" xfId="9069"/>
    <cellStyle name="20% - Accent2 4 7 2 3 3" xfId="9070"/>
    <cellStyle name="20% - Accent2 4 7 2 4" xfId="9071"/>
    <cellStyle name="20% - Accent2 4 7 2 5" xfId="9072"/>
    <cellStyle name="20% - Accent2 4 7 3" xfId="9073"/>
    <cellStyle name="20% - Accent2 4 7 3 2" xfId="9074"/>
    <cellStyle name="20% - Accent2 4 7 3 2 2" xfId="9075"/>
    <cellStyle name="20% - Accent2 4 7 3 2 2 2" xfId="9076"/>
    <cellStyle name="20% - Accent2 4 7 3 2 2 3" xfId="9077"/>
    <cellStyle name="20% - Accent2 4 7 3 2 3" xfId="9078"/>
    <cellStyle name="20% - Accent2 4 7 3 2 4" xfId="9079"/>
    <cellStyle name="20% - Accent2 4 7 3 3" xfId="9080"/>
    <cellStyle name="20% - Accent2 4 7 3 3 2" xfId="9081"/>
    <cellStyle name="20% - Accent2 4 7 3 3 3" xfId="9082"/>
    <cellStyle name="20% - Accent2 4 7 3 4" xfId="9083"/>
    <cellStyle name="20% - Accent2 4 7 3 5" xfId="9084"/>
    <cellStyle name="20% - Accent2 4 7 4" xfId="9085"/>
    <cellStyle name="20% - Accent2 4 7 4 2" xfId="9086"/>
    <cellStyle name="20% - Accent2 4 7 4 2 2" xfId="9087"/>
    <cellStyle name="20% - Accent2 4 7 4 2 3" xfId="9088"/>
    <cellStyle name="20% - Accent2 4 7 4 3" xfId="9089"/>
    <cellStyle name="20% - Accent2 4 7 4 4" xfId="9090"/>
    <cellStyle name="20% - Accent2 4 7 5" xfId="9091"/>
    <cellStyle name="20% - Accent2 4 7 5 2" xfId="9092"/>
    <cellStyle name="20% - Accent2 4 7 5 3" xfId="9093"/>
    <cellStyle name="20% - Accent2 4 7 6" xfId="9094"/>
    <cellStyle name="20% - Accent2 4 7 7" xfId="9095"/>
    <cellStyle name="20% - Accent2 4 8" xfId="9096"/>
    <cellStyle name="20% - Accent2 4 8 2" xfId="9097"/>
    <cellStyle name="20% - Accent2 4 8 2 2" xfId="9098"/>
    <cellStyle name="20% - Accent2 4 8 2 2 2" xfId="9099"/>
    <cellStyle name="20% - Accent2 4 8 2 2 3" xfId="9100"/>
    <cellStyle name="20% - Accent2 4 8 2 3" xfId="9101"/>
    <cellStyle name="20% - Accent2 4 8 2 4" xfId="9102"/>
    <cellStyle name="20% - Accent2 4 8 3" xfId="9103"/>
    <cellStyle name="20% - Accent2 4 8 3 2" xfId="9104"/>
    <cellStyle name="20% - Accent2 4 8 3 3" xfId="9105"/>
    <cellStyle name="20% - Accent2 4 8 4" xfId="9106"/>
    <cellStyle name="20% - Accent2 4 8 5" xfId="9107"/>
    <cellStyle name="20% - Accent2 4 9" xfId="9108"/>
    <cellStyle name="20% - Accent2 4 9 2" xfId="9109"/>
    <cellStyle name="20% - Accent2 4 9 2 2" xfId="9110"/>
    <cellStyle name="20% - Accent2 4 9 2 2 2" xfId="9111"/>
    <cellStyle name="20% - Accent2 4 9 2 2 3" xfId="9112"/>
    <cellStyle name="20% - Accent2 4 9 2 3" xfId="9113"/>
    <cellStyle name="20% - Accent2 4 9 2 4" xfId="9114"/>
    <cellStyle name="20% - Accent2 4 9 3" xfId="9115"/>
    <cellStyle name="20% - Accent2 4 9 3 2" xfId="9116"/>
    <cellStyle name="20% - Accent2 4 9 3 3" xfId="9117"/>
    <cellStyle name="20% - Accent2 4 9 4" xfId="9118"/>
    <cellStyle name="20% - Accent2 4 9 5" xfId="9119"/>
    <cellStyle name="20% - Accent2 4_PwrTax 51040" xfId="9120"/>
    <cellStyle name="20% - Accent2 40" xfId="9121"/>
    <cellStyle name="20% - Accent2 40 2" xfId="9122"/>
    <cellStyle name="20% - Accent2 40 2 2" xfId="9123"/>
    <cellStyle name="20% - Accent2 40 2 2 2" xfId="9124"/>
    <cellStyle name="20% - Accent2 40 2 2 2 2" xfId="9125"/>
    <cellStyle name="20% - Accent2 40 2 2 2 3" xfId="9126"/>
    <cellStyle name="20% - Accent2 40 2 2 3" xfId="9127"/>
    <cellStyle name="20% - Accent2 40 2 2 4" xfId="9128"/>
    <cellStyle name="20% - Accent2 40 2 3" xfId="9129"/>
    <cellStyle name="20% - Accent2 40 2 3 2" xfId="9130"/>
    <cellStyle name="20% - Accent2 40 2 3 3" xfId="9131"/>
    <cellStyle name="20% - Accent2 40 2 4" xfId="9132"/>
    <cellStyle name="20% - Accent2 40 2 5" xfId="9133"/>
    <cellStyle name="20% - Accent2 40 3" xfId="9134"/>
    <cellStyle name="20% - Accent2 40 3 2" xfId="9135"/>
    <cellStyle name="20% - Accent2 40 3 2 2" xfId="9136"/>
    <cellStyle name="20% - Accent2 40 3 2 2 2" xfId="9137"/>
    <cellStyle name="20% - Accent2 40 3 2 2 3" xfId="9138"/>
    <cellStyle name="20% - Accent2 40 3 2 3" xfId="9139"/>
    <cellStyle name="20% - Accent2 40 3 2 4" xfId="9140"/>
    <cellStyle name="20% - Accent2 40 3 3" xfId="9141"/>
    <cellStyle name="20% - Accent2 40 3 3 2" xfId="9142"/>
    <cellStyle name="20% - Accent2 40 3 3 3" xfId="9143"/>
    <cellStyle name="20% - Accent2 40 3 4" xfId="9144"/>
    <cellStyle name="20% - Accent2 40 3 5" xfId="9145"/>
    <cellStyle name="20% - Accent2 40 4" xfId="9146"/>
    <cellStyle name="20% - Accent2 40 4 2" xfId="9147"/>
    <cellStyle name="20% - Accent2 40 4 2 2" xfId="9148"/>
    <cellStyle name="20% - Accent2 40 4 2 3" xfId="9149"/>
    <cellStyle name="20% - Accent2 40 4 3" xfId="9150"/>
    <cellStyle name="20% - Accent2 40 4 4" xfId="9151"/>
    <cellStyle name="20% - Accent2 40 5" xfId="9152"/>
    <cellStyle name="20% - Accent2 40 5 2" xfId="9153"/>
    <cellStyle name="20% - Accent2 40 5 3" xfId="9154"/>
    <cellStyle name="20% - Accent2 40 6" xfId="9155"/>
    <cellStyle name="20% - Accent2 40 7" xfId="9156"/>
    <cellStyle name="20% - Accent2 41" xfId="9157"/>
    <cellStyle name="20% - Accent2 41 2" xfId="9158"/>
    <cellStyle name="20% - Accent2 41 2 2" xfId="9159"/>
    <cellStyle name="20% - Accent2 41 2 2 2" xfId="9160"/>
    <cellStyle name="20% - Accent2 41 2 2 2 2" xfId="9161"/>
    <cellStyle name="20% - Accent2 41 2 2 2 3" xfId="9162"/>
    <cellStyle name="20% - Accent2 41 2 2 3" xfId="9163"/>
    <cellStyle name="20% - Accent2 41 2 2 4" xfId="9164"/>
    <cellStyle name="20% - Accent2 41 2 3" xfId="9165"/>
    <cellStyle name="20% - Accent2 41 2 3 2" xfId="9166"/>
    <cellStyle name="20% - Accent2 41 2 3 3" xfId="9167"/>
    <cellStyle name="20% - Accent2 41 2 4" xfId="9168"/>
    <cellStyle name="20% - Accent2 41 2 5" xfId="9169"/>
    <cellStyle name="20% - Accent2 41 3" xfId="9170"/>
    <cellStyle name="20% - Accent2 41 3 2" xfId="9171"/>
    <cellStyle name="20% - Accent2 41 3 2 2" xfId="9172"/>
    <cellStyle name="20% - Accent2 41 3 2 2 2" xfId="9173"/>
    <cellStyle name="20% - Accent2 41 3 2 2 3" xfId="9174"/>
    <cellStyle name="20% - Accent2 41 3 2 3" xfId="9175"/>
    <cellStyle name="20% - Accent2 41 3 2 4" xfId="9176"/>
    <cellStyle name="20% - Accent2 41 3 3" xfId="9177"/>
    <cellStyle name="20% - Accent2 41 3 3 2" xfId="9178"/>
    <cellStyle name="20% - Accent2 41 3 3 3" xfId="9179"/>
    <cellStyle name="20% - Accent2 41 3 4" xfId="9180"/>
    <cellStyle name="20% - Accent2 41 3 5" xfId="9181"/>
    <cellStyle name="20% - Accent2 41 4" xfId="9182"/>
    <cellStyle name="20% - Accent2 41 4 2" xfId="9183"/>
    <cellStyle name="20% - Accent2 41 4 2 2" xfId="9184"/>
    <cellStyle name="20% - Accent2 41 4 2 3" xfId="9185"/>
    <cellStyle name="20% - Accent2 41 4 3" xfId="9186"/>
    <cellStyle name="20% - Accent2 41 4 4" xfId="9187"/>
    <cellStyle name="20% - Accent2 41 5" xfId="9188"/>
    <cellStyle name="20% - Accent2 41 5 2" xfId="9189"/>
    <cellStyle name="20% - Accent2 41 5 3" xfId="9190"/>
    <cellStyle name="20% - Accent2 41 6" xfId="9191"/>
    <cellStyle name="20% - Accent2 41 7" xfId="9192"/>
    <cellStyle name="20% - Accent2 42" xfId="9193"/>
    <cellStyle name="20% - Accent2 42 2" xfId="9194"/>
    <cellStyle name="20% - Accent2 42 2 2" xfId="9195"/>
    <cellStyle name="20% - Accent2 42 2 2 2" xfId="9196"/>
    <cellStyle name="20% - Accent2 42 2 2 2 2" xfId="9197"/>
    <cellStyle name="20% - Accent2 42 2 2 2 3" xfId="9198"/>
    <cellStyle name="20% - Accent2 42 2 2 3" xfId="9199"/>
    <cellStyle name="20% - Accent2 42 2 2 4" xfId="9200"/>
    <cellStyle name="20% - Accent2 42 2 3" xfId="9201"/>
    <cellStyle name="20% - Accent2 42 2 3 2" xfId="9202"/>
    <cellStyle name="20% - Accent2 42 2 3 3" xfId="9203"/>
    <cellStyle name="20% - Accent2 42 2 4" xfId="9204"/>
    <cellStyle name="20% - Accent2 42 2 5" xfId="9205"/>
    <cellStyle name="20% - Accent2 42 3" xfId="9206"/>
    <cellStyle name="20% - Accent2 42 3 2" xfId="9207"/>
    <cellStyle name="20% - Accent2 42 3 2 2" xfId="9208"/>
    <cellStyle name="20% - Accent2 42 3 2 2 2" xfId="9209"/>
    <cellStyle name="20% - Accent2 42 3 2 2 3" xfId="9210"/>
    <cellStyle name="20% - Accent2 42 3 2 3" xfId="9211"/>
    <cellStyle name="20% - Accent2 42 3 2 4" xfId="9212"/>
    <cellStyle name="20% - Accent2 42 3 3" xfId="9213"/>
    <cellStyle name="20% - Accent2 42 3 3 2" xfId="9214"/>
    <cellStyle name="20% - Accent2 42 3 3 3" xfId="9215"/>
    <cellStyle name="20% - Accent2 42 3 4" xfId="9216"/>
    <cellStyle name="20% - Accent2 42 3 5" xfId="9217"/>
    <cellStyle name="20% - Accent2 42 4" xfId="9218"/>
    <cellStyle name="20% - Accent2 42 4 2" xfId="9219"/>
    <cellStyle name="20% - Accent2 42 4 2 2" xfId="9220"/>
    <cellStyle name="20% - Accent2 42 4 2 3" xfId="9221"/>
    <cellStyle name="20% - Accent2 42 4 3" xfId="9222"/>
    <cellStyle name="20% - Accent2 42 4 4" xfId="9223"/>
    <cellStyle name="20% - Accent2 42 5" xfId="9224"/>
    <cellStyle name="20% - Accent2 42 5 2" xfId="9225"/>
    <cellStyle name="20% - Accent2 42 5 3" xfId="9226"/>
    <cellStyle name="20% - Accent2 42 6" xfId="9227"/>
    <cellStyle name="20% - Accent2 42 7" xfId="9228"/>
    <cellStyle name="20% - Accent2 43" xfId="9229"/>
    <cellStyle name="20% - Accent2 43 2" xfId="9230"/>
    <cellStyle name="20% - Accent2 43 2 2" xfId="9231"/>
    <cellStyle name="20% - Accent2 43 2 2 2" xfId="9232"/>
    <cellStyle name="20% - Accent2 43 2 2 2 2" xfId="9233"/>
    <cellStyle name="20% - Accent2 43 2 2 2 3" xfId="9234"/>
    <cellStyle name="20% - Accent2 43 2 2 3" xfId="9235"/>
    <cellStyle name="20% - Accent2 43 2 2 4" xfId="9236"/>
    <cellStyle name="20% - Accent2 43 2 3" xfId="9237"/>
    <cellStyle name="20% - Accent2 43 2 3 2" xfId="9238"/>
    <cellStyle name="20% - Accent2 43 2 3 3" xfId="9239"/>
    <cellStyle name="20% - Accent2 43 2 4" xfId="9240"/>
    <cellStyle name="20% - Accent2 43 2 5" xfId="9241"/>
    <cellStyle name="20% - Accent2 43 3" xfId="9242"/>
    <cellStyle name="20% - Accent2 43 3 2" xfId="9243"/>
    <cellStyle name="20% - Accent2 43 3 2 2" xfId="9244"/>
    <cellStyle name="20% - Accent2 43 3 2 2 2" xfId="9245"/>
    <cellStyle name="20% - Accent2 43 3 2 2 3" xfId="9246"/>
    <cellStyle name="20% - Accent2 43 3 2 3" xfId="9247"/>
    <cellStyle name="20% - Accent2 43 3 2 4" xfId="9248"/>
    <cellStyle name="20% - Accent2 43 3 3" xfId="9249"/>
    <cellStyle name="20% - Accent2 43 3 3 2" xfId="9250"/>
    <cellStyle name="20% - Accent2 43 3 3 3" xfId="9251"/>
    <cellStyle name="20% - Accent2 43 3 4" xfId="9252"/>
    <cellStyle name="20% - Accent2 43 3 5" xfId="9253"/>
    <cellStyle name="20% - Accent2 43 4" xfId="9254"/>
    <cellStyle name="20% - Accent2 43 4 2" xfId="9255"/>
    <cellStyle name="20% - Accent2 43 4 2 2" xfId="9256"/>
    <cellStyle name="20% - Accent2 43 4 2 3" xfId="9257"/>
    <cellStyle name="20% - Accent2 43 4 3" xfId="9258"/>
    <cellStyle name="20% - Accent2 43 4 4" xfId="9259"/>
    <cellStyle name="20% - Accent2 43 5" xfId="9260"/>
    <cellStyle name="20% - Accent2 43 5 2" xfId="9261"/>
    <cellStyle name="20% - Accent2 43 5 3" xfId="9262"/>
    <cellStyle name="20% - Accent2 43 6" xfId="9263"/>
    <cellStyle name="20% - Accent2 43 7" xfId="9264"/>
    <cellStyle name="20% - Accent2 44" xfId="9265"/>
    <cellStyle name="20% - Accent2 44 2" xfId="9266"/>
    <cellStyle name="20% - Accent2 44 2 2" xfId="9267"/>
    <cellStyle name="20% - Accent2 44 2 2 2" xfId="9268"/>
    <cellStyle name="20% - Accent2 44 2 2 2 2" xfId="9269"/>
    <cellStyle name="20% - Accent2 44 2 2 2 3" xfId="9270"/>
    <cellStyle name="20% - Accent2 44 2 2 3" xfId="9271"/>
    <cellStyle name="20% - Accent2 44 2 2 4" xfId="9272"/>
    <cellStyle name="20% - Accent2 44 2 3" xfId="9273"/>
    <cellStyle name="20% - Accent2 44 2 3 2" xfId="9274"/>
    <cellStyle name="20% - Accent2 44 2 3 3" xfId="9275"/>
    <cellStyle name="20% - Accent2 44 2 4" xfId="9276"/>
    <cellStyle name="20% - Accent2 44 2 5" xfId="9277"/>
    <cellStyle name="20% - Accent2 44 3" xfId="9278"/>
    <cellStyle name="20% - Accent2 44 3 2" xfId="9279"/>
    <cellStyle name="20% - Accent2 44 3 2 2" xfId="9280"/>
    <cellStyle name="20% - Accent2 44 3 2 2 2" xfId="9281"/>
    <cellStyle name="20% - Accent2 44 3 2 2 3" xfId="9282"/>
    <cellStyle name="20% - Accent2 44 3 2 3" xfId="9283"/>
    <cellStyle name="20% - Accent2 44 3 2 4" xfId="9284"/>
    <cellStyle name="20% - Accent2 44 3 3" xfId="9285"/>
    <cellStyle name="20% - Accent2 44 3 3 2" xfId="9286"/>
    <cellStyle name="20% - Accent2 44 3 3 3" xfId="9287"/>
    <cellStyle name="20% - Accent2 44 3 4" xfId="9288"/>
    <cellStyle name="20% - Accent2 44 3 5" xfId="9289"/>
    <cellStyle name="20% - Accent2 44 4" xfId="9290"/>
    <cellStyle name="20% - Accent2 44 4 2" xfId="9291"/>
    <cellStyle name="20% - Accent2 44 4 2 2" xfId="9292"/>
    <cellStyle name="20% - Accent2 44 4 2 3" xfId="9293"/>
    <cellStyle name="20% - Accent2 44 4 3" xfId="9294"/>
    <cellStyle name="20% - Accent2 44 4 4" xfId="9295"/>
    <cellStyle name="20% - Accent2 44 5" xfId="9296"/>
    <cellStyle name="20% - Accent2 44 5 2" xfId="9297"/>
    <cellStyle name="20% - Accent2 44 5 3" xfId="9298"/>
    <cellStyle name="20% - Accent2 44 6" xfId="9299"/>
    <cellStyle name="20% - Accent2 44 7" xfId="9300"/>
    <cellStyle name="20% - Accent2 45" xfId="9301"/>
    <cellStyle name="20% - Accent2 45 2" xfId="9302"/>
    <cellStyle name="20% - Accent2 45 2 2" xfId="9303"/>
    <cellStyle name="20% - Accent2 45 2 2 2" xfId="9304"/>
    <cellStyle name="20% - Accent2 45 2 2 2 2" xfId="9305"/>
    <cellStyle name="20% - Accent2 45 2 2 2 3" xfId="9306"/>
    <cellStyle name="20% - Accent2 45 2 2 3" xfId="9307"/>
    <cellStyle name="20% - Accent2 45 2 2 4" xfId="9308"/>
    <cellStyle name="20% - Accent2 45 2 3" xfId="9309"/>
    <cellStyle name="20% - Accent2 45 2 3 2" xfId="9310"/>
    <cellStyle name="20% - Accent2 45 2 3 3" xfId="9311"/>
    <cellStyle name="20% - Accent2 45 2 4" xfId="9312"/>
    <cellStyle name="20% - Accent2 45 2 5" xfId="9313"/>
    <cellStyle name="20% - Accent2 45 3" xfId="9314"/>
    <cellStyle name="20% - Accent2 45 3 2" xfId="9315"/>
    <cellStyle name="20% - Accent2 45 3 2 2" xfId="9316"/>
    <cellStyle name="20% - Accent2 45 3 2 2 2" xfId="9317"/>
    <cellStyle name="20% - Accent2 45 3 2 2 3" xfId="9318"/>
    <cellStyle name="20% - Accent2 45 3 2 3" xfId="9319"/>
    <cellStyle name="20% - Accent2 45 3 2 4" xfId="9320"/>
    <cellStyle name="20% - Accent2 45 3 3" xfId="9321"/>
    <cellStyle name="20% - Accent2 45 3 3 2" xfId="9322"/>
    <cellStyle name="20% - Accent2 45 3 3 3" xfId="9323"/>
    <cellStyle name="20% - Accent2 45 3 4" xfId="9324"/>
    <cellStyle name="20% - Accent2 45 3 5" xfId="9325"/>
    <cellStyle name="20% - Accent2 45 4" xfId="9326"/>
    <cellStyle name="20% - Accent2 45 4 2" xfId="9327"/>
    <cellStyle name="20% - Accent2 45 4 2 2" xfId="9328"/>
    <cellStyle name="20% - Accent2 45 4 2 3" xfId="9329"/>
    <cellStyle name="20% - Accent2 45 4 3" xfId="9330"/>
    <cellStyle name="20% - Accent2 45 4 4" xfId="9331"/>
    <cellStyle name="20% - Accent2 45 5" xfId="9332"/>
    <cellStyle name="20% - Accent2 45 5 2" xfId="9333"/>
    <cellStyle name="20% - Accent2 45 5 3" xfId="9334"/>
    <cellStyle name="20% - Accent2 45 6" xfId="9335"/>
    <cellStyle name="20% - Accent2 45 7" xfId="9336"/>
    <cellStyle name="20% - Accent2 46" xfId="9337"/>
    <cellStyle name="20% - Accent2 46 2" xfId="9338"/>
    <cellStyle name="20% - Accent2 46 2 2" xfId="9339"/>
    <cellStyle name="20% - Accent2 46 2 2 2" xfId="9340"/>
    <cellStyle name="20% - Accent2 46 2 2 2 2" xfId="9341"/>
    <cellStyle name="20% - Accent2 46 2 2 2 3" xfId="9342"/>
    <cellStyle name="20% - Accent2 46 2 2 3" xfId="9343"/>
    <cellStyle name="20% - Accent2 46 2 2 4" xfId="9344"/>
    <cellStyle name="20% - Accent2 46 2 3" xfId="9345"/>
    <cellStyle name="20% - Accent2 46 2 3 2" xfId="9346"/>
    <cellStyle name="20% - Accent2 46 2 3 3" xfId="9347"/>
    <cellStyle name="20% - Accent2 46 2 4" xfId="9348"/>
    <cellStyle name="20% - Accent2 46 2 5" xfId="9349"/>
    <cellStyle name="20% - Accent2 46 3" xfId="9350"/>
    <cellStyle name="20% - Accent2 46 3 2" xfId="9351"/>
    <cellStyle name="20% - Accent2 46 3 2 2" xfId="9352"/>
    <cellStyle name="20% - Accent2 46 3 2 2 2" xfId="9353"/>
    <cellStyle name="20% - Accent2 46 3 2 2 3" xfId="9354"/>
    <cellStyle name="20% - Accent2 46 3 2 3" xfId="9355"/>
    <cellStyle name="20% - Accent2 46 3 2 4" xfId="9356"/>
    <cellStyle name="20% - Accent2 46 3 3" xfId="9357"/>
    <cellStyle name="20% - Accent2 46 3 3 2" xfId="9358"/>
    <cellStyle name="20% - Accent2 46 3 3 3" xfId="9359"/>
    <cellStyle name="20% - Accent2 46 3 4" xfId="9360"/>
    <cellStyle name="20% - Accent2 46 3 5" xfId="9361"/>
    <cellStyle name="20% - Accent2 46 4" xfId="9362"/>
    <cellStyle name="20% - Accent2 46 4 2" xfId="9363"/>
    <cellStyle name="20% - Accent2 46 4 2 2" xfId="9364"/>
    <cellStyle name="20% - Accent2 46 4 2 3" xfId="9365"/>
    <cellStyle name="20% - Accent2 46 4 3" xfId="9366"/>
    <cellStyle name="20% - Accent2 46 4 4" xfId="9367"/>
    <cellStyle name="20% - Accent2 46 5" xfId="9368"/>
    <cellStyle name="20% - Accent2 46 5 2" xfId="9369"/>
    <cellStyle name="20% - Accent2 46 5 3" xfId="9370"/>
    <cellStyle name="20% - Accent2 46 6" xfId="9371"/>
    <cellStyle name="20% - Accent2 46 7" xfId="9372"/>
    <cellStyle name="20% - Accent2 47" xfId="9373"/>
    <cellStyle name="20% - Accent2 47 2" xfId="9374"/>
    <cellStyle name="20% - Accent2 47 2 2" xfId="9375"/>
    <cellStyle name="20% - Accent2 47 2 2 2" xfId="9376"/>
    <cellStyle name="20% - Accent2 47 2 2 2 2" xfId="9377"/>
    <cellStyle name="20% - Accent2 47 2 2 2 3" xfId="9378"/>
    <cellStyle name="20% - Accent2 47 2 2 3" xfId="9379"/>
    <cellStyle name="20% - Accent2 47 2 2 4" xfId="9380"/>
    <cellStyle name="20% - Accent2 47 2 3" xfId="9381"/>
    <cellStyle name="20% - Accent2 47 2 3 2" xfId="9382"/>
    <cellStyle name="20% - Accent2 47 2 3 3" xfId="9383"/>
    <cellStyle name="20% - Accent2 47 2 4" xfId="9384"/>
    <cellStyle name="20% - Accent2 47 2 5" xfId="9385"/>
    <cellStyle name="20% - Accent2 47 3" xfId="9386"/>
    <cellStyle name="20% - Accent2 47 3 2" xfId="9387"/>
    <cellStyle name="20% - Accent2 47 3 2 2" xfId="9388"/>
    <cellStyle name="20% - Accent2 47 3 2 3" xfId="9389"/>
    <cellStyle name="20% - Accent2 47 3 3" xfId="9390"/>
    <cellStyle name="20% - Accent2 47 3 4" xfId="9391"/>
    <cellStyle name="20% - Accent2 47 4" xfId="9392"/>
    <cellStyle name="20% - Accent2 47 4 2" xfId="9393"/>
    <cellStyle name="20% - Accent2 47 4 3" xfId="9394"/>
    <cellStyle name="20% - Accent2 47 5" xfId="9395"/>
    <cellStyle name="20% - Accent2 47 6" xfId="9396"/>
    <cellStyle name="20% - Accent2 48" xfId="9397"/>
    <cellStyle name="20% - Accent2 48 2" xfId="9398"/>
    <cellStyle name="20% - Accent2 48 2 2" xfId="9399"/>
    <cellStyle name="20% - Accent2 48 2 2 2" xfId="9400"/>
    <cellStyle name="20% - Accent2 48 2 2 2 2" xfId="9401"/>
    <cellStyle name="20% - Accent2 48 2 2 2 3" xfId="9402"/>
    <cellStyle name="20% - Accent2 48 2 2 3" xfId="9403"/>
    <cellStyle name="20% - Accent2 48 2 2 4" xfId="9404"/>
    <cellStyle name="20% - Accent2 48 2 3" xfId="9405"/>
    <cellStyle name="20% - Accent2 48 2 3 2" xfId="9406"/>
    <cellStyle name="20% - Accent2 48 2 3 3" xfId="9407"/>
    <cellStyle name="20% - Accent2 48 2 4" xfId="9408"/>
    <cellStyle name="20% - Accent2 48 2 5" xfId="9409"/>
    <cellStyle name="20% - Accent2 48 3" xfId="9410"/>
    <cellStyle name="20% - Accent2 48 3 2" xfId="9411"/>
    <cellStyle name="20% - Accent2 48 3 2 2" xfId="9412"/>
    <cellStyle name="20% - Accent2 48 3 2 3" xfId="9413"/>
    <cellStyle name="20% - Accent2 48 3 3" xfId="9414"/>
    <cellStyle name="20% - Accent2 48 3 4" xfId="9415"/>
    <cellStyle name="20% - Accent2 48 4" xfId="9416"/>
    <cellStyle name="20% - Accent2 48 4 2" xfId="9417"/>
    <cellStyle name="20% - Accent2 48 4 3" xfId="9418"/>
    <cellStyle name="20% - Accent2 48 5" xfId="9419"/>
    <cellStyle name="20% - Accent2 48 6" xfId="9420"/>
    <cellStyle name="20% - Accent2 49" xfId="9421"/>
    <cellStyle name="20% - Accent2 49 2" xfId="9422"/>
    <cellStyle name="20% - Accent2 49 2 2" xfId="9423"/>
    <cellStyle name="20% - Accent2 49 2 2 2" xfId="9424"/>
    <cellStyle name="20% - Accent2 49 2 2 2 2" xfId="9425"/>
    <cellStyle name="20% - Accent2 49 2 2 2 3" xfId="9426"/>
    <cellStyle name="20% - Accent2 49 2 2 3" xfId="9427"/>
    <cellStyle name="20% - Accent2 49 2 2 4" xfId="9428"/>
    <cellStyle name="20% - Accent2 49 2 3" xfId="9429"/>
    <cellStyle name="20% - Accent2 49 2 3 2" xfId="9430"/>
    <cellStyle name="20% - Accent2 49 2 3 3" xfId="9431"/>
    <cellStyle name="20% - Accent2 49 2 4" xfId="9432"/>
    <cellStyle name="20% - Accent2 49 2 5" xfId="9433"/>
    <cellStyle name="20% - Accent2 49 3" xfId="9434"/>
    <cellStyle name="20% - Accent2 49 3 2" xfId="9435"/>
    <cellStyle name="20% - Accent2 49 3 2 2" xfId="9436"/>
    <cellStyle name="20% - Accent2 49 3 2 3" xfId="9437"/>
    <cellStyle name="20% - Accent2 49 3 3" xfId="9438"/>
    <cellStyle name="20% - Accent2 49 3 4" xfId="9439"/>
    <cellStyle name="20% - Accent2 49 4" xfId="9440"/>
    <cellStyle name="20% - Accent2 49 4 2" xfId="9441"/>
    <cellStyle name="20% - Accent2 49 4 3" xfId="9442"/>
    <cellStyle name="20% - Accent2 49 5" xfId="9443"/>
    <cellStyle name="20% - Accent2 49 6" xfId="9444"/>
    <cellStyle name="20% - Accent2 5" xfId="256"/>
    <cellStyle name="20% - Accent2 5 2" xfId="257"/>
    <cellStyle name="20% - Accent2 5 3" xfId="9445"/>
    <cellStyle name="20% - Accent2 50" xfId="9446"/>
    <cellStyle name="20% - Accent2 50 2" xfId="9447"/>
    <cellStyle name="20% - Accent2 50 2 2" xfId="9448"/>
    <cellStyle name="20% - Accent2 50 2 2 2" xfId="9449"/>
    <cellStyle name="20% - Accent2 50 2 2 2 2" xfId="9450"/>
    <cellStyle name="20% - Accent2 50 2 2 2 3" xfId="9451"/>
    <cellStyle name="20% - Accent2 50 2 2 3" xfId="9452"/>
    <cellStyle name="20% - Accent2 50 2 2 4" xfId="9453"/>
    <cellStyle name="20% - Accent2 50 2 3" xfId="9454"/>
    <cellStyle name="20% - Accent2 50 2 3 2" xfId="9455"/>
    <cellStyle name="20% - Accent2 50 2 3 3" xfId="9456"/>
    <cellStyle name="20% - Accent2 50 2 4" xfId="9457"/>
    <cellStyle name="20% - Accent2 50 2 5" xfId="9458"/>
    <cellStyle name="20% - Accent2 50 3" xfId="9459"/>
    <cellStyle name="20% - Accent2 50 3 2" xfId="9460"/>
    <cellStyle name="20% - Accent2 50 3 2 2" xfId="9461"/>
    <cellStyle name="20% - Accent2 50 3 2 3" xfId="9462"/>
    <cellStyle name="20% - Accent2 50 3 3" xfId="9463"/>
    <cellStyle name="20% - Accent2 50 3 4" xfId="9464"/>
    <cellStyle name="20% - Accent2 50 4" xfId="9465"/>
    <cellStyle name="20% - Accent2 50 4 2" xfId="9466"/>
    <cellStyle name="20% - Accent2 50 4 3" xfId="9467"/>
    <cellStyle name="20% - Accent2 50 5" xfId="9468"/>
    <cellStyle name="20% - Accent2 50 6" xfId="9469"/>
    <cellStyle name="20% - Accent2 51" xfId="9470"/>
    <cellStyle name="20% - Accent2 51 2" xfId="9471"/>
    <cellStyle name="20% - Accent2 51 2 2" xfId="9472"/>
    <cellStyle name="20% - Accent2 51 2 2 2" xfId="9473"/>
    <cellStyle name="20% - Accent2 51 2 2 3" xfId="9474"/>
    <cellStyle name="20% - Accent2 51 2 3" xfId="9475"/>
    <cellStyle name="20% - Accent2 51 2 4" xfId="9476"/>
    <cellStyle name="20% - Accent2 51 3" xfId="9477"/>
    <cellStyle name="20% - Accent2 51 3 2" xfId="9478"/>
    <cellStyle name="20% - Accent2 51 3 3" xfId="9479"/>
    <cellStyle name="20% - Accent2 51 4" xfId="9480"/>
    <cellStyle name="20% - Accent2 51 5" xfId="9481"/>
    <cellStyle name="20% - Accent2 52" xfId="9482"/>
    <cellStyle name="20% - Accent2 52 2" xfId="9483"/>
    <cellStyle name="20% - Accent2 52 2 2" xfId="9484"/>
    <cellStyle name="20% - Accent2 52 2 2 2" xfId="9485"/>
    <cellStyle name="20% - Accent2 52 2 2 3" xfId="9486"/>
    <cellStyle name="20% - Accent2 52 2 3" xfId="9487"/>
    <cellStyle name="20% - Accent2 52 2 4" xfId="9488"/>
    <cellStyle name="20% - Accent2 52 3" xfId="9489"/>
    <cellStyle name="20% - Accent2 52 3 2" xfId="9490"/>
    <cellStyle name="20% - Accent2 52 3 3" xfId="9491"/>
    <cellStyle name="20% - Accent2 52 4" xfId="9492"/>
    <cellStyle name="20% - Accent2 52 5" xfId="9493"/>
    <cellStyle name="20% - Accent2 53" xfId="9494"/>
    <cellStyle name="20% - Accent2 53 2" xfId="9495"/>
    <cellStyle name="20% - Accent2 53 2 2" xfId="9496"/>
    <cellStyle name="20% - Accent2 53 2 2 2" xfId="9497"/>
    <cellStyle name="20% - Accent2 53 2 2 3" xfId="9498"/>
    <cellStyle name="20% - Accent2 53 2 3" xfId="9499"/>
    <cellStyle name="20% - Accent2 53 2 4" xfId="9500"/>
    <cellStyle name="20% - Accent2 53 3" xfId="9501"/>
    <cellStyle name="20% - Accent2 53 3 2" xfId="9502"/>
    <cellStyle name="20% - Accent2 53 3 3" xfId="9503"/>
    <cellStyle name="20% - Accent2 53 4" xfId="9504"/>
    <cellStyle name="20% - Accent2 53 5" xfId="9505"/>
    <cellStyle name="20% - Accent2 54" xfId="9506"/>
    <cellStyle name="20% - Accent2 54 2" xfId="9507"/>
    <cellStyle name="20% - Accent2 54 2 2" xfId="9508"/>
    <cellStyle name="20% - Accent2 54 2 2 2" xfId="9509"/>
    <cellStyle name="20% - Accent2 54 2 2 3" xfId="9510"/>
    <cellStyle name="20% - Accent2 54 2 3" xfId="9511"/>
    <cellStyle name="20% - Accent2 54 2 4" xfId="9512"/>
    <cellStyle name="20% - Accent2 54 3" xfId="9513"/>
    <cellStyle name="20% - Accent2 54 3 2" xfId="9514"/>
    <cellStyle name="20% - Accent2 54 3 3" xfId="9515"/>
    <cellStyle name="20% - Accent2 54 4" xfId="9516"/>
    <cellStyle name="20% - Accent2 54 5" xfId="9517"/>
    <cellStyle name="20% - Accent2 55" xfId="9518"/>
    <cellStyle name="20% - Accent2 55 2" xfId="9519"/>
    <cellStyle name="20% - Accent2 55 2 2" xfId="9520"/>
    <cellStyle name="20% - Accent2 55 2 2 2" xfId="9521"/>
    <cellStyle name="20% - Accent2 55 2 2 3" xfId="9522"/>
    <cellStyle name="20% - Accent2 55 2 3" xfId="9523"/>
    <cellStyle name="20% - Accent2 55 2 4" xfId="9524"/>
    <cellStyle name="20% - Accent2 55 3" xfId="9525"/>
    <cellStyle name="20% - Accent2 55 3 2" xfId="9526"/>
    <cellStyle name="20% - Accent2 55 3 3" xfId="9527"/>
    <cellStyle name="20% - Accent2 55 4" xfId="9528"/>
    <cellStyle name="20% - Accent2 55 5" xfId="9529"/>
    <cellStyle name="20% - Accent2 56" xfId="9530"/>
    <cellStyle name="20% - Accent2 56 2" xfId="9531"/>
    <cellStyle name="20% - Accent2 56 2 2" xfId="9532"/>
    <cellStyle name="20% - Accent2 56 2 2 2" xfId="9533"/>
    <cellStyle name="20% - Accent2 56 2 2 3" xfId="9534"/>
    <cellStyle name="20% - Accent2 56 2 3" xfId="9535"/>
    <cellStyle name="20% - Accent2 56 2 4" xfId="9536"/>
    <cellStyle name="20% - Accent2 56 3" xfId="9537"/>
    <cellStyle name="20% - Accent2 56 3 2" xfId="9538"/>
    <cellStyle name="20% - Accent2 56 3 3" xfId="9539"/>
    <cellStyle name="20% - Accent2 56 4" xfId="9540"/>
    <cellStyle name="20% - Accent2 56 5" xfId="9541"/>
    <cellStyle name="20% - Accent2 57" xfId="9542"/>
    <cellStyle name="20% - Accent2 57 2" xfId="9543"/>
    <cellStyle name="20% - Accent2 57 2 2" xfId="9544"/>
    <cellStyle name="20% - Accent2 57 2 2 2" xfId="9545"/>
    <cellStyle name="20% - Accent2 57 2 2 3" xfId="9546"/>
    <cellStyle name="20% - Accent2 57 2 3" xfId="9547"/>
    <cellStyle name="20% - Accent2 57 2 4" xfId="9548"/>
    <cellStyle name="20% - Accent2 57 3" xfId="9549"/>
    <cellStyle name="20% - Accent2 57 3 2" xfId="9550"/>
    <cellStyle name="20% - Accent2 57 3 3" xfId="9551"/>
    <cellStyle name="20% - Accent2 57 4" xfId="9552"/>
    <cellStyle name="20% - Accent2 57 5" xfId="9553"/>
    <cellStyle name="20% - Accent2 58" xfId="9554"/>
    <cellStyle name="20% - Accent2 58 2" xfId="9555"/>
    <cellStyle name="20% - Accent2 58 2 2" xfId="9556"/>
    <cellStyle name="20% - Accent2 58 2 2 2" xfId="9557"/>
    <cellStyle name="20% - Accent2 58 2 2 3" xfId="9558"/>
    <cellStyle name="20% - Accent2 58 2 3" xfId="9559"/>
    <cellStyle name="20% - Accent2 58 2 4" xfId="9560"/>
    <cellStyle name="20% - Accent2 58 3" xfId="9561"/>
    <cellStyle name="20% - Accent2 58 3 2" xfId="9562"/>
    <cellStyle name="20% - Accent2 58 3 3" xfId="9563"/>
    <cellStyle name="20% - Accent2 58 4" xfId="9564"/>
    <cellStyle name="20% - Accent2 58 5" xfId="9565"/>
    <cellStyle name="20% - Accent2 59" xfId="9566"/>
    <cellStyle name="20% - Accent2 59 2" xfId="9567"/>
    <cellStyle name="20% - Accent2 59 2 2" xfId="9568"/>
    <cellStyle name="20% - Accent2 59 2 2 2" xfId="9569"/>
    <cellStyle name="20% - Accent2 59 2 2 3" xfId="9570"/>
    <cellStyle name="20% - Accent2 59 2 3" xfId="9571"/>
    <cellStyle name="20% - Accent2 59 2 4" xfId="9572"/>
    <cellStyle name="20% - Accent2 59 3" xfId="9573"/>
    <cellStyle name="20% - Accent2 59 3 2" xfId="9574"/>
    <cellStyle name="20% - Accent2 59 3 3" xfId="9575"/>
    <cellStyle name="20% - Accent2 59 4" xfId="9576"/>
    <cellStyle name="20% - Accent2 59 5" xfId="9577"/>
    <cellStyle name="20% - Accent2 6" xfId="258"/>
    <cellStyle name="20% - Accent2 6 2" xfId="259"/>
    <cellStyle name="20% - Accent2 6 2 2" xfId="64009"/>
    <cellStyle name="20% - Accent2 6 2 3" xfId="64010"/>
    <cellStyle name="20% - Accent2 6 3" xfId="9578"/>
    <cellStyle name="20% - Accent2 6 4" xfId="64011"/>
    <cellStyle name="20% - Accent2 60" xfId="9579"/>
    <cellStyle name="20% - Accent2 60 2" xfId="9580"/>
    <cellStyle name="20% - Accent2 60 2 2" xfId="9581"/>
    <cellStyle name="20% - Accent2 60 2 2 2" xfId="9582"/>
    <cellStyle name="20% - Accent2 60 2 2 3" xfId="9583"/>
    <cellStyle name="20% - Accent2 60 2 3" xfId="9584"/>
    <cellStyle name="20% - Accent2 60 2 4" xfId="9585"/>
    <cellStyle name="20% - Accent2 60 3" xfId="9586"/>
    <cellStyle name="20% - Accent2 60 3 2" xfId="9587"/>
    <cellStyle name="20% - Accent2 60 3 3" xfId="9588"/>
    <cellStyle name="20% - Accent2 60 4" xfId="9589"/>
    <cellStyle name="20% - Accent2 60 5" xfId="9590"/>
    <cellStyle name="20% - Accent2 61" xfId="9591"/>
    <cellStyle name="20% - Accent2 61 2" xfId="9592"/>
    <cellStyle name="20% - Accent2 61 2 2" xfId="9593"/>
    <cellStyle name="20% - Accent2 61 2 3" xfId="9594"/>
    <cellStyle name="20% - Accent2 61 3" xfId="9595"/>
    <cellStyle name="20% - Accent2 61 4" xfId="9596"/>
    <cellStyle name="20% - Accent2 62" xfId="9597"/>
    <cellStyle name="20% - Accent2 62 2" xfId="9598"/>
    <cellStyle name="20% - Accent2 62 2 2" xfId="9599"/>
    <cellStyle name="20% - Accent2 62 2 3" xfId="9600"/>
    <cellStyle name="20% - Accent2 62 3" xfId="9601"/>
    <cellStyle name="20% - Accent2 62 4" xfId="9602"/>
    <cellStyle name="20% - Accent2 63" xfId="9603"/>
    <cellStyle name="20% - Accent2 63 2" xfId="9604"/>
    <cellStyle name="20% - Accent2 63 2 2" xfId="9605"/>
    <cellStyle name="20% - Accent2 63 2 3" xfId="9606"/>
    <cellStyle name="20% - Accent2 63 3" xfId="9607"/>
    <cellStyle name="20% - Accent2 63 4" xfId="9608"/>
    <cellStyle name="20% - Accent2 64" xfId="9609"/>
    <cellStyle name="20% - Accent2 64 2" xfId="9610"/>
    <cellStyle name="20% - Accent2 64 2 2" xfId="9611"/>
    <cellStyle name="20% - Accent2 64 2 3" xfId="9612"/>
    <cellStyle name="20% - Accent2 64 3" xfId="9613"/>
    <cellStyle name="20% - Accent2 64 4" xfId="9614"/>
    <cellStyle name="20% - Accent2 65" xfId="9615"/>
    <cellStyle name="20% - Accent2 65 2" xfId="9616"/>
    <cellStyle name="20% - Accent2 65 2 2" xfId="9617"/>
    <cellStyle name="20% - Accent2 65 2 3" xfId="9618"/>
    <cellStyle name="20% - Accent2 65 3" xfId="9619"/>
    <cellStyle name="20% - Accent2 65 4" xfId="9620"/>
    <cellStyle name="20% - Accent2 66" xfId="9621"/>
    <cellStyle name="20% - Accent2 66 2" xfId="9622"/>
    <cellStyle name="20% - Accent2 66 2 2" xfId="9623"/>
    <cellStyle name="20% - Accent2 66 2 3" xfId="9624"/>
    <cellStyle name="20% - Accent2 66 3" xfId="9625"/>
    <cellStyle name="20% - Accent2 66 4" xfId="9626"/>
    <cellStyle name="20% - Accent2 67" xfId="9627"/>
    <cellStyle name="20% - Accent2 67 2" xfId="9628"/>
    <cellStyle name="20% - Accent2 67 2 2" xfId="9629"/>
    <cellStyle name="20% - Accent2 67 2 3" xfId="9630"/>
    <cellStyle name="20% - Accent2 67 3" xfId="9631"/>
    <cellStyle name="20% - Accent2 67 4" xfId="9632"/>
    <cellStyle name="20% - Accent2 68" xfId="9633"/>
    <cellStyle name="20% - Accent2 69" xfId="9634"/>
    <cellStyle name="20% - Accent2 69 2" xfId="9635"/>
    <cellStyle name="20% - Accent2 69 2 2" xfId="9636"/>
    <cellStyle name="20% - Accent2 69 2 3" xfId="9637"/>
    <cellStyle name="20% - Accent2 69 3" xfId="9638"/>
    <cellStyle name="20% - Accent2 69 4" xfId="9639"/>
    <cellStyle name="20% - Accent2 7" xfId="260"/>
    <cellStyle name="20% - Accent2 7 2" xfId="261"/>
    <cellStyle name="20% - Accent2 7 3" xfId="9640"/>
    <cellStyle name="20% - Accent2 70" xfId="9641"/>
    <cellStyle name="20% - Accent2 70 2" xfId="9642"/>
    <cellStyle name="20% - Accent2 70 2 2" xfId="9643"/>
    <cellStyle name="20% - Accent2 70 2 3" xfId="9644"/>
    <cellStyle name="20% - Accent2 70 3" xfId="9645"/>
    <cellStyle name="20% - Accent2 70 4" xfId="9646"/>
    <cellStyle name="20% - Accent2 71" xfId="9647"/>
    <cellStyle name="20% - Accent2 72" xfId="9648"/>
    <cellStyle name="20% - Accent2 73" xfId="9649"/>
    <cellStyle name="20% - Accent2 74" xfId="9650"/>
    <cellStyle name="20% - Accent2 75" xfId="9651"/>
    <cellStyle name="20% - Accent2 76" xfId="9652"/>
    <cellStyle name="20% - Accent2 77" xfId="9653"/>
    <cellStyle name="20% - Accent2 78" xfId="9654"/>
    <cellStyle name="20% - Accent2 79" xfId="9655"/>
    <cellStyle name="20% - Accent2 8" xfId="262"/>
    <cellStyle name="20% - Accent2 8 10" xfId="9656"/>
    <cellStyle name="20% - Accent2 8 2" xfId="263"/>
    <cellStyle name="20% - Accent2 8 2 2" xfId="9657"/>
    <cellStyle name="20% - Accent2 8 2 2 2" xfId="9658"/>
    <cellStyle name="20% - Accent2 8 2 2 2 2" xfId="9659"/>
    <cellStyle name="20% - Accent2 8 2 2 2 3" xfId="9660"/>
    <cellStyle name="20% - Accent2 8 2 2 3" xfId="9661"/>
    <cellStyle name="20% - Accent2 8 2 2 4" xfId="9662"/>
    <cellStyle name="20% - Accent2 8 2 2 5" xfId="9663"/>
    <cellStyle name="20% - Accent2 8 2 2 6" xfId="9664"/>
    <cellStyle name="20% - Accent2 8 2 2 7" xfId="9665"/>
    <cellStyle name="20% - Accent2 8 2 3" xfId="9666"/>
    <cellStyle name="20% - Accent2 8 2 3 2" xfId="9667"/>
    <cellStyle name="20% - Accent2 8 2 3 3" xfId="9668"/>
    <cellStyle name="20% - Accent2 8 2 4" xfId="9669"/>
    <cellStyle name="20% - Accent2 8 2 5" xfId="9670"/>
    <cellStyle name="20% - Accent2 8 2 6" xfId="9671"/>
    <cellStyle name="20% - Accent2 8 2 7" xfId="9672"/>
    <cellStyle name="20% - Accent2 8 3" xfId="9673"/>
    <cellStyle name="20% - Accent2 8 4" xfId="9674"/>
    <cellStyle name="20% - Accent2 8 5" xfId="9675"/>
    <cellStyle name="20% - Accent2 8 5 2" xfId="9676"/>
    <cellStyle name="20% - Accent2 8 5 3" xfId="9677"/>
    <cellStyle name="20% - Accent2 8 6" xfId="9678"/>
    <cellStyle name="20% - Accent2 8 7" xfId="9679"/>
    <cellStyle name="20% - Accent2 8 8" xfId="9680"/>
    <cellStyle name="20% - Accent2 8 9" xfId="9681"/>
    <cellStyle name="20% - Accent2 80" xfId="9682"/>
    <cellStyle name="20% - Accent2 81" xfId="9683"/>
    <cellStyle name="20% - Accent2 82" xfId="9684"/>
    <cellStyle name="20% - Accent2 83" xfId="9685"/>
    <cellStyle name="20% - Accent2 84" xfId="9686"/>
    <cellStyle name="20% - Accent2 85" xfId="9687"/>
    <cellStyle name="20% - Accent2 86" xfId="9688"/>
    <cellStyle name="20% - Accent2 87" xfId="9689"/>
    <cellStyle name="20% - Accent2 88" xfId="9690"/>
    <cellStyle name="20% - Accent2 89" xfId="9691"/>
    <cellStyle name="20% - Accent2 9" xfId="264"/>
    <cellStyle name="20% - Accent2 9 2" xfId="265"/>
    <cellStyle name="20% - Accent2 9 3" xfId="9692"/>
    <cellStyle name="20% - Accent2 90" xfId="9693"/>
    <cellStyle name="20% - Accent2 91" xfId="9694"/>
    <cellStyle name="20% - Accent2 92" xfId="9695"/>
    <cellStyle name="20% - Accent2 93" xfId="9696"/>
    <cellStyle name="20% - Accent2 94" xfId="9697"/>
    <cellStyle name="20% - Accent2 95" xfId="9698"/>
    <cellStyle name="20% - Accent2 96" xfId="9699"/>
    <cellStyle name="20% - Accent2 97" xfId="9700"/>
    <cellStyle name="20% - Accent2 98" xfId="9701"/>
    <cellStyle name="20% - Accent2 99" xfId="9702"/>
    <cellStyle name="20% - Accent3" xfId="5" builtinId="38" customBuiltin="1"/>
    <cellStyle name="20% - Accent3 10" xfId="266"/>
    <cellStyle name="20% - Accent3 10 2" xfId="267"/>
    <cellStyle name="20% - Accent3 10 3" xfId="9703"/>
    <cellStyle name="20% - Accent3 100" xfId="9704"/>
    <cellStyle name="20% - Accent3 101" xfId="9705"/>
    <cellStyle name="20% - Accent3 102" xfId="9706"/>
    <cellStyle name="20% - Accent3 103" xfId="9707"/>
    <cellStyle name="20% - Accent3 11" xfId="268"/>
    <cellStyle name="20% - Accent3 11 2" xfId="269"/>
    <cellStyle name="20% - Accent3 12" xfId="270"/>
    <cellStyle name="20% - Accent3 12 2" xfId="271"/>
    <cellStyle name="20% - Accent3 13" xfId="272"/>
    <cellStyle name="20% - Accent3 13 2" xfId="273"/>
    <cellStyle name="20% - Accent3 13 2 2" xfId="9708"/>
    <cellStyle name="20% - Accent3 13 2 2 2" xfId="9709"/>
    <cellStyle name="20% - Accent3 13 2 2 3" xfId="9710"/>
    <cellStyle name="20% - Accent3 13 2 3" xfId="9711"/>
    <cellStyle name="20% - Accent3 13 2 4" xfId="9712"/>
    <cellStyle name="20% - Accent3 13 2 5" xfId="9713"/>
    <cellStyle name="20% - Accent3 13 2 6" xfId="9714"/>
    <cellStyle name="20% - Accent3 13 2 7" xfId="9715"/>
    <cellStyle name="20% - Accent3 13 3" xfId="9716"/>
    <cellStyle name="20% - Accent3 13 3 2" xfId="9717"/>
    <cellStyle name="20% - Accent3 13 3 3" xfId="9718"/>
    <cellStyle name="20% - Accent3 13 4" xfId="9719"/>
    <cellStyle name="20% - Accent3 13 5" xfId="9720"/>
    <cellStyle name="20% - Accent3 13 6" xfId="9721"/>
    <cellStyle name="20% - Accent3 13 7" xfId="9722"/>
    <cellStyle name="20% - Accent3 14" xfId="274"/>
    <cellStyle name="20% - Accent3 14 2" xfId="275"/>
    <cellStyle name="20% - Accent3 14 3" xfId="9723"/>
    <cellStyle name="20% - Accent3 14 4" xfId="9724"/>
    <cellStyle name="20% - Accent3 14 5" xfId="9725"/>
    <cellStyle name="20% - Accent3 15" xfId="276"/>
    <cellStyle name="20% - Accent3 15 2" xfId="277"/>
    <cellStyle name="20% - Accent3 15 3" xfId="9726"/>
    <cellStyle name="20% - Accent3 16" xfId="278"/>
    <cellStyle name="20% - Accent3 16 2" xfId="279"/>
    <cellStyle name="20% - Accent3 17" xfId="280"/>
    <cellStyle name="20% - Accent3 17 2" xfId="281"/>
    <cellStyle name="20% - Accent3 18" xfId="282"/>
    <cellStyle name="20% - Accent3 18 2" xfId="283"/>
    <cellStyle name="20% - Accent3 19" xfId="284"/>
    <cellStyle name="20% - Accent3 19 2" xfId="285"/>
    <cellStyle name="20% - Accent3 2" xfId="286"/>
    <cellStyle name="20% - Accent3 2 10" xfId="9727"/>
    <cellStyle name="20% - Accent3 2 10 2" xfId="9728"/>
    <cellStyle name="20% - Accent3 2 10 2 2" xfId="9729"/>
    <cellStyle name="20% - Accent3 2 10 2 3" xfId="9730"/>
    <cellStyle name="20% - Accent3 2 10 3" xfId="9731"/>
    <cellStyle name="20% - Accent3 2 10 4" xfId="9732"/>
    <cellStyle name="20% - Accent3 2 11" xfId="9733"/>
    <cellStyle name="20% - Accent3 2 11 2" xfId="9734"/>
    <cellStyle name="20% - Accent3 2 11 2 2" xfId="9735"/>
    <cellStyle name="20% - Accent3 2 11 2 3" xfId="9736"/>
    <cellStyle name="20% - Accent3 2 11 3" xfId="9737"/>
    <cellStyle name="20% - Accent3 2 11 4" xfId="9738"/>
    <cellStyle name="20% - Accent3 2 12" xfId="9739"/>
    <cellStyle name="20% - Accent3 2 12 2" xfId="9740"/>
    <cellStyle name="20% - Accent3 2 12 3" xfId="9741"/>
    <cellStyle name="20% - Accent3 2 13" xfId="9742"/>
    <cellStyle name="20% - Accent3 2 14" xfId="9743"/>
    <cellStyle name="20% - Accent3 2 15" xfId="9744"/>
    <cellStyle name="20% - Accent3 2 2" xfId="287"/>
    <cellStyle name="20% - Accent3 2 2 10" xfId="9745"/>
    <cellStyle name="20% - Accent3 2 2 10 2" xfId="9746"/>
    <cellStyle name="20% - Accent3 2 2 10 2 2" xfId="9747"/>
    <cellStyle name="20% - Accent3 2 2 10 2 3" xfId="9748"/>
    <cellStyle name="20% - Accent3 2 2 10 3" xfId="9749"/>
    <cellStyle name="20% - Accent3 2 2 10 4" xfId="9750"/>
    <cellStyle name="20% - Accent3 2 2 11" xfId="9751"/>
    <cellStyle name="20% - Accent3 2 2 11 2" xfId="9752"/>
    <cellStyle name="20% - Accent3 2 2 11 2 2" xfId="9753"/>
    <cellStyle name="20% - Accent3 2 2 11 2 3" xfId="9754"/>
    <cellStyle name="20% - Accent3 2 2 11 3" xfId="9755"/>
    <cellStyle name="20% - Accent3 2 2 11 4" xfId="9756"/>
    <cellStyle name="20% - Accent3 2 2 12" xfId="9757"/>
    <cellStyle name="20% - Accent3 2 2 12 2" xfId="9758"/>
    <cellStyle name="20% - Accent3 2 2 12 3" xfId="9759"/>
    <cellStyle name="20% - Accent3 2 2 13" xfId="9760"/>
    <cellStyle name="20% - Accent3 2 2 14" xfId="9761"/>
    <cellStyle name="20% - Accent3 2 2 2" xfId="9762"/>
    <cellStyle name="20% - Accent3 2 2 2 10" xfId="9763"/>
    <cellStyle name="20% - Accent3 2 2 2 10 2" xfId="9764"/>
    <cellStyle name="20% - Accent3 2 2 2 10 3" xfId="9765"/>
    <cellStyle name="20% - Accent3 2 2 2 11" xfId="9766"/>
    <cellStyle name="20% - Accent3 2 2 2 12" xfId="9767"/>
    <cellStyle name="20% - Accent3 2 2 2 2" xfId="9768"/>
    <cellStyle name="20% - Accent3 2 2 2 2 2" xfId="9769"/>
    <cellStyle name="20% - Accent3 2 2 2 2 2 2" xfId="9770"/>
    <cellStyle name="20% - Accent3 2 2 2 2 2 2 2" xfId="9771"/>
    <cellStyle name="20% - Accent3 2 2 2 2 2 2 2 2" xfId="9772"/>
    <cellStyle name="20% - Accent3 2 2 2 2 2 2 2 3" xfId="9773"/>
    <cellStyle name="20% - Accent3 2 2 2 2 2 2 3" xfId="9774"/>
    <cellStyle name="20% - Accent3 2 2 2 2 2 2 4" xfId="9775"/>
    <cellStyle name="20% - Accent3 2 2 2 2 2 3" xfId="9776"/>
    <cellStyle name="20% - Accent3 2 2 2 2 2 3 2" xfId="9777"/>
    <cellStyle name="20% - Accent3 2 2 2 2 2 3 3" xfId="9778"/>
    <cellStyle name="20% - Accent3 2 2 2 2 2 4" xfId="9779"/>
    <cellStyle name="20% - Accent3 2 2 2 2 2 5" xfId="9780"/>
    <cellStyle name="20% - Accent3 2 2 2 2 2 6" xfId="9781"/>
    <cellStyle name="20% - Accent3 2 2 2 2 2 7" xfId="9782"/>
    <cellStyle name="20% - Accent3 2 2 2 2 3" xfId="9783"/>
    <cellStyle name="20% - Accent3 2 2 2 2 3 2" xfId="9784"/>
    <cellStyle name="20% - Accent3 2 2 2 2 3 2 2" xfId="9785"/>
    <cellStyle name="20% - Accent3 2 2 2 2 3 2 2 2" xfId="9786"/>
    <cellStyle name="20% - Accent3 2 2 2 2 3 2 2 3" xfId="9787"/>
    <cellStyle name="20% - Accent3 2 2 2 2 3 2 3" xfId="9788"/>
    <cellStyle name="20% - Accent3 2 2 2 2 3 2 4" xfId="9789"/>
    <cellStyle name="20% - Accent3 2 2 2 2 3 3" xfId="9790"/>
    <cellStyle name="20% - Accent3 2 2 2 2 3 3 2" xfId="9791"/>
    <cellStyle name="20% - Accent3 2 2 2 2 3 3 3" xfId="9792"/>
    <cellStyle name="20% - Accent3 2 2 2 2 3 4" xfId="9793"/>
    <cellStyle name="20% - Accent3 2 2 2 2 3 5" xfId="9794"/>
    <cellStyle name="20% - Accent3 2 2 2 2 4" xfId="9795"/>
    <cellStyle name="20% - Accent3 2 2 2 2 4 2" xfId="9796"/>
    <cellStyle name="20% - Accent3 2 2 2 2 4 2 2" xfId="9797"/>
    <cellStyle name="20% - Accent3 2 2 2 2 4 2 3" xfId="9798"/>
    <cellStyle name="20% - Accent3 2 2 2 2 4 3" xfId="9799"/>
    <cellStyle name="20% - Accent3 2 2 2 2 4 4" xfId="9800"/>
    <cellStyle name="20% - Accent3 2 2 2 2 5" xfId="9801"/>
    <cellStyle name="20% - Accent3 2 2 2 2 5 2" xfId="9802"/>
    <cellStyle name="20% - Accent3 2 2 2 2 5 3" xfId="9803"/>
    <cellStyle name="20% - Accent3 2 2 2 2 6" xfId="9804"/>
    <cellStyle name="20% - Accent3 2 2 2 2 7" xfId="9805"/>
    <cellStyle name="20% - Accent3 2 2 2 3" xfId="9806"/>
    <cellStyle name="20% - Accent3 2 2 2 3 2" xfId="9807"/>
    <cellStyle name="20% - Accent3 2 2 2 3 2 2" xfId="9808"/>
    <cellStyle name="20% - Accent3 2 2 2 3 2 2 2" xfId="9809"/>
    <cellStyle name="20% - Accent3 2 2 2 3 2 2 2 2" xfId="9810"/>
    <cellStyle name="20% - Accent3 2 2 2 3 2 2 2 3" xfId="9811"/>
    <cellStyle name="20% - Accent3 2 2 2 3 2 2 3" xfId="9812"/>
    <cellStyle name="20% - Accent3 2 2 2 3 2 2 4" xfId="9813"/>
    <cellStyle name="20% - Accent3 2 2 2 3 2 3" xfId="9814"/>
    <cellStyle name="20% - Accent3 2 2 2 3 2 3 2" xfId="9815"/>
    <cellStyle name="20% - Accent3 2 2 2 3 2 3 3" xfId="9816"/>
    <cellStyle name="20% - Accent3 2 2 2 3 2 4" xfId="9817"/>
    <cellStyle name="20% - Accent3 2 2 2 3 2 5" xfId="9818"/>
    <cellStyle name="20% - Accent3 2 2 2 3 3" xfId="9819"/>
    <cellStyle name="20% - Accent3 2 2 2 3 3 2" xfId="9820"/>
    <cellStyle name="20% - Accent3 2 2 2 3 3 2 2" xfId="9821"/>
    <cellStyle name="20% - Accent3 2 2 2 3 3 2 2 2" xfId="9822"/>
    <cellStyle name="20% - Accent3 2 2 2 3 3 2 2 3" xfId="9823"/>
    <cellStyle name="20% - Accent3 2 2 2 3 3 2 3" xfId="9824"/>
    <cellStyle name="20% - Accent3 2 2 2 3 3 2 4" xfId="9825"/>
    <cellStyle name="20% - Accent3 2 2 2 3 3 3" xfId="9826"/>
    <cellStyle name="20% - Accent3 2 2 2 3 3 3 2" xfId="9827"/>
    <cellStyle name="20% - Accent3 2 2 2 3 3 3 3" xfId="9828"/>
    <cellStyle name="20% - Accent3 2 2 2 3 3 4" xfId="9829"/>
    <cellStyle name="20% - Accent3 2 2 2 3 3 5" xfId="9830"/>
    <cellStyle name="20% - Accent3 2 2 2 3 4" xfId="9831"/>
    <cellStyle name="20% - Accent3 2 2 2 3 4 2" xfId="9832"/>
    <cellStyle name="20% - Accent3 2 2 2 3 4 2 2" xfId="9833"/>
    <cellStyle name="20% - Accent3 2 2 2 3 4 2 3" xfId="9834"/>
    <cellStyle name="20% - Accent3 2 2 2 3 4 3" xfId="9835"/>
    <cellStyle name="20% - Accent3 2 2 2 3 4 4" xfId="9836"/>
    <cellStyle name="20% - Accent3 2 2 2 3 5" xfId="9837"/>
    <cellStyle name="20% - Accent3 2 2 2 3 5 2" xfId="9838"/>
    <cellStyle name="20% - Accent3 2 2 2 3 5 3" xfId="9839"/>
    <cellStyle name="20% - Accent3 2 2 2 3 6" xfId="9840"/>
    <cellStyle name="20% - Accent3 2 2 2 3 7" xfId="9841"/>
    <cellStyle name="20% - Accent3 2 2 2 4" xfId="9842"/>
    <cellStyle name="20% - Accent3 2 2 2 4 2" xfId="9843"/>
    <cellStyle name="20% - Accent3 2 2 2 4 2 2" xfId="9844"/>
    <cellStyle name="20% - Accent3 2 2 2 4 2 2 2" xfId="9845"/>
    <cellStyle name="20% - Accent3 2 2 2 4 2 2 2 2" xfId="9846"/>
    <cellStyle name="20% - Accent3 2 2 2 4 2 2 2 3" xfId="9847"/>
    <cellStyle name="20% - Accent3 2 2 2 4 2 2 3" xfId="9848"/>
    <cellStyle name="20% - Accent3 2 2 2 4 2 2 4" xfId="9849"/>
    <cellStyle name="20% - Accent3 2 2 2 4 2 3" xfId="9850"/>
    <cellStyle name="20% - Accent3 2 2 2 4 2 3 2" xfId="9851"/>
    <cellStyle name="20% - Accent3 2 2 2 4 2 3 3" xfId="9852"/>
    <cellStyle name="20% - Accent3 2 2 2 4 2 4" xfId="9853"/>
    <cellStyle name="20% - Accent3 2 2 2 4 2 5" xfId="9854"/>
    <cellStyle name="20% - Accent3 2 2 2 4 3" xfId="9855"/>
    <cellStyle name="20% - Accent3 2 2 2 4 3 2" xfId="9856"/>
    <cellStyle name="20% - Accent3 2 2 2 4 3 2 2" xfId="9857"/>
    <cellStyle name="20% - Accent3 2 2 2 4 3 2 2 2" xfId="9858"/>
    <cellStyle name="20% - Accent3 2 2 2 4 3 2 2 3" xfId="9859"/>
    <cellStyle name="20% - Accent3 2 2 2 4 3 2 3" xfId="9860"/>
    <cellStyle name="20% - Accent3 2 2 2 4 3 2 4" xfId="9861"/>
    <cellStyle name="20% - Accent3 2 2 2 4 3 3" xfId="9862"/>
    <cellStyle name="20% - Accent3 2 2 2 4 3 3 2" xfId="9863"/>
    <cellStyle name="20% - Accent3 2 2 2 4 3 3 3" xfId="9864"/>
    <cellStyle name="20% - Accent3 2 2 2 4 3 4" xfId="9865"/>
    <cellStyle name="20% - Accent3 2 2 2 4 3 5" xfId="9866"/>
    <cellStyle name="20% - Accent3 2 2 2 4 4" xfId="9867"/>
    <cellStyle name="20% - Accent3 2 2 2 4 4 2" xfId="9868"/>
    <cellStyle name="20% - Accent3 2 2 2 4 4 2 2" xfId="9869"/>
    <cellStyle name="20% - Accent3 2 2 2 4 4 2 3" xfId="9870"/>
    <cellStyle name="20% - Accent3 2 2 2 4 4 3" xfId="9871"/>
    <cellStyle name="20% - Accent3 2 2 2 4 4 4" xfId="9872"/>
    <cellStyle name="20% - Accent3 2 2 2 4 5" xfId="9873"/>
    <cellStyle name="20% - Accent3 2 2 2 4 5 2" xfId="9874"/>
    <cellStyle name="20% - Accent3 2 2 2 4 5 3" xfId="9875"/>
    <cellStyle name="20% - Accent3 2 2 2 4 6" xfId="9876"/>
    <cellStyle name="20% - Accent3 2 2 2 4 7" xfId="9877"/>
    <cellStyle name="20% - Accent3 2 2 2 5" xfId="9878"/>
    <cellStyle name="20% - Accent3 2 2 2 5 2" xfId="9879"/>
    <cellStyle name="20% - Accent3 2 2 2 5 2 2" xfId="9880"/>
    <cellStyle name="20% - Accent3 2 2 2 5 2 2 2" xfId="9881"/>
    <cellStyle name="20% - Accent3 2 2 2 5 2 2 3" xfId="9882"/>
    <cellStyle name="20% - Accent3 2 2 2 5 2 3" xfId="9883"/>
    <cellStyle name="20% - Accent3 2 2 2 5 2 4" xfId="9884"/>
    <cellStyle name="20% - Accent3 2 2 2 5 3" xfId="9885"/>
    <cellStyle name="20% - Accent3 2 2 2 5 3 2" xfId="9886"/>
    <cellStyle name="20% - Accent3 2 2 2 5 3 3" xfId="9887"/>
    <cellStyle name="20% - Accent3 2 2 2 5 4" xfId="9888"/>
    <cellStyle name="20% - Accent3 2 2 2 5 5" xfId="9889"/>
    <cellStyle name="20% - Accent3 2 2 2 6" xfId="9890"/>
    <cellStyle name="20% - Accent3 2 2 2 6 2" xfId="9891"/>
    <cellStyle name="20% - Accent3 2 2 2 6 2 2" xfId="9892"/>
    <cellStyle name="20% - Accent3 2 2 2 6 2 2 2" xfId="9893"/>
    <cellStyle name="20% - Accent3 2 2 2 6 2 2 3" xfId="9894"/>
    <cellStyle name="20% - Accent3 2 2 2 6 2 3" xfId="9895"/>
    <cellStyle name="20% - Accent3 2 2 2 6 2 4" xfId="9896"/>
    <cellStyle name="20% - Accent3 2 2 2 6 3" xfId="9897"/>
    <cellStyle name="20% - Accent3 2 2 2 6 3 2" xfId="9898"/>
    <cellStyle name="20% - Accent3 2 2 2 6 3 3" xfId="9899"/>
    <cellStyle name="20% - Accent3 2 2 2 6 4" xfId="9900"/>
    <cellStyle name="20% - Accent3 2 2 2 6 5" xfId="9901"/>
    <cellStyle name="20% - Accent3 2 2 2 7" xfId="9902"/>
    <cellStyle name="20% - Accent3 2 2 2 7 2" xfId="9903"/>
    <cellStyle name="20% - Accent3 2 2 2 7 2 2" xfId="9904"/>
    <cellStyle name="20% - Accent3 2 2 2 7 2 2 2" xfId="9905"/>
    <cellStyle name="20% - Accent3 2 2 2 7 2 2 3" xfId="9906"/>
    <cellStyle name="20% - Accent3 2 2 2 7 2 3" xfId="9907"/>
    <cellStyle name="20% - Accent3 2 2 2 7 2 4" xfId="9908"/>
    <cellStyle name="20% - Accent3 2 2 2 7 3" xfId="9909"/>
    <cellStyle name="20% - Accent3 2 2 2 7 3 2" xfId="9910"/>
    <cellStyle name="20% - Accent3 2 2 2 7 3 3" xfId="9911"/>
    <cellStyle name="20% - Accent3 2 2 2 7 4" xfId="9912"/>
    <cellStyle name="20% - Accent3 2 2 2 7 5" xfId="9913"/>
    <cellStyle name="20% - Accent3 2 2 2 8" xfId="9914"/>
    <cellStyle name="20% - Accent3 2 2 2 8 2" xfId="9915"/>
    <cellStyle name="20% - Accent3 2 2 2 8 2 2" xfId="9916"/>
    <cellStyle name="20% - Accent3 2 2 2 8 2 3" xfId="9917"/>
    <cellStyle name="20% - Accent3 2 2 2 8 3" xfId="9918"/>
    <cellStyle name="20% - Accent3 2 2 2 8 4" xfId="9919"/>
    <cellStyle name="20% - Accent3 2 2 2 9" xfId="9920"/>
    <cellStyle name="20% - Accent3 2 2 2 9 2" xfId="9921"/>
    <cellStyle name="20% - Accent3 2 2 2 9 2 2" xfId="9922"/>
    <cellStyle name="20% - Accent3 2 2 2 9 2 3" xfId="9923"/>
    <cellStyle name="20% - Accent3 2 2 2 9 3" xfId="9924"/>
    <cellStyle name="20% - Accent3 2 2 2 9 4" xfId="9925"/>
    <cellStyle name="20% - Accent3 2 2 3" xfId="9926"/>
    <cellStyle name="20% - Accent3 2 2 3 10" xfId="9927"/>
    <cellStyle name="20% - Accent3 2 2 3 10 2" xfId="9928"/>
    <cellStyle name="20% - Accent3 2 2 3 10 3" xfId="9929"/>
    <cellStyle name="20% - Accent3 2 2 3 11" xfId="9930"/>
    <cellStyle name="20% - Accent3 2 2 3 12" xfId="9931"/>
    <cellStyle name="20% - Accent3 2 2 3 2" xfId="9932"/>
    <cellStyle name="20% - Accent3 2 2 3 2 2" xfId="9933"/>
    <cellStyle name="20% - Accent3 2 2 3 2 2 2" xfId="9934"/>
    <cellStyle name="20% - Accent3 2 2 3 2 2 2 2" xfId="9935"/>
    <cellStyle name="20% - Accent3 2 2 3 2 2 2 2 2" xfId="9936"/>
    <cellStyle name="20% - Accent3 2 2 3 2 2 2 2 3" xfId="9937"/>
    <cellStyle name="20% - Accent3 2 2 3 2 2 2 3" xfId="9938"/>
    <cellStyle name="20% - Accent3 2 2 3 2 2 2 4" xfId="9939"/>
    <cellStyle name="20% - Accent3 2 2 3 2 2 3" xfId="9940"/>
    <cellStyle name="20% - Accent3 2 2 3 2 2 3 2" xfId="9941"/>
    <cellStyle name="20% - Accent3 2 2 3 2 2 3 3" xfId="9942"/>
    <cellStyle name="20% - Accent3 2 2 3 2 2 4" xfId="9943"/>
    <cellStyle name="20% - Accent3 2 2 3 2 2 5" xfId="9944"/>
    <cellStyle name="20% - Accent3 2 2 3 2 3" xfId="9945"/>
    <cellStyle name="20% - Accent3 2 2 3 2 3 2" xfId="9946"/>
    <cellStyle name="20% - Accent3 2 2 3 2 3 2 2" xfId="9947"/>
    <cellStyle name="20% - Accent3 2 2 3 2 3 2 2 2" xfId="9948"/>
    <cellStyle name="20% - Accent3 2 2 3 2 3 2 2 3" xfId="9949"/>
    <cellStyle name="20% - Accent3 2 2 3 2 3 2 3" xfId="9950"/>
    <cellStyle name="20% - Accent3 2 2 3 2 3 2 4" xfId="9951"/>
    <cellStyle name="20% - Accent3 2 2 3 2 3 3" xfId="9952"/>
    <cellStyle name="20% - Accent3 2 2 3 2 3 3 2" xfId="9953"/>
    <cellStyle name="20% - Accent3 2 2 3 2 3 3 3" xfId="9954"/>
    <cellStyle name="20% - Accent3 2 2 3 2 3 4" xfId="9955"/>
    <cellStyle name="20% - Accent3 2 2 3 2 3 5" xfId="9956"/>
    <cellStyle name="20% - Accent3 2 2 3 2 4" xfId="9957"/>
    <cellStyle name="20% - Accent3 2 2 3 2 4 2" xfId="9958"/>
    <cellStyle name="20% - Accent3 2 2 3 2 4 2 2" xfId="9959"/>
    <cellStyle name="20% - Accent3 2 2 3 2 4 2 3" xfId="9960"/>
    <cellStyle name="20% - Accent3 2 2 3 2 4 3" xfId="9961"/>
    <cellStyle name="20% - Accent3 2 2 3 2 4 4" xfId="9962"/>
    <cellStyle name="20% - Accent3 2 2 3 2 5" xfId="9963"/>
    <cellStyle name="20% - Accent3 2 2 3 2 5 2" xfId="9964"/>
    <cellStyle name="20% - Accent3 2 2 3 2 5 3" xfId="9965"/>
    <cellStyle name="20% - Accent3 2 2 3 2 6" xfId="9966"/>
    <cellStyle name="20% - Accent3 2 2 3 2 7" xfId="9967"/>
    <cellStyle name="20% - Accent3 2 2 3 3" xfId="9968"/>
    <cellStyle name="20% - Accent3 2 2 3 3 2" xfId="9969"/>
    <cellStyle name="20% - Accent3 2 2 3 3 2 2" xfId="9970"/>
    <cellStyle name="20% - Accent3 2 2 3 3 2 2 2" xfId="9971"/>
    <cellStyle name="20% - Accent3 2 2 3 3 2 2 2 2" xfId="9972"/>
    <cellStyle name="20% - Accent3 2 2 3 3 2 2 2 3" xfId="9973"/>
    <cellStyle name="20% - Accent3 2 2 3 3 2 2 3" xfId="9974"/>
    <cellStyle name="20% - Accent3 2 2 3 3 2 2 4" xfId="9975"/>
    <cellStyle name="20% - Accent3 2 2 3 3 2 3" xfId="9976"/>
    <cellStyle name="20% - Accent3 2 2 3 3 2 3 2" xfId="9977"/>
    <cellStyle name="20% - Accent3 2 2 3 3 2 3 3" xfId="9978"/>
    <cellStyle name="20% - Accent3 2 2 3 3 2 4" xfId="9979"/>
    <cellStyle name="20% - Accent3 2 2 3 3 2 5" xfId="9980"/>
    <cellStyle name="20% - Accent3 2 2 3 3 3" xfId="9981"/>
    <cellStyle name="20% - Accent3 2 2 3 3 3 2" xfId="9982"/>
    <cellStyle name="20% - Accent3 2 2 3 3 3 2 2" xfId="9983"/>
    <cellStyle name="20% - Accent3 2 2 3 3 3 2 2 2" xfId="9984"/>
    <cellStyle name="20% - Accent3 2 2 3 3 3 2 2 3" xfId="9985"/>
    <cellStyle name="20% - Accent3 2 2 3 3 3 2 3" xfId="9986"/>
    <cellStyle name="20% - Accent3 2 2 3 3 3 2 4" xfId="9987"/>
    <cellStyle name="20% - Accent3 2 2 3 3 3 3" xfId="9988"/>
    <cellStyle name="20% - Accent3 2 2 3 3 3 3 2" xfId="9989"/>
    <cellStyle name="20% - Accent3 2 2 3 3 3 3 3" xfId="9990"/>
    <cellStyle name="20% - Accent3 2 2 3 3 3 4" xfId="9991"/>
    <cellStyle name="20% - Accent3 2 2 3 3 3 5" xfId="9992"/>
    <cellStyle name="20% - Accent3 2 2 3 3 4" xfId="9993"/>
    <cellStyle name="20% - Accent3 2 2 3 3 4 2" xfId="9994"/>
    <cellStyle name="20% - Accent3 2 2 3 3 4 2 2" xfId="9995"/>
    <cellStyle name="20% - Accent3 2 2 3 3 4 2 3" xfId="9996"/>
    <cellStyle name="20% - Accent3 2 2 3 3 4 3" xfId="9997"/>
    <cellStyle name="20% - Accent3 2 2 3 3 4 4" xfId="9998"/>
    <cellStyle name="20% - Accent3 2 2 3 3 5" xfId="9999"/>
    <cellStyle name="20% - Accent3 2 2 3 3 5 2" xfId="10000"/>
    <cellStyle name="20% - Accent3 2 2 3 3 5 3" xfId="10001"/>
    <cellStyle name="20% - Accent3 2 2 3 3 6" xfId="10002"/>
    <cellStyle name="20% - Accent3 2 2 3 3 7" xfId="10003"/>
    <cellStyle name="20% - Accent3 2 2 3 4" xfId="10004"/>
    <cellStyle name="20% - Accent3 2 2 3 4 2" xfId="10005"/>
    <cellStyle name="20% - Accent3 2 2 3 4 2 2" xfId="10006"/>
    <cellStyle name="20% - Accent3 2 2 3 4 2 2 2" xfId="10007"/>
    <cellStyle name="20% - Accent3 2 2 3 4 2 2 2 2" xfId="10008"/>
    <cellStyle name="20% - Accent3 2 2 3 4 2 2 2 3" xfId="10009"/>
    <cellStyle name="20% - Accent3 2 2 3 4 2 2 3" xfId="10010"/>
    <cellStyle name="20% - Accent3 2 2 3 4 2 2 4" xfId="10011"/>
    <cellStyle name="20% - Accent3 2 2 3 4 2 3" xfId="10012"/>
    <cellStyle name="20% - Accent3 2 2 3 4 2 3 2" xfId="10013"/>
    <cellStyle name="20% - Accent3 2 2 3 4 2 3 3" xfId="10014"/>
    <cellStyle name="20% - Accent3 2 2 3 4 2 4" xfId="10015"/>
    <cellStyle name="20% - Accent3 2 2 3 4 2 5" xfId="10016"/>
    <cellStyle name="20% - Accent3 2 2 3 4 3" xfId="10017"/>
    <cellStyle name="20% - Accent3 2 2 3 4 3 2" xfId="10018"/>
    <cellStyle name="20% - Accent3 2 2 3 4 3 2 2" xfId="10019"/>
    <cellStyle name="20% - Accent3 2 2 3 4 3 2 2 2" xfId="10020"/>
    <cellStyle name="20% - Accent3 2 2 3 4 3 2 2 3" xfId="10021"/>
    <cellStyle name="20% - Accent3 2 2 3 4 3 2 3" xfId="10022"/>
    <cellStyle name="20% - Accent3 2 2 3 4 3 2 4" xfId="10023"/>
    <cellStyle name="20% - Accent3 2 2 3 4 3 3" xfId="10024"/>
    <cellStyle name="20% - Accent3 2 2 3 4 3 3 2" xfId="10025"/>
    <cellStyle name="20% - Accent3 2 2 3 4 3 3 3" xfId="10026"/>
    <cellStyle name="20% - Accent3 2 2 3 4 3 4" xfId="10027"/>
    <cellStyle name="20% - Accent3 2 2 3 4 3 5" xfId="10028"/>
    <cellStyle name="20% - Accent3 2 2 3 4 4" xfId="10029"/>
    <cellStyle name="20% - Accent3 2 2 3 4 4 2" xfId="10030"/>
    <cellStyle name="20% - Accent3 2 2 3 4 4 2 2" xfId="10031"/>
    <cellStyle name="20% - Accent3 2 2 3 4 4 2 3" xfId="10032"/>
    <cellStyle name="20% - Accent3 2 2 3 4 4 3" xfId="10033"/>
    <cellStyle name="20% - Accent3 2 2 3 4 4 4" xfId="10034"/>
    <cellStyle name="20% - Accent3 2 2 3 4 5" xfId="10035"/>
    <cellStyle name="20% - Accent3 2 2 3 4 5 2" xfId="10036"/>
    <cellStyle name="20% - Accent3 2 2 3 4 5 3" xfId="10037"/>
    <cellStyle name="20% - Accent3 2 2 3 4 6" xfId="10038"/>
    <cellStyle name="20% - Accent3 2 2 3 4 7" xfId="10039"/>
    <cellStyle name="20% - Accent3 2 2 3 5" xfId="10040"/>
    <cellStyle name="20% - Accent3 2 2 3 5 2" xfId="10041"/>
    <cellStyle name="20% - Accent3 2 2 3 5 2 2" xfId="10042"/>
    <cellStyle name="20% - Accent3 2 2 3 5 2 2 2" xfId="10043"/>
    <cellStyle name="20% - Accent3 2 2 3 5 2 2 3" xfId="10044"/>
    <cellStyle name="20% - Accent3 2 2 3 5 2 3" xfId="10045"/>
    <cellStyle name="20% - Accent3 2 2 3 5 2 4" xfId="10046"/>
    <cellStyle name="20% - Accent3 2 2 3 5 3" xfId="10047"/>
    <cellStyle name="20% - Accent3 2 2 3 5 3 2" xfId="10048"/>
    <cellStyle name="20% - Accent3 2 2 3 5 3 3" xfId="10049"/>
    <cellStyle name="20% - Accent3 2 2 3 5 4" xfId="10050"/>
    <cellStyle name="20% - Accent3 2 2 3 5 5" xfId="10051"/>
    <cellStyle name="20% - Accent3 2 2 3 6" xfId="10052"/>
    <cellStyle name="20% - Accent3 2 2 3 6 2" xfId="10053"/>
    <cellStyle name="20% - Accent3 2 2 3 6 2 2" xfId="10054"/>
    <cellStyle name="20% - Accent3 2 2 3 6 2 2 2" xfId="10055"/>
    <cellStyle name="20% - Accent3 2 2 3 6 2 2 3" xfId="10056"/>
    <cellStyle name="20% - Accent3 2 2 3 6 2 3" xfId="10057"/>
    <cellStyle name="20% - Accent3 2 2 3 6 2 4" xfId="10058"/>
    <cellStyle name="20% - Accent3 2 2 3 6 3" xfId="10059"/>
    <cellStyle name="20% - Accent3 2 2 3 6 3 2" xfId="10060"/>
    <cellStyle name="20% - Accent3 2 2 3 6 3 3" xfId="10061"/>
    <cellStyle name="20% - Accent3 2 2 3 6 4" xfId="10062"/>
    <cellStyle name="20% - Accent3 2 2 3 6 5" xfId="10063"/>
    <cellStyle name="20% - Accent3 2 2 3 7" xfId="10064"/>
    <cellStyle name="20% - Accent3 2 2 3 7 2" xfId="10065"/>
    <cellStyle name="20% - Accent3 2 2 3 7 2 2" xfId="10066"/>
    <cellStyle name="20% - Accent3 2 2 3 7 2 2 2" xfId="10067"/>
    <cellStyle name="20% - Accent3 2 2 3 7 2 2 3" xfId="10068"/>
    <cellStyle name="20% - Accent3 2 2 3 7 2 3" xfId="10069"/>
    <cellStyle name="20% - Accent3 2 2 3 7 2 4" xfId="10070"/>
    <cellStyle name="20% - Accent3 2 2 3 7 3" xfId="10071"/>
    <cellStyle name="20% - Accent3 2 2 3 7 3 2" xfId="10072"/>
    <cellStyle name="20% - Accent3 2 2 3 7 3 3" xfId="10073"/>
    <cellStyle name="20% - Accent3 2 2 3 7 4" xfId="10074"/>
    <cellStyle name="20% - Accent3 2 2 3 7 5" xfId="10075"/>
    <cellStyle name="20% - Accent3 2 2 3 8" xfId="10076"/>
    <cellStyle name="20% - Accent3 2 2 3 8 2" xfId="10077"/>
    <cellStyle name="20% - Accent3 2 2 3 8 2 2" xfId="10078"/>
    <cellStyle name="20% - Accent3 2 2 3 8 2 3" xfId="10079"/>
    <cellStyle name="20% - Accent3 2 2 3 8 3" xfId="10080"/>
    <cellStyle name="20% - Accent3 2 2 3 8 4" xfId="10081"/>
    <cellStyle name="20% - Accent3 2 2 3 9" xfId="10082"/>
    <cellStyle name="20% - Accent3 2 2 3 9 2" xfId="10083"/>
    <cellStyle name="20% - Accent3 2 2 3 9 2 2" xfId="10084"/>
    <cellStyle name="20% - Accent3 2 2 3 9 2 3" xfId="10085"/>
    <cellStyle name="20% - Accent3 2 2 3 9 3" xfId="10086"/>
    <cellStyle name="20% - Accent3 2 2 3 9 4" xfId="10087"/>
    <cellStyle name="20% - Accent3 2 2 4" xfId="10088"/>
    <cellStyle name="20% - Accent3 2 2 4 2" xfId="10089"/>
    <cellStyle name="20% - Accent3 2 2 4 2 2" xfId="10090"/>
    <cellStyle name="20% - Accent3 2 2 4 2 2 2" xfId="10091"/>
    <cellStyle name="20% - Accent3 2 2 4 2 2 2 2" xfId="10092"/>
    <cellStyle name="20% - Accent3 2 2 4 2 2 2 3" xfId="10093"/>
    <cellStyle name="20% - Accent3 2 2 4 2 2 3" xfId="10094"/>
    <cellStyle name="20% - Accent3 2 2 4 2 2 4" xfId="10095"/>
    <cellStyle name="20% - Accent3 2 2 4 2 3" xfId="10096"/>
    <cellStyle name="20% - Accent3 2 2 4 2 3 2" xfId="10097"/>
    <cellStyle name="20% - Accent3 2 2 4 2 3 3" xfId="10098"/>
    <cellStyle name="20% - Accent3 2 2 4 2 4" xfId="10099"/>
    <cellStyle name="20% - Accent3 2 2 4 2 5" xfId="10100"/>
    <cellStyle name="20% - Accent3 2 2 4 3" xfId="10101"/>
    <cellStyle name="20% - Accent3 2 2 4 3 2" xfId="10102"/>
    <cellStyle name="20% - Accent3 2 2 4 3 2 2" xfId="10103"/>
    <cellStyle name="20% - Accent3 2 2 4 3 2 2 2" xfId="10104"/>
    <cellStyle name="20% - Accent3 2 2 4 3 2 2 3" xfId="10105"/>
    <cellStyle name="20% - Accent3 2 2 4 3 2 3" xfId="10106"/>
    <cellStyle name="20% - Accent3 2 2 4 3 2 4" xfId="10107"/>
    <cellStyle name="20% - Accent3 2 2 4 3 3" xfId="10108"/>
    <cellStyle name="20% - Accent3 2 2 4 3 3 2" xfId="10109"/>
    <cellStyle name="20% - Accent3 2 2 4 3 3 3" xfId="10110"/>
    <cellStyle name="20% - Accent3 2 2 4 3 4" xfId="10111"/>
    <cellStyle name="20% - Accent3 2 2 4 3 5" xfId="10112"/>
    <cellStyle name="20% - Accent3 2 2 4 4" xfId="10113"/>
    <cellStyle name="20% - Accent3 2 2 4 4 2" xfId="10114"/>
    <cellStyle name="20% - Accent3 2 2 4 4 2 2" xfId="10115"/>
    <cellStyle name="20% - Accent3 2 2 4 4 2 3" xfId="10116"/>
    <cellStyle name="20% - Accent3 2 2 4 4 3" xfId="10117"/>
    <cellStyle name="20% - Accent3 2 2 4 4 4" xfId="10118"/>
    <cellStyle name="20% - Accent3 2 2 4 5" xfId="10119"/>
    <cellStyle name="20% - Accent3 2 2 4 5 2" xfId="10120"/>
    <cellStyle name="20% - Accent3 2 2 4 5 3" xfId="10121"/>
    <cellStyle name="20% - Accent3 2 2 4 6" xfId="10122"/>
    <cellStyle name="20% - Accent3 2 2 4 7" xfId="10123"/>
    <cellStyle name="20% - Accent3 2 2 5" xfId="10124"/>
    <cellStyle name="20% - Accent3 2 2 5 2" xfId="10125"/>
    <cellStyle name="20% - Accent3 2 2 5 2 2" xfId="10126"/>
    <cellStyle name="20% - Accent3 2 2 5 2 2 2" xfId="10127"/>
    <cellStyle name="20% - Accent3 2 2 5 2 2 2 2" xfId="10128"/>
    <cellStyle name="20% - Accent3 2 2 5 2 2 2 3" xfId="10129"/>
    <cellStyle name="20% - Accent3 2 2 5 2 2 3" xfId="10130"/>
    <cellStyle name="20% - Accent3 2 2 5 2 2 4" xfId="10131"/>
    <cellStyle name="20% - Accent3 2 2 5 2 3" xfId="10132"/>
    <cellStyle name="20% - Accent3 2 2 5 2 3 2" xfId="10133"/>
    <cellStyle name="20% - Accent3 2 2 5 2 3 3" xfId="10134"/>
    <cellStyle name="20% - Accent3 2 2 5 2 4" xfId="10135"/>
    <cellStyle name="20% - Accent3 2 2 5 2 5" xfId="10136"/>
    <cellStyle name="20% - Accent3 2 2 5 2 6" xfId="10137"/>
    <cellStyle name="20% - Accent3 2 2 5 2 7" xfId="10138"/>
    <cellStyle name="20% - Accent3 2 2 5 3" xfId="10139"/>
    <cellStyle name="20% - Accent3 2 2 5 3 2" xfId="10140"/>
    <cellStyle name="20% - Accent3 2 2 5 3 2 2" xfId="10141"/>
    <cellStyle name="20% - Accent3 2 2 5 3 2 2 2" xfId="10142"/>
    <cellStyle name="20% - Accent3 2 2 5 3 2 2 3" xfId="10143"/>
    <cellStyle name="20% - Accent3 2 2 5 3 2 3" xfId="10144"/>
    <cellStyle name="20% - Accent3 2 2 5 3 2 4" xfId="10145"/>
    <cellStyle name="20% - Accent3 2 2 5 3 3" xfId="10146"/>
    <cellStyle name="20% - Accent3 2 2 5 3 3 2" xfId="10147"/>
    <cellStyle name="20% - Accent3 2 2 5 3 3 3" xfId="10148"/>
    <cellStyle name="20% - Accent3 2 2 5 3 4" xfId="10149"/>
    <cellStyle name="20% - Accent3 2 2 5 3 5" xfId="10150"/>
    <cellStyle name="20% - Accent3 2 2 5 4" xfId="10151"/>
    <cellStyle name="20% - Accent3 2 2 5 4 2" xfId="10152"/>
    <cellStyle name="20% - Accent3 2 2 5 4 2 2" xfId="10153"/>
    <cellStyle name="20% - Accent3 2 2 5 4 2 3" xfId="10154"/>
    <cellStyle name="20% - Accent3 2 2 5 4 3" xfId="10155"/>
    <cellStyle name="20% - Accent3 2 2 5 4 4" xfId="10156"/>
    <cellStyle name="20% - Accent3 2 2 5 5" xfId="10157"/>
    <cellStyle name="20% - Accent3 2 2 5 5 2" xfId="10158"/>
    <cellStyle name="20% - Accent3 2 2 5 5 3" xfId="10159"/>
    <cellStyle name="20% - Accent3 2 2 5 6" xfId="10160"/>
    <cellStyle name="20% - Accent3 2 2 5 7" xfId="10161"/>
    <cellStyle name="20% - Accent3 2 2 6" xfId="10162"/>
    <cellStyle name="20% - Accent3 2 2 6 2" xfId="10163"/>
    <cellStyle name="20% - Accent3 2 2 6 2 2" xfId="10164"/>
    <cellStyle name="20% - Accent3 2 2 6 2 2 2" xfId="10165"/>
    <cellStyle name="20% - Accent3 2 2 6 2 2 2 2" xfId="10166"/>
    <cellStyle name="20% - Accent3 2 2 6 2 2 2 3" xfId="10167"/>
    <cellStyle name="20% - Accent3 2 2 6 2 2 3" xfId="10168"/>
    <cellStyle name="20% - Accent3 2 2 6 2 2 4" xfId="10169"/>
    <cellStyle name="20% - Accent3 2 2 6 2 3" xfId="10170"/>
    <cellStyle name="20% - Accent3 2 2 6 2 3 2" xfId="10171"/>
    <cellStyle name="20% - Accent3 2 2 6 2 3 3" xfId="10172"/>
    <cellStyle name="20% - Accent3 2 2 6 2 4" xfId="10173"/>
    <cellStyle name="20% - Accent3 2 2 6 2 5" xfId="10174"/>
    <cellStyle name="20% - Accent3 2 2 6 3" xfId="10175"/>
    <cellStyle name="20% - Accent3 2 2 6 3 2" xfId="10176"/>
    <cellStyle name="20% - Accent3 2 2 6 3 2 2" xfId="10177"/>
    <cellStyle name="20% - Accent3 2 2 6 3 2 2 2" xfId="10178"/>
    <cellStyle name="20% - Accent3 2 2 6 3 2 2 3" xfId="10179"/>
    <cellStyle name="20% - Accent3 2 2 6 3 2 3" xfId="10180"/>
    <cellStyle name="20% - Accent3 2 2 6 3 2 4" xfId="10181"/>
    <cellStyle name="20% - Accent3 2 2 6 3 3" xfId="10182"/>
    <cellStyle name="20% - Accent3 2 2 6 3 3 2" xfId="10183"/>
    <cellStyle name="20% - Accent3 2 2 6 3 3 3" xfId="10184"/>
    <cellStyle name="20% - Accent3 2 2 6 3 4" xfId="10185"/>
    <cellStyle name="20% - Accent3 2 2 6 3 5" xfId="10186"/>
    <cellStyle name="20% - Accent3 2 2 6 4" xfId="10187"/>
    <cellStyle name="20% - Accent3 2 2 6 4 2" xfId="10188"/>
    <cellStyle name="20% - Accent3 2 2 6 4 2 2" xfId="10189"/>
    <cellStyle name="20% - Accent3 2 2 6 4 2 3" xfId="10190"/>
    <cellStyle name="20% - Accent3 2 2 6 4 3" xfId="10191"/>
    <cellStyle name="20% - Accent3 2 2 6 4 4" xfId="10192"/>
    <cellStyle name="20% - Accent3 2 2 6 5" xfId="10193"/>
    <cellStyle name="20% - Accent3 2 2 6 5 2" xfId="10194"/>
    <cellStyle name="20% - Accent3 2 2 6 5 3" xfId="10195"/>
    <cellStyle name="20% - Accent3 2 2 6 6" xfId="10196"/>
    <cellStyle name="20% - Accent3 2 2 6 7" xfId="10197"/>
    <cellStyle name="20% - Accent3 2 2 7" xfId="10198"/>
    <cellStyle name="20% - Accent3 2 2 7 2" xfId="10199"/>
    <cellStyle name="20% - Accent3 2 2 7 2 2" xfId="10200"/>
    <cellStyle name="20% - Accent3 2 2 7 2 2 2" xfId="10201"/>
    <cellStyle name="20% - Accent3 2 2 7 2 2 3" xfId="10202"/>
    <cellStyle name="20% - Accent3 2 2 7 2 3" xfId="10203"/>
    <cellStyle name="20% - Accent3 2 2 7 2 4" xfId="10204"/>
    <cellStyle name="20% - Accent3 2 2 7 3" xfId="10205"/>
    <cellStyle name="20% - Accent3 2 2 7 3 2" xfId="10206"/>
    <cellStyle name="20% - Accent3 2 2 7 3 3" xfId="10207"/>
    <cellStyle name="20% - Accent3 2 2 7 4" xfId="10208"/>
    <cellStyle name="20% - Accent3 2 2 7 5" xfId="10209"/>
    <cellStyle name="20% - Accent3 2 2 8" xfId="10210"/>
    <cellStyle name="20% - Accent3 2 2 8 2" xfId="10211"/>
    <cellStyle name="20% - Accent3 2 2 8 2 2" xfId="10212"/>
    <cellStyle name="20% - Accent3 2 2 8 2 2 2" xfId="10213"/>
    <cellStyle name="20% - Accent3 2 2 8 2 2 3" xfId="10214"/>
    <cellStyle name="20% - Accent3 2 2 8 2 3" xfId="10215"/>
    <cellStyle name="20% - Accent3 2 2 8 2 4" xfId="10216"/>
    <cellStyle name="20% - Accent3 2 2 8 3" xfId="10217"/>
    <cellStyle name="20% - Accent3 2 2 8 3 2" xfId="10218"/>
    <cellStyle name="20% - Accent3 2 2 8 3 3" xfId="10219"/>
    <cellStyle name="20% - Accent3 2 2 8 4" xfId="10220"/>
    <cellStyle name="20% - Accent3 2 2 8 5" xfId="10221"/>
    <cellStyle name="20% - Accent3 2 2 9" xfId="10222"/>
    <cellStyle name="20% - Accent3 2 2 9 2" xfId="10223"/>
    <cellStyle name="20% - Accent3 2 2 9 2 2" xfId="10224"/>
    <cellStyle name="20% - Accent3 2 2 9 2 2 2" xfId="10225"/>
    <cellStyle name="20% - Accent3 2 2 9 2 2 3" xfId="10226"/>
    <cellStyle name="20% - Accent3 2 2 9 2 3" xfId="10227"/>
    <cellStyle name="20% - Accent3 2 2 9 2 4" xfId="10228"/>
    <cellStyle name="20% - Accent3 2 2 9 3" xfId="10229"/>
    <cellStyle name="20% - Accent3 2 2 9 3 2" xfId="10230"/>
    <cellStyle name="20% - Accent3 2 2 9 3 3" xfId="10231"/>
    <cellStyle name="20% - Accent3 2 2 9 4" xfId="10232"/>
    <cellStyle name="20% - Accent3 2 2 9 5" xfId="10233"/>
    <cellStyle name="20% - Accent3 2 2_PwrTax 51040" xfId="10234"/>
    <cellStyle name="20% - Accent3 2 3" xfId="10235"/>
    <cellStyle name="20% - Accent3 2 3 10" xfId="10236"/>
    <cellStyle name="20% - Accent3 2 3 10 2" xfId="10237"/>
    <cellStyle name="20% - Accent3 2 3 10 2 2" xfId="10238"/>
    <cellStyle name="20% - Accent3 2 3 10 2 3" xfId="10239"/>
    <cellStyle name="20% - Accent3 2 3 10 3" xfId="10240"/>
    <cellStyle name="20% - Accent3 2 3 10 4" xfId="10241"/>
    <cellStyle name="20% - Accent3 2 3 11" xfId="10242"/>
    <cellStyle name="20% - Accent3 2 3 11 2" xfId="10243"/>
    <cellStyle name="20% - Accent3 2 3 11 3" xfId="10244"/>
    <cellStyle name="20% - Accent3 2 3 12" xfId="10245"/>
    <cellStyle name="20% - Accent3 2 3 13" xfId="10246"/>
    <cellStyle name="20% - Accent3 2 3 2" xfId="10247"/>
    <cellStyle name="20% - Accent3 2 3 2 10" xfId="10248"/>
    <cellStyle name="20% - Accent3 2 3 2 10 2" xfId="10249"/>
    <cellStyle name="20% - Accent3 2 3 2 10 3" xfId="10250"/>
    <cellStyle name="20% - Accent3 2 3 2 11" xfId="10251"/>
    <cellStyle name="20% - Accent3 2 3 2 12" xfId="10252"/>
    <cellStyle name="20% - Accent3 2 3 2 2" xfId="10253"/>
    <cellStyle name="20% - Accent3 2 3 2 2 2" xfId="10254"/>
    <cellStyle name="20% - Accent3 2 3 2 2 2 2" xfId="10255"/>
    <cellStyle name="20% - Accent3 2 3 2 2 2 2 2" xfId="10256"/>
    <cellStyle name="20% - Accent3 2 3 2 2 2 2 2 2" xfId="10257"/>
    <cellStyle name="20% - Accent3 2 3 2 2 2 2 2 3" xfId="10258"/>
    <cellStyle name="20% - Accent3 2 3 2 2 2 2 3" xfId="10259"/>
    <cellStyle name="20% - Accent3 2 3 2 2 2 2 4" xfId="10260"/>
    <cellStyle name="20% - Accent3 2 3 2 2 2 3" xfId="10261"/>
    <cellStyle name="20% - Accent3 2 3 2 2 2 3 2" xfId="10262"/>
    <cellStyle name="20% - Accent3 2 3 2 2 2 3 3" xfId="10263"/>
    <cellStyle name="20% - Accent3 2 3 2 2 2 4" xfId="10264"/>
    <cellStyle name="20% - Accent3 2 3 2 2 2 5" xfId="10265"/>
    <cellStyle name="20% - Accent3 2 3 2 2 3" xfId="10266"/>
    <cellStyle name="20% - Accent3 2 3 2 2 3 2" xfId="10267"/>
    <cellStyle name="20% - Accent3 2 3 2 2 3 2 2" xfId="10268"/>
    <cellStyle name="20% - Accent3 2 3 2 2 3 2 2 2" xfId="10269"/>
    <cellStyle name="20% - Accent3 2 3 2 2 3 2 2 3" xfId="10270"/>
    <cellStyle name="20% - Accent3 2 3 2 2 3 2 3" xfId="10271"/>
    <cellStyle name="20% - Accent3 2 3 2 2 3 2 4" xfId="10272"/>
    <cellStyle name="20% - Accent3 2 3 2 2 3 3" xfId="10273"/>
    <cellStyle name="20% - Accent3 2 3 2 2 3 3 2" xfId="10274"/>
    <cellStyle name="20% - Accent3 2 3 2 2 3 3 3" xfId="10275"/>
    <cellStyle name="20% - Accent3 2 3 2 2 3 4" xfId="10276"/>
    <cellStyle name="20% - Accent3 2 3 2 2 3 5" xfId="10277"/>
    <cellStyle name="20% - Accent3 2 3 2 2 4" xfId="10278"/>
    <cellStyle name="20% - Accent3 2 3 2 2 4 2" xfId="10279"/>
    <cellStyle name="20% - Accent3 2 3 2 2 4 2 2" xfId="10280"/>
    <cellStyle name="20% - Accent3 2 3 2 2 4 2 3" xfId="10281"/>
    <cellStyle name="20% - Accent3 2 3 2 2 4 3" xfId="10282"/>
    <cellStyle name="20% - Accent3 2 3 2 2 4 4" xfId="10283"/>
    <cellStyle name="20% - Accent3 2 3 2 2 5" xfId="10284"/>
    <cellStyle name="20% - Accent3 2 3 2 2 5 2" xfId="10285"/>
    <cellStyle name="20% - Accent3 2 3 2 2 5 3" xfId="10286"/>
    <cellStyle name="20% - Accent3 2 3 2 2 6" xfId="10287"/>
    <cellStyle name="20% - Accent3 2 3 2 2 7" xfId="10288"/>
    <cellStyle name="20% - Accent3 2 3 2 3" xfId="10289"/>
    <cellStyle name="20% - Accent3 2 3 2 3 2" xfId="10290"/>
    <cellStyle name="20% - Accent3 2 3 2 3 2 2" xfId="10291"/>
    <cellStyle name="20% - Accent3 2 3 2 3 2 2 2" xfId="10292"/>
    <cellStyle name="20% - Accent3 2 3 2 3 2 2 2 2" xfId="10293"/>
    <cellStyle name="20% - Accent3 2 3 2 3 2 2 2 3" xfId="10294"/>
    <cellStyle name="20% - Accent3 2 3 2 3 2 2 3" xfId="10295"/>
    <cellStyle name="20% - Accent3 2 3 2 3 2 2 4" xfId="10296"/>
    <cellStyle name="20% - Accent3 2 3 2 3 2 3" xfId="10297"/>
    <cellStyle name="20% - Accent3 2 3 2 3 2 3 2" xfId="10298"/>
    <cellStyle name="20% - Accent3 2 3 2 3 2 3 3" xfId="10299"/>
    <cellStyle name="20% - Accent3 2 3 2 3 2 4" xfId="10300"/>
    <cellStyle name="20% - Accent3 2 3 2 3 2 5" xfId="10301"/>
    <cellStyle name="20% - Accent3 2 3 2 3 3" xfId="10302"/>
    <cellStyle name="20% - Accent3 2 3 2 3 3 2" xfId="10303"/>
    <cellStyle name="20% - Accent3 2 3 2 3 3 2 2" xfId="10304"/>
    <cellStyle name="20% - Accent3 2 3 2 3 3 2 2 2" xfId="10305"/>
    <cellStyle name="20% - Accent3 2 3 2 3 3 2 2 3" xfId="10306"/>
    <cellStyle name="20% - Accent3 2 3 2 3 3 2 3" xfId="10307"/>
    <cellStyle name="20% - Accent3 2 3 2 3 3 2 4" xfId="10308"/>
    <cellStyle name="20% - Accent3 2 3 2 3 3 3" xfId="10309"/>
    <cellStyle name="20% - Accent3 2 3 2 3 3 3 2" xfId="10310"/>
    <cellStyle name="20% - Accent3 2 3 2 3 3 3 3" xfId="10311"/>
    <cellStyle name="20% - Accent3 2 3 2 3 3 4" xfId="10312"/>
    <cellStyle name="20% - Accent3 2 3 2 3 3 5" xfId="10313"/>
    <cellStyle name="20% - Accent3 2 3 2 3 4" xfId="10314"/>
    <cellStyle name="20% - Accent3 2 3 2 3 4 2" xfId="10315"/>
    <cellStyle name="20% - Accent3 2 3 2 3 4 2 2" xfId="10316"/>
    <cellStyle name="20% - Accent3 2 3 2 3 4 2 3" xfId="10317"/>
    <cellStyle name="20% - Accent3 2 3 2 3 4 3" xfId="10318"/>
    <cellStyle name="20% - Accent3 2 3 2 3 4 4" xfId="10319"/>
    <cellStyle name="20% - Accent3 2 3 2 3 5" xfId="10320"/>
    <cellStyle name="20% - Accent3 2 3 2 3 5 2" xfId="10321"/>
    <cellStyle name="20% - Accent3 2 3 2 3 5 3" xfId="10322"/>
    <cellStyle name="20% - Accent3 2 3 2 3 6" xfId="10323"/>
    <cellStyle name="20% - Accent3 2 3 2 3 7" xfId="10324"/>
    <cellStyle name="20% - Accent3 2 3 2 4" xfId="10325"/>
    <cellStyle name="20% - Accent3 2 3 2 4 2" xfId="10326"/>
    <cellStyle name="20% - Accent3 2 3 2 4 2 2" xfId="10327"/>
    <cellStyle name="20% - Accent3 2 3 2 4 2 2 2" xfId="10328"/>
    <cellStyle name="20% - Accent3 2 3 2 4 2 2 2 2" xfId="10329"/>
    <cellStyle name="20% - Accent3 2 3 2 4 2 2 2 3" xfId="10330"/>
    <cellStyle name="20% - Accent3 2 3 2 4 2 2 3" xfId="10331"/>
    <cellStyle name="20% - Accent3 2 3 2 4 2 2 4" xfId="10332"/>
    <cellStyle name="20% - Accent3 2 3 2 4 2 3" xfId="10333"/>
    <cellStyle name="20% - Accent3 2 3 2 4 2 3 2" xfId="10334"/>
    <cellStyle name="20% - Accent3 2 3 2 4 2 3 3" xfId="10335"/>
    <cellStyle name="20% - Accent3 2 3 2 4 2 4" xfId="10336"/>
    <cellStyle name="20% - Accent3 2 3 2 4 2 5" xfId="10337"/>
    <cellStyle name="20% - Accent3 2 3 2 4 3" xfId="10338"/>
    <cellStyle name="20% - Accent3 2 3 2 4 3 2" xfId="10339"/>
    <cellStyle name="20% - Accent3 2 3 2 4 3 2 2" xfId="10340"/>
    <cellStyle name="20% - Accent3 2 3 2 4 3 2 2 2" xfId="10341"/>
    <cellStyle name="20% - Accent3 2 3 2 4 3 2 2 3" xfId="10342"/>
    <cellStyle name="20% - Accent3 2 3 2 4 3 2 3" xfId="10343"/>
    <cellStyle name="20% - Accent3 2 3 2 4 3 2 4" xfId="10344"/>
    <cellStyle name="20% - Accent3 2 3 2 4 3 3" xfId="10345"/>
    <cellStyle name="20% - Accent3 2 3 2 4 3 3 2" xfId="10346"/>
    <cellStyle name="20% - Accent3 2 3 2 4 3 3 3" xfId="10347"/>
    <cellStyle name="20% - Accent3 2 3 2 4 3 4" xfId="10348"/>
    <cellStyle name="20% - Accent3 2 3 2 4 3 5" xfId="10349"/>
    <cellStyle name="20% - Accent3 2 3 2 4 4" xfId="10350"/>
    <cellStyle name="20% - Accent3 2 3 2 4 4 2" xfId="10351"/>
    <cellStyle name="20% - Accent3 2 3 2 4 4 2 2" xfId="10352"/>
    <cellStyle name="20% - Accent3 2 3 2 4 4 2 3" xfId="10353"/>
    <cellStyle name="20% - Accent3 2 3 2 4 4 3" xfId="10354"/>
    <cellStyle name="20% - Accent3 2 3 2 4 4 4" xfId="10355"/>
    <cellStyle name="20% - Accent3 2 3 2 4 5" xfId="10356"/>
    <cellStyle name="20% - Accent3 2 3 2 4 5 2" xfId="10357"/>
    <cellStyle name="20% - Accent3 2 3 2 4 5 3" xfId="10358"/>
    <cellStyle name="20% - Accent3 2 3 2 4 6" xfId="10359"/>
    <cellStyle name="20% - Accent3 2 3 2 4 7" xfId="10360"/>
    <cellStyle name="20% - Accent3 2 3 2 5" xfId="10361"/>
    <cellStyle name="20% - Accent3 2 3 2 5 2" xfId="10362"/>
    <cellStyle name="20% - Accent3 2 3 2 5 2 2" xfId="10363"/>
    <cellStyle name="20% - Accent3 2 3 2 5 2 2 2" xfId="10364"/>
    <cellStyle name="20% - Accent3 2 3 2 5 2 2 3" xfId="10365"/>
    <cellStyle name="20% - Accent3 2 3 2 5 2 3" xfId="10366"/>
    <cellStyle name="20% - Accent3 2 3 2 5 2 4" xfId="10367"/>
    <cellStyle name="20% - Accent3 2 3 2 5 3" xfId="10368"/>
    <cellStyle name="20% - Accent3 2 3 2 5 3 2" xfId="10369"/>
    <cellStyle name="20% - Accent3 2 3 2 5 3 3" xfId="10370"/>
    <cellStyle name="20% - Accent3 2 3 2 5 4" xfId="10371"/>
    <cellStyle name="20% - Accent3 2 3 2 5 5" xfId="10372"/>
    <cellStyle name="20% - Accent3 2 3 2 6" xfId="10373"/>
    <cellStyle name="20% - Accent3 2 3 2 6 2" xfId="10374"/>
    <cellStyle name="20% - Accent3 2 3 2 6 2 2" xfId="10375"/>
    <cellStyle name="20% - Accent3 2 3 2 6 2 2 2" xfId="10376"/>
    <cellStyle name="20% - Accent3 2 3 2 6 2 2 3" xfId="10377"/>
    <cellStyle name="20% - Accent3 2 3 2 6 2 3" xfId="10378"/>
    <cellStyle name="20% - Accent3 2 3 2 6 2 4" xfId="10379"/>
    <cellStyle name="20% - Accent3 2 3 2 6 3" xfId="10380"/>
    <cellStyle name="20% - Accent3 2 3 2 6 3 2" xfId="10381"/>
    <cellStyle name="20% - Accent3 2 3 2 6 3 3" xfId="10382"/>
    <cellStyle name="20% - Accent3 2 3 2 6 4" xfId="10383"/>
    <cellStyle name="20% - Accent3 2 3 2 6 5" xfId="10384"/>
    <cellStyle name="20% - Accent3 2 3 2 7" xfId="10385"/>
    <cellStyle name="20% - Accent3 2 3 2 7 2" xfId="10386"/>
    <cellStyle name="20% - Accent3 2 3 2 7 2 2" xfId="10387"/>
    <cellStyle name="20% - Accent3 2 3 2 7 2 2 2" xfId="10388"/>
    <cellStyle name="20% - Accent3 2 3 2 7 2 2 3" xfId="10389"/>
    <cellStyle name="20% - Accent3 2 3 2 7 2 3" xfId="10390"/>
    <cellStyle name="20% - Accent3 2 3 2 7 2 4" xfId="10391"/>
    <cellStyle name="20% - Accent3 2 3 2 7 3" xfId="10392"/>
    <cellStyle name="20% - Accent3 2 3 2 7 3 2" xfId="10393"/>
    <cellStyle name="20% - Accent3 2 3 2 7 3 3" xfId="10394"/>
    <cellStyle name="20% - Accent3 2 3 2 7 4" xfId="10395"/>
    <cellStyle name="20% - Accent3 2 3 2 7 5" xfId="10396"/>
    <cellStyle name="20% - Accent3 2 3 2 8" xfId="10397"/>
    <cellStyle name="20% - Accent3 2 3 2 8 2" xfId="10398"/>
    <cellStyle name="20% - Accent3 2 3 2 8 2 2" xfId="10399"/>
    <cellStyle name="20% - Accent3 2 3 2 8 2 3" xfId="10400"/>
    <cellStyle name="20% - Accent3 2 3 2 8 3" xfId="10401"/>
    <cellStyle name="20% - Accent3 2 3 2 8 4" xfId="10402"/>
    <cellStyle name="20% - Accent3 2 3 2 9" xfId="10403"/>
    <cellStyle name="20% - Accent3 2 3 2 9 2" xfId="10404"/>
    <cellStyle name="20% - Accent3 2 3 2 9 2 2" xfId="10405"/>
    <cellStyle name="20% - Accent3 2 3 2 9 2 3" xfId="10406"/>
    <cellStyle name="20% - Accent3 2 3 2 9 3" xfId="10407"/>
    <cellStyle name="20% - Accent3 2 3 2 9 4" xfId="10408"/>
    <cellStyle name="20% - Accent3 2 3 3" xfId="10409"/>
    <cellStyle name="20% - Accent3 2 3 3 2" xfId="10410"/>
    <cellStyle name="20% - Accent3 2 3 3 2 2" xfId="10411"/>
    <cellStyle name="20% - Accent3 2 3 3 2 2 2" xfId="10412"/>
    <cellStyle name="20% - Accent3 2 3 3 2 2 2 2" xfId="10413"/>
    <cellStyle name="20% - Accent3 2 3 3 2 2 2 3" xfId="10414"/>
    <cellStyle name="20% - Accent3 2 3 3 2 2 3" xfId="10415"/>
    <cellStyle name="20% - Accent3 2 3 3 2 2 4" xfId="10416"/>
    <cellStyle name="20% - Accent3 2 3 3 2 3" xfId="10417"/>
    <cellStyle name="20% - Accent3 2 3 3 2 3 2" xfId="10418"/>
    <cellStyle name="20% - Accent3 2 3 3 2 3 3" xfId="10419"/>
    <cellStyle name="20% - Accent3 2 3 3 2 4" xfId="10420"/>
    <cellStyle name="20% - Accent3 2 3 3 2 5" xfId="10421"/>
    <cellStyle name="20% - Accent3 2 3 3 3" xfId="10422"/>
    <cellStyle name="20% - Accent3 2 3 3 3 2" xfId="10423"/>
    <cellStyle name="20% - Accent3 2 3 3 3 2 2" xfId="10424"/>
    <cellStyle name="20% - Accent3 2 3 3 3 2 2 2" xfId="10425"/>
    <cellStyle name="20% - Accent3 2 3 3 3 2 2 3" xfId="10426"/>
    <cellStyle name="20% - Accent3 2 3 3 3 2 3" xfId="10427"/>
    <cellStyle name="20% - Accent3 2 3 3 3 2 4" xfId="10428"/>
    <cellStyle name="20% - Accent3 2 3 3 3 3" xfId="10429"/>
    <cellStyle name="20% - Accent3 2 3 3 3 3 2" xfId="10430"/>
    <cellStyle name="20% - Accent3 2 3 3 3 3 3" xfId="10431"/>
    <cellStyle name="20% - Accent3 2 3 3 3 4" xfId="10432"/>
    <cellStyle name="20% - Accent3 2 3 3 3 5" xfId="10433"/>
    <cellStyle name="20% - Accent3 2 3 3 4" xfId="10434"/>
    <cellStyle name="20% - Accent3 2 3 3 4 2" xfId="10435"/>
    <cellStyle name="20% - Accent3 2 3 3 4 2 2" xfId="10436"/>
    <cellStyle name="20% - Accent3 2 3 3 4 2 3" xfId="10437"/>
    <cellStyle name="20% - Accent3 2 3 3 4 3" xfId="10438"/>
    <cellStyle name="20% - Accent3 2 3 3 4 4" xfId="10439"/>
    <cellStyle name="20% - Accent3 2 3 3 5" xfId="10440"/>
    <cellStyle name="20% - Accent3 2 3 3 5 2" xfId="10441"/>
    <cellStyle name="20% - Accent3 2 3 3 5 3" xfId="10442"/>
    <cellStyle name="20% - Accent3 2 3 3 6" xfId="10443"/>
    <cellStyle name="20% - Accent3 2 3 3 7" xfId="10444"/>
    <cellStyle name="20% - Accent3 2 3 4" xfId="10445"/>
    <cellStyle name="20% - Accent3 2 3 4 2" xfId="10446"/>
    <cellStyle name="20% - Accent3 2 3 4 2 2" xfId="10447"/>
    <cellStyle name="20% - Accent3 2 3 4 2 2 2" xfId="10448"/>
    <cellStyle name="20% - Accent3 2 3 4 2 2 2 2" xfId="10449"/>
    <cellStyle name="20% - Accent3 2 3 4 2 2 2 3" xfId="10450"/>
    <cellStyle name="20% - Accent3 2 3 4 2 2 3" xfId="10451"/>
    <cellStyle name="20% - Accent3 2 3 4 2 2 4" xfId="10452"/>
    <cellStyle name="20% - Accent3 2 3 4 2 3" xfId="10453"/>
    <cellStyle name="20% - Accent3 2 3 4 2 3 2" xfId="10454"/>
    <cellStyle name="20% - Accent3 2 3 4 2 3 3" xfId="10455"/>
    <cellStyle name="20% - Accent3 2 3 4 2 4" xfId="10456"/>
    <cellStyle name="20% - Accent3 2 3 4 2 5" xfId="10457"/>
    <cellStyle name="20% - Accent3 2 3 4 3" xfId="10458"/>
    <cellStyle name="20% - Accent3 2 3 4 3 2" xfId="10459"/>
    <cellStyle name="20% - Accent3 2 3 4 3 2 2" xfId="10460"/>
    <cellStyle name="20% - Accent3 2 3 4 3 2 2 2" xfId="10461"/>
    <cellStyle name="20% - Accent3 2 3 4 3 2 2 3" xfId="10462"/>
    <cellStyle name="20% - Accent3 2 3 4 3 2 3" xfId="10463"/>
    <cellStyle name="20% - Accent3 2 3 4 3 2 4" xfId="10464"/>
    <cellStyle name="20% - Accent3 2 3 4 3 3" xfId="10465"/>
    <cellStyle name="20% - Accent3 2 3 4 3 3 2" xfId="10466"/>
    <cellStyle name="20% - Accent3 2 3 4 3 3 3" xfId="10467"/>
    <cellStyle name="20% - Accent3 2 3 4 3 4" xfId="10468"/>
    <cellStyle name="20% - Accent3 2 3 4 3 5" xfId="10469"/>
    <cellStyle name="20% - Accent3 2 3 4 4" xfId="10470"/>
    <cellStyle name="20% - Accent3 2 3 4 4 2" xfId="10471"/>
    <cellStyle name="20% - Accent3 2 3 4 4 2 2" xfId="10472"/>
    <cellStyle name="20% - Accent3 2 3 4 4 2 3" xfId="10473"/>
    <cellStyle name="20% - Accent3 2 3 4 4 3" xfId="10474"/>
    <cellStyle name="20% - Accent3 2 3 4 4 4" xfId="10475"/>
    <cellStyle name="20% - Accent3 2 3 4 5" xfId="10476"/>
    <cellStyle name="20% - Accent3 2 3 4 5 2" xfId="10477"/>
    <cellStyle name="20% - Accent3 2 3 4 5 3" xfId="10478"/>
    <cellStyle name="20% - Accent3 2 3 4 6" xfId="10479"/>
    <cellStyle name="20% - Accent3 2 3 4 7" xfId="10480"/>
    <cellStyle name="20% - Accent3 2 3 5" xfId="10481"/>
    <cellStyle name="20% - Accent3 2 3 5 2" xfId="10482"/>
    <cellStyle name="20% - Accent3 2 3 5 2 2" xfId="10483"/>
    <cellStyle name="20% - Accent3 2 3 5 2 2 2" xfId="10484"/>
    <cellStyle name="20% - Accent3 2 3 5 2 2 2 2" xfId="10485"/>
    <cellStyle name="20% - Accent3 2 3 5 2 2 2 3" xfId="10486"/>
    <cellStyle name="20% - Accent3 2 3 5 2 2 3" xfId="10487"/>
    <cellStyle name="20% - Accent3 2 3 5 2 2 4" xfId="10488"/>
    <cellStyle name="20% - Accent3 2 3 5 2 3" xfId="10489"/>
    <cellStyle name="20% - Accent3 2 3 5 2 3 2" xfId="10490"/>
    <cellStyle name="20% - Accent3 2 3 5 2 3 3" xfId="10491"/>
    <cellStyle name="20% - Accent3 2 3 5 2 4" xfId="10492"/>
    <cellStyle name="20% - Accent3 2 3 5 2 5" xfId="10493"/>
    <cellStyle name="20% - Accent3 2 3 5 3" xfId="10494"/>
    <cellStyle name="20% - Accent3 2 3 5 3 2" xfId="10495"/>
    <cellStyle name="20% - Accent3 2 3 5 3 2 2" xfId="10496"/>
    <cellStyle name="20% - Accent3 2 3 5 3 2 2 2" xfId="10497"/>
    <cellStyle name="20% - Accent3 2 3 5 3 2 2 3" xfId="10498"/>
    <cellStyle name="20% - Accent3 2 3 5 3 2 3" xfId="10499"/>
    <cellStyle name="20% - Accent3 2 3 5 3 2 4" xfId="10500"/>
    <cellStyle name="20% - Accent3 2 3 5 3 3" xfId="10501"/>
    <cellStyle name="20% - Accent3 2 3 5 3 3 2" xfId="10502"/>
    <cellStyle name="20% - Accent3 2 3 5 3 3 3" xfId="10503"/>
    <cellStyle name="20% - Accent3 2 3 5 3 4" xfId="10504"/>
    <cellStyle name="20% - Accent3 2 3 5 3 5" xfId="10505"/>
    <cellStyle name="20% - Accent3 2 3 5 4" xfId="10506"/>
    <cellStyle name="20% - Accent3 2 3 5 4 2" xfId="10507"/>
    <cellStyle name="20% - Accent3 2 3 5 4 2 2" xfId="10508"/>
    <cellStyle name="20% - Accent3 2 3 5 4 2 3" xfId="10509"/>
    <cellStyle name="20% - Accent3 2 3 5 4 3" xfId="10510"/>
    <cellStyle name="20% - Accent3 2 3 5 4 4" xfId="10511"/>
    <cellStyle name="20% - Accent3 2 3 5 5" xfId="10512"/>
    <cellStyle name="20% - Accent3 2 3 5 5 2" xfId="10513"/>
    <cellStyle name="20% - Accent3 2 3 5 5 3" xfId="10514"/>
    <cellStyle name="20% - Accent3 2 3 5 6" xfId="10515"/>
    <cellStyle name="20% - Accent3 2 3 5 7" xfId="10516"/>
    <cellStyle name="20% - Accent3 2 3 6" xfId="10517"/>
    <cellStyle name="20% - Accent3 2 3 6 2" xfId="10518"/>
    <cellStyle name="20% - Accent3 2 3 6 2 2" xfId="10519"/>
    <cellStyle name="20% - Accent3 2 3 6 2 2 2" xfId="10520"/>
    <cellStyle name="20% - Accent3 2 3 6 2 2 3" xfId="10521"/>
    <cellStyle name="20% - Accent3 2 3 6 2 3" xfId="10522"/>
    <cellStyle name="20% - Accent3 2 3 6 2 4" xfId="10523"/>
    <cellStyle name="20% - Accent3 2 3 6 3" xfId="10524"/>
    <cellStyle name="20% - Accent3 2 3 6 3 2" xfId="10525"/>
    <cellStyle name="20% - Accent3 2 3 6 3 3" xfId="10526"/>
    <cellStyle name="20% - Accent3 2 3 6 4" xfId="10527"/>
    <cellStyle name="20% - Accent3 2 3 6 5" xfId="10528"/>
    <cellStyle name="20% - Accent3 2 3 7" xfId="10529"/>
    <cellStyle name="20% - Accent3 2 3 7 2" xfId="10530"/>
    <cellStyle name="20% - Accent3 2 3 7 2 2" xfId="10531"/>
    <cellStyle name="20% - Accent3 2 3 7 2 2 2" xfId="10532"/>
    <cellStyle name="20% - Accent3 2 3 7 2 2 3" xfId="10533"/>
    <cellStyle name="20% - Accent3 2 3 7 2 3" xfId="10534"/>
    <cellStyle name="20% - Accent3 2 3 7 2 4" xfId="10535"/>
    <cellStyle name="20% - Accent3 2 3 7 3" xfId="10536"/>
    <cellStyle name="20% - Accent3 2 3 7 3 2" xfId="10537"/>
    <cellStyle name="20% - Accent3 2 3 7 3 3" xfId="10538"/>
    <cellStyle name="20% - Accent3 2 3 7 4" xfId="10539"/>
    <cellStyle name="20% - Accent3 2 3 7 5" xfId="10540"/>
    <cellStyle name="20% - Accent3 2 3 8" xfId="10541"/>
    <cellStyle name="20% - Accent3 2 3 8 2" xfId="10542"/>
    <cellStyle name="20% - Accent3 2 3 8 2 2" xfId="10543"/>
    <cellStyle name="20% - Accent3 2 3 8 2 2 2" xfId="10544"/>
    <cellStyle name="20% - Accent3 2 3 8 2 2 3" xfId="10545"/>
    <cellStyle name="20% - Accent3 2 3 8 2 3" xfId="10546"/>
    <cellStyle name="20% - Accent3 2 3 8 2 4" xfId="10547"/>
    <cellStyle name="20% - Accent3 2 3 8 3" xfId="10548"/>
    <cellStyle name="20% - Accent3 2 3 8 3 2" xfId="10549"/>
    <cellStyle name="20% - Accent3 2 3 8 3 3" xfId="10550"/>
    <cellStyle name="20% - Accent3 2 3 8 4" xfId="10551"/>
    <cellStyle name="20% - Accent3 2 3 8 5" xfId="10552"/>
    <cellStyle name="20% - Accent3 2 3 9" xfId="10553"/>
    <cellStyle name="20% - Accent3 2 3 9 2" xfId="10554"/>
    <cellStyle name="20% - Accent3 2 3 9 2 2" xfId="10555"/>
    <cellStyle name="20% - Accent3 2 3 9 2 3" xfId="10556"/>
    <cellStyle name="20% - Accent3 2 3 9 3" xfId="10557"/>
    <cellStyle name="20% - Accent3 2 3 9 4" xfId="10558"/>
    <cellStyle name="20% - Accent3 2 4" xfId="10559"/>
    <cellStyle name="20% - Accent3 2 4 2" xfId="10560"/>
    <cellStyle name="20% - Accent3 2 4 2 2" xfId="10561"/>
    <cellStyle name="20% - Accent3 2 4 2 2 2" xfId="10562"/>
    <cellStyle name="20% - Accent3 2 4 2 2 2 2" xfId="10563"/>
    <cellStyle name="20% - Accent3 2 4 2 2 2 3" xfId="10564"/>
    <cellStyle name="20% - Accent3 2 4 2 2 3" xfId="10565"/>
    <cellStyle name="20% - Accent3 2 4 2 2 4" xfId="10566"/>
    <cellStyle name="20% - Accent3 2 4 2 3" xfId="10567"/>
    <cellStyle name="20% - Accent3 2 4 2 3 2" xfId="10568"/>
    <cellStyle name="20% - Accent3 2 4 2 3 3" xfId="10569"/>
    <cellStyle name="20% - Accent3 2 4 2 4" xfId="10570"/>
    <cellStyle name="20% - Accent3 2 4 2 5" xfId="10571"/>
    <cellStyle name="20% - Accent3 2 4 3" xfId="10572"/>
    <cellStyle name="20% - Accent3 2 4 3 2" xfId="10573"/>
    <cellStyle name="20% - Accent3 2 4 3 2 2" xfId="10574"/>
    <cellStyle name="20% - Accent3 2 4 3 2 2 2" xfId="10575"/>
    <cellStyle name="20% - Accent3 2 4 3 2 2 3" xfId="10576"/>
    <cellStyle name="20% - Accent3 2 4 3 2 3" xfId="10577"/>
    <cellStyle name="20% - Accent3 2 4 3 2 4" xfId="10578"/>
    <cellStyle name="20% - Accent3 2 4 3 3" xfId="10579"/>
    <cellStyle name="20% - Accent3 2 4 3 3 2" xfId="10580"/>
    <cellStyle name="20% - Accent3 2 4 3 3 3" xfId="10581"/>
    <cellStyle name="20% - Accent3 2 4 3 4" xfId="10582"/>
    <cellStyle name="20% - Accent3 2 4 3 5" xfId="10583"/>
    <cellStyle name="20% - Accent3 2 4 4" xfId="10584"/>
    <cellStyle name="20% - Accent3 2 4 4 2" xfId="10585"/>
    <cellStyle name="20% - Accent3 2 4 4 2 2" xfId="10586"/>
    <cellStyle name="20% - Accent3 2 4 4 2 3" xfId="10587"/>
    <cellStyle name="20% - Accent3 2 4 4 3" xfId="10588"/>
    <cellStyle name="20% - Accent3 2 4 4 4" xfId="10589"/>
    <cellStyle name="20% - Accent3 2 4 5" xfId="10590"/>
    <cellStyle name="20% - Accent3 2 4 5 2" xfId="10591"/>
    <cellStyle name="20% - Accent3 2 4 5 3" xfId="10592"/>
    <cellStyle name="20% - Accent3 2 4 6" xfId="10593"/>
    <cellStyle name="20% - Accent3 2 4 7" xfId="10594"/>
    <cellStyle name="20% - Accent3 2 5" xfId="10595"/>
    <cellStyle name="20% - Accent3 2 5 2" xfId="10596"/>
    <cellStyle name="20% - Accent3 2 5 2 2" xfId="10597"/>
    <cellStyle name="20% - Accent3 2 5 2 2 2" xfId="10598"/>
    <cellStyle name="20% - Accent3 2 5 2 2 2 2" xfId="10599"/>
    <cellStyle name="20% - Accent3 2 5 2 2 2 3" xfId="10600"/>
    <cellStyle name="20% - Accent3 2 5 2 2 3" xfId="10601"/>
    <cellStyle name="20% - Accent3 2 5 2 2 4" xfId="10602"/>
    <cellStyle name="20% - Accent3 2 5 2 3" xfId="10603"/>
    <cellStyle name="20% - Accent3 2 5 2 3 2" xfId="10604"/>
    <cellStyle name="20% - Accent3 2 5 2 3 3" xfId="10605"/>
    <cellStyle name="20% - Accent3 2 5 2 4" xfId="10606"/>
    <cellStyle name="20% - Accent3 2 5 2 5" xfId="10607"/>
    <cellStyle name="20% - Accent3 2 5 2 6" xfId="10608"/>
    <cellStyle name="20% - Accent3 2 5 2 7" xfId="10609"/>
    <cellStyle name="20% - Accent3 2 5 3" xfId="10610"/>
    <cellStyle name="20% - Accent3 2 5 3 2" xfId="10611"/>
    <cellStyle name="20% - Accent3 2 5 3 2 2" xfId="10612"/>
    <cellStyle name="20% - Accent3 2 5 3 2 2 2" xfId="10613"/>
    <cellStyle name="20% - Accent3 2 5 3 2 2 3" xfId="10614"/>
    <cellStyle name="20% - Accent3 2 5 3 2 3" xfId="10615"/>
    <cellStyle name="20% - Accent3 2 5 3 2 4" xfId="10616"/>
    <cellStyle name="20% - Accent3 2 5 3 3" xfId="10617"/>
    <cellStyle name="20% - Accent3 2 5 3 3 2" xfId="10618"/>
    <cellStyle name="20% - Accent3 2 5 3 3 3" xfId="10619"/>
    <cellStyle name="20% - Accent3 2 5 3 4" xfId="10620"/>
    <cellStyle name="20% - Accent3 2 5 3 5" xfId="10621"/>
    <cellStyle name="20% - Accent3 2 5 4" xfId="10622"/>
    <cellStyle name="20% - Accent3 2 5 4 2" xfId="10623"/>
    <cellStyle name="20% - Accent3 2 5 4 2 2" xfId="10624"/>
    <cellStyle name="20% - Accent3 2 5 4 2 3" xfId="10625"/>
    <cellStyle name="20% - Accent3 2 5 4 3" xfId="10626"/>
    <cellStyle name="20% - Accent3 2 5 4 4" xfId="10627"/>
    <cellStyle name="20% - Accent3 2 5 5" xfId="10628"/>
    <cellStyle name="20% - Accent3 2 5 5 2" xfId="10629"/>
    <cellStyle name="20% - Accent3 2 5 5 3" xfId="10630"/>
    <cellStyle name="20% - Accent3 2 5 6" xfId="10631"/>
    <cellStyle name="20% - Accent3 2 5 7" xfId="10632"/>
    <cellStyle name="20% - Accent3 2 6" xfId="10633"/>
    <cellStyle name="20% - Accent3 2 6 2" xfId="10634"/>
    <cellStyle name="20% - Accent3 2 6 2 2" xfId="10635"/>
    <cellStyle name="20% - Accent3 2 6 2 2 2" xfId="10636"/>
    <cellStyle name="20% - Accent3 2 6 2 2 2 2" xfId="10637"/>
    <cellStyle name="20% - Accent3 2 6 2 2 2 3" xfId="10638"/>
    <cellStyle name="20% - Accent3 2 6 2 2 3" xfId="10639"/>
    <cellStyle name="20% - Accent3 2 6 2 2 4" xfId="10640"/>
    <cellStyle name="20% - Accent3 2 6 2 3" xfId="10641"/>
    <cellStyle name="20% - Accent3 2 6 2 3 2" xfId="10642"/>
    <cellStyle name="20% - Accent3 2 6 2 3 3" xfId="10643"/>
    <cellStyle name="20% - Accent3 2 6 2 4" xfId="10644"/>
    <cellStyle name="20% - Accent3 2 6 2 5" xfId="10645"/>
    <cellStyle name="20% - Accent3 2 6 3" xfId="10646"/>
    <cellStyle name="20% - Accent3 2 6 3 2" xfId="10647"/>
    <cellStyle name="20% - Accent3 2 6 3 2 2" xfId="10648"/>
    <cellStyle name="20% - Accent3 2 6 3 2 2 2" xfId="10649"/>
    <cellStyle name="20% - Accent3 2 6 3 2 2 3" xfId="10650"/>
    <cellStyle name="20% - Accent3 2 6 3 2 3" xfId="10651"/>
    <cellStyle name="20% - Accent3 2 6 3 2 4" xfId="10652"/>
    <cellStyle name="20% - Accent3 2 6 3 3" xfId="10653"/>
    <cellStyle name="20% - Accent3 2 6 3 3 2" xfId="10654"/>
    <cellStyle name="20% - Accent3 2 6 3 3 3" xfId="10655"/>
    <cellStyle name="20% - Accent3 2 6 3 4" xfId="10656"/>
    <cellStyle name="20% - Accent3 2 6 3 5" xfId="10657"/>
    <cellStyle name="20% - Accent3 2 6 4" xfId="10658"/>
    <cellStyle name="20% - Accent3 2 6 4 2" xfId="10659"/>
    <cellStyle name="20% - Accent3 2 6 4 2 2" xfId="10660"/>
    <cellStyle name="20% - Accent3 2 6 4 2 3" xfId="10661"/>
    <cellStyle name="20% - Accent3 2 6 4 3" xfId="10662"/>
    <cellStyle name="20% - Accent3 2 6 4 4" xfId="10663"/>
    <cellStyle name="20% - Accent3 2 6 5" xfId="10664"/>
    <cellStyle name="20% - Accent3 2 6 5 2" xfId="10665"/>
    <cellStyle name="20% - Accent3 2 6 5 3" xfId="10666"/>
    <cellStyle name="20% - Accent3 2 6 6" xfId="10667"/>
    <cellStyle name="20% - Accent3 2 6 7" xfId="10668"/>
    <cellStyle name="20% - Accent3 2 7" xfId="10669"/>
    <cellStyle name="20% - Accent3 2 7 2" xfId="10670"/>
    <cellStyle name="20% - Accent3 2 7 2 2" xfId="10671"/>
    <cellStyle name="20% - Accent3 2 7 2 2 2" xfId="10672"/>
    <cellStyle name="20% - Accent3 2 7 2 2 3" xfId="10673"/>
    <cellStyle name="20% - Accent3 2 7 2 3" xfId="10674"/>
    <cellStyle name="20% - Accent3 2 7 2 4" xfId="10675"/>
    <cellStyle name="20% - Accent3 2 7 3" xfId="10676"/>
    <cellStyle name="20% - Accent3 2 7 3 2" xfId="10677"/>
    <cellStyle name="20% - Accent3 2 7 3 3" xfId="10678"/>
    <cellStyle name="20% - Accent3 2 7 4" xfId="10679"/>
    <cellStyle name="20% - Accent3 2 7 5" xfId="10680"/>
    <cellStyle name="20% - Accent3 2 8" xfId="10681"/>
    <cellStyle name="20% - Accent3 2 8 2" xfId="10682"/>
    <cellStyle name="20% - Accent3 2 8 2 2" xfId="10683"/>
    <cellStyle name="20% - Accent3 2 8 2 2 2" xfId="10684"/>
    <cellStyle name="20% - Accent3 2 8 2 2 3" xfId="10685"/>
    <cellStyle name="20% - Accent3 2 8 2 3" xfId="10686"/>
    <cellStyle name="20% - Accent3 2 8 2 4" xfId="10687"/>
    <cellStyle name="20% - Accent3 2 8 3" xfId="10688"/>
    <cellStyle name="20% - Accent3 2 8 3 2" xfId="10689"/>
    <cellStyle name="20% - Accent3 2 8 3 3" xfId="10690"/>
    <cellStyle name="20% - Accent3 2 8 4" xfId="10691"/>
    <cellStyle name="20% - Accent3 2 8 5" xfId="10692"/>
    <cellStyle name="20% - Accent3 2 9" xfId="10693"/>
    <cellStyle name="20% - Accent3 2 9 2" xfId="10694"/>
    <cellStyle name="20% - Accent3 2 9 2 2" xfId="10695"/>
    <cellStyle name="20% - Accent3 2 9 2 2 2" xfId="10696"/>
    <cellStyle name="20% - Accent3 2 9 2 2 3" xfId="10697"/>
    <cellStyle name="20% - Accent3 2 9 2 3" xfId="10698"/>
    <cellStyle name="20% - Accent3 2 9 2 4" xfId="10699"/>
    <cellStyle name="20% - Accent3 2 9 3" xfId="10700"/>
    <cellStyle name="20% - Accent3 2 9 3 2" xfId="10701"/>
    <cellStyle name="20% - Accent3 2 9 3 3" xfId="10702"/>
    <cellStyle name="20% - Accent3 2 9 4" xfId="10703"/>
    <cellStyle name="20% - Accent3 2 9 5" xfId="10704"/>
    <cellStyle name="20% - Accent3 2_22_MN_R&amp;D 174_09F" xfId="10705"/>
    <cellStyle name="20% - Accent3 20" xfId="288"/>
    <cellStyle name="20% - Accent3 21" xfId="289"/>
    <cellStyle name="20% - Accent3 22" xfId="290"/>
    <cellStyle name="20% - Accent3 23" xfId="291"/>
    <cellStyle name="20% - Accent3 24" xfId="292"/>
    <cellStyle name="20% - Accent3 25" xfId="293"/>
    <cellStyle name="20% - Accent3 26" xfId="294"/>
    <cellStyle name="20% - Accent3 27" xfId="295"/>
    <cellStyle name="20% - Accent3 28" xfId="296"/>
    <cellStyle name="20% - Accent3 29" xfId="297"/>
    <cellStyle name="20% - Accent3 3" xfId="298"/>
    <cellStyle name="20% - Accent3 3 10" xfId="10706"/>
    <cellStyle name="20% - Accent3 3 10 2" xfId="10707"/>
    <cellStyle name="20% - Accent3 3 10 2 2" xfId="10708"/>
    <cellStyle name="20% - Accent3 3 10 2 3" xfId="10709"/>
    <cellStyle name="20% - Accent3 3 10 3" xfId="10710"/>
    <cellStyle name="20% - Accent3 3 10 4" xfId="10711"/>
    <cellStyle name="20% - Accent3 3 11" xfId="10712"/>
    <cellStyle name="20% - Accent3 3 11 2" xfId="10713"/>
    <cellStyle name="20% - Accent3 3 11 2 2" xfId="10714"/>
    <cellStyle name="20% - Accent3 3 11 2 3" xfId="10715"/>
    <cellStyle name="20% - Accent3 3 11 3" xfId="10716"/>
    <cellStyle name="20% - Accent3 3 11 4" xfId="10717"/>
    <cellStyle name="20% - Accent3 3 12" xfId="10718"/>
    <cellStyle name="20% - Accent3 3 12 2" xfId="10719"/>
    <cellStyle name="20% - Accent3 3 12 3" xfId="10720"/>
    <cellStyle name="20% - Accent3 3 13" xfId="10721"/>
    <cellStyle name="20% - Accent3 3 14" xfId="10722"/>
    <cellStyle name="20% - Accent3 3 2" xfId="299"/>
    <cellStyle name="20% - Accent3 3 3" xfId="10723"/>
    <cellStyle name="20% - Accent3 3 3 10" xfId="10724"/>
    <cellStyle name="20% - Accent3 3 3 10 2" xfId="10725"/>
    <cellStyle name="20% - Accent3 3 3 10 2 2" xfId="10726"/>
    <cellStyle name="20% - Accent3 3 3 10 2 3" xfId="10727"/>
    <cellStyle name="20% - Accent3 3 3 10 3" xfId="10728"/>
    <cellStyle name="20% - Accent3 3 3 10 4" xfId="10729"/>
    <cellStyle name="20% - Accent3 3 3 11" xfId="10730"/>
    <cellStyle name="20% - Accent3 3 3 11 2" xfId="10731"/>
    <cellStyle name="20% - Accent3 3 3 11 3" xfId="10732"/>
    <cellStyle name="20% - Accent3 3 3 12" xfId="10733"/>
    <cellStyle name="20% - Accent3 3 3 13" xfId="10734"/>
    <cellStyle name="20% - Accent3 3 3 2" xfId="10735"/>
    <cellStyle name="20% - Accent3 3 3 2 10" xfId="10736"/>
    <cellStyle name="20% - Accent3 3 3 2 10 2" xfId="10737"/>
    <cellStyle name="20% - Accent3 3 3 2 10 3" xfId="10738"/>
    <cellStyle name="20% - Accent3 3 3 2 11" xfId="10739"/>
    <cellStyle name="20% - Accent3 3 3 2 12" xfId="10740"/>
    <cellStyle name="20% - Accent3 3 3 2 2" xfId="10741"/>
    <cellStyle name="20% - Accent3 3 3 2 2 2" xfId="10742"/>
    <cellStyle name="20% - Accent3 3 3 2 2 2 2" xfId="10743"/>
    <cellStyle name="20% - Accent3 3 3 2 2 2 2 2" xfId="10744"/>
    <cellStyle name="20% - Accent3 3 3 2 2 2 2 2 2" xfId="10745"/>
    <cellStyle name="20% - Accent3 3 3 2 2 2 2 2 3" xfId="10746"/>
    <cellStyle name="20% - Accent3 3 3 2 2 2 2 3" xfId="10747"/>
    <cellStyle name="20% - Accent3 3 3 2 2 2 2 4" xfId="10748"/>
    <cellStyle name="20% - Accent3 3 3 2 2 2 3" xfId="10749"/>
    <cellStyle name="20% - Accent3 3 3 2 2 2 3 2" xfId="10750"/>
    <cellStyle name="20% - Accent3 3 3 2 2 2 3 3" xfId="10751"/>
    <cellStyle name="20% - Accent3 3 3 2 2 2 4" xfId="10752"/>
    <cellStyle name="20% - Accent3 3 3 2 2 2 5" xfId="10753"/>
    <cellStyle name="20% - Accent3 3 3 2 2 3" xfId="10754"/>
    <cellStyle name="20% - Accent3 3 3 2 2 3 2" xfId="10755"/>
    <cellStyle name="20% - Accent3 3 3 2 2 3 2 2" xfId="10756"/>
    <cellStyle name="20% - Accent3 3 3 2 2 3 2 2 2" xfId="10757"/>
    <cellStyle name="20% - Accent3 3 3 2 2 3 2 2 3" xfId="10758"/>
    <cellStyle name="20% - Accent3 3 3 2 2 3 2 3" xfId="10759"/>
    <cellStyle name="20% - Accent3 3 3 2 2 3 2 4" xfId="10760"/>
    <cellStyle name="20% - Accent3 3 3 2 2 3 3" xfId="10761"/>
    <cellStyle name="20% - Accent3 3 3 2 2 3 3 2" xfId="10762"/>
    <cellStyle name="20% - Accent3 3 3 2 2 3 3 3" xfId="10763"/>
    <cellStyle name="20% - Accent3 3 3 2 2 3 4" xfId="10764"/>
    <cellStyle name="20% - Accent3 3 3 2 2 3 5" xfId="10765"/>
    <cellStyle name="20% - Accent3 3 3 2 2 4" xfId="10766"/>
    <cellStyle name="20% - Accent3 3 3 2 2 4 2" xfId="10767"/>
    <cellStyle name="20% - Accent3 3 3 2 2 4 2 2" xfId="10768"/>
    <cellStyle name="20% - Accent3 3 3 2 2 4 2 3" xfId="10769"/>
    <cellStyle name="20% - Accent3 3 3 2 2 4 3" xfId="10770"/>
    <cellStyle name="20% - Accent3 3 3 2 2 4 4" xfId="10771"/>
    <cellStyle name="20% - Accent3 3 3 2 2 5" xfId="10772"/>
    <cellStyle name="20% - Accent3 3 3 2 2 5 2" xfId="10773"/>
    <cellStyle name="20% - Accent3 3 3 2 2 5 3" xfId="10774"/>
    <cellStyle name="20% - Accent3 3 3 2 2 6" xfId="10775"/>
    <cellStyle name="20% - Accent3 3 3 2 2 7" xfId="10776"/>
    <cellStyle name="20% - Accent3 3 3 2 3" xfId="10777"/>
    <cellStyle name="20% - Accent3 3 3 2 3 2" xfId="10778"/>
    <cellStyle name="20% - Accent3 3 3 2 3 2 2" xfId="10779"/>
    <cellStyle name="20% - Accent3 3 3 2 3 2 2 2" xfId="10780"/>
    <cellStyle name="20% - Accent3 3 3 2 3 2 2 2 2" xfId="10781"/>
    <cellStyle name="20% - Accent3 3 3 2 3 2 2 2 3" xfId="10782"/>
    <cellStyle name="20% - Accent3 3 3 2 3 2 2 3" xfId="10783"/>
    <cellStyle name="20% - Accent3 3 3 2 3 2 2 4" xfId="10784"/>
    <cellStyle name="20% - Accent3 3 3 2 3 2 3" xfId="10785"/>
    <cellStyle name="20% - Accent3 3 3 2 3 2 3 2" xfId="10786"/>
    <cellStyle name="20% - Accent3 3 3 2 3 2 3 3" xfId="10787"/>
    <cellStyle name="20% - Accent3 3 3 2 3 2 4" xfId="10788"/>
    <cellStyle name="20% - Accent3 3 3 2 3 2 5" xfId="10789"/>
    <cellStyle name="20% - Accent3 3 3 2 3 3" xfId="10790"/>
    <cellStyle name="20% - Accent3 3 3 2 3 3 2" xfId="10791"/>
    <cellStyle name="20% - Accent3 3 3 2 3 3 2 2" xfId="10792"/>
    <cellStyle name="20% - Accent3 3 3 2 3 3 2 2 2" xfId="10793"/>
    <cellStyle name="20% - Accent3 3 3 2 3 3 2 2 3" xfId="10794"/>
    <cellStyle name="20% - Accent3 3 3 2 3 3 2 3" xfId="10795"/>
    <cellStyle name="20% - Accent3 3 3 2 3 3 2 4" xfId="10796"/>
    <cellStyle name="20% - Accent3 3 3 2 3 3 3" xfId="10797"/>
    <cellStyle name="20% - Accent3 3 3 2 3 3 3 2" xfId="10798"/>
    <cellStyle name="20% - Accent3 3 3 2 3 3 3 3" xfId="10799"/>
    <cellStyle name="20% - Accent3 3 3 2 3 3 4" xfId="10800"/>
    <cellStyle name="20% - Accent3 3 3 2 3 3 5" xfId="10801"/>
    <cellStyle name="20% - Accent3 3 3 2 3 4" xfId="10802"/>
    <cellStyle name="20% - Accent3 3 3 2 3 4 2" xfId="10803"/>
    <cellStyle name="20% - Accent3 3 3 2 3 4 2 2" xfId="10804"/>
    <cellStyle name="20% - Accent3 3 3 2 3 4 2 3" xfId="10805"/>
    <cellStyle name="20% - Accent3 3 3 2 3 4 3" xfId="10806"/>
    <cellStyle name="20% - Accent3 3 3 2 3 4 4" xfId="10807"/>
    <cellStyle name="20% - Accent3 3 3 2 3 5" xfId="10808"/>
    <cellStyle name="20% - Accent3 3 3 2 3 5 2" xfId="10809"/>
    <cellStyle name="20% - Accent3 3 3 2 3 5 3" xfId="10810"/>
    <cellStyle name="20% - Accent3 3 3 2 3 6" xfId="10811"/>
    <cellStyle name="20% - Accent3 3 3 2 3 7" xfId="10812"/>
    <cellStyle name="20% - Accent3 3 3 2 4" xfId="10813"/>
    <cellStyle name="20% - Accent3 3 3 2 4 2" xfId="10814"/>
    <cellStyle name="20% - Accent3 3 3 2 4 2 2" xfId="10815"/>
    <cellStyle name="20% - Accent3 3 3 2 4 2 2 2" xfId="10816"/>
    <cellStyle name="20% - Accent3 3 3 2 4 2 2 2 2" xfId="10817"/>
    <cellStyle name="20% - Accent3 3 3 2 4 2 2 2 3" xfId="10818"/>
    <cellStyle name="20% - Accent3 3 3 2 4 2 2 3" xfId="10819"/>
    <cellStyle name="20% - Accent3 3 3 2 4 2 2 4" xfId="10820"/>
    <cellStyle name="20% - Accent3 3 3 2 4 2 3" xfId="10821"/>
    <cellStyle name="20% - Accent3 3 3 2 4 2 3 2" xfId="10822"/>
    <cellStyle name="20% - Accent3 3 3 2 4 2 3 3" xfId="10823"/>
    <cellStyle name="20% - Accent3 3 3 2 4 2 4" xfId="10824"/>
    <cellStyle name="20% - Accent3 3 3 2 4 2 5" xfId="10825"/>
    <cellStyle name="20% - Accent3 3 3 2 4 3" xfId="10826"/>
    <cellStyle name="20% - Accent3 3 3 2 4 3 2" xfId="10827"/>
    <cellStyle name="20% - Accent3 3 3 2 4 3 2 2" xfId="10828"/>
    <cellStyle name="20% - Accent3 3 3 2 4 3 2 2 2" xfId="10829"/>
    <cellStyle name="20% - Accent3 3 3 2 4 3 2 2 3" xfId="10830"/>
    <cellStyle name="20% - Accent3 3 3 2 4 3 2 3" xfId="10831"/>
    <cellStyle name="20% - Accent3 3 3 2 4 3 2 4" xfId="10832"/>
    <cellStyle name="20% - Accent3 3 3 2 4 3 3" xfId="10833"/>
    <cellStyle name="20% - Accent3 3 3 2 4 3 3 2" xfId="10834"/>
    <cellStyle name="20% - Accent3 3 3 2 4 3 3 3" xfId="10835"/>
    <cellStyle name="20% - Accent3 3 3 2 4 3 4" xfId="10836"/>
    <cellStyle name="20% - Accent3 3 3 2 4 3 5" xfId="10837"/>
    <cellStyle name="20% - Accent3 3 3 2 4 4" xfId="10838"/>
    <cellStyle name="20% - Accent3 3 3 2 4 4 2" xfId="10839"/>
    <cellStyle name="20% - Accent3 3 3 2 4 4 2 2" xfId="10840"/>
    <cellStyle name="20% - Accent3 3 3 2 4 4 2 3" xfId="10841"/>
    <cellStyle name="20% - Accent3 3 3 2 4 4 3" xfId="10842"/>
    <cellStyle name="20% - Accent3 3 3 2 4 4 4" xfId="10843"/>
    <cellStyle name="20% - Accent3 3 3 2 4 5" xfId="10844"/>
    <cellStyle name="20% - Accent3 3 3 2 4 5 2" xfId="10845"/>
    <cellStyle name="20% - Accent3 3 3 2 4 5 3" xfId="10846"/>
    <cellStyle name="20% - Accent3 3 3 2 4 6" xfId="10847"/>
    <cellStyle name="20% - Accent3 3 3 2 4 7" xfId="10848"/>
    <cellStyle name="20% - Accent3 3 3 2 5" xfId="10849"/>
    <cellStyle name="20% - Accent3 3 3 2 5 2" xfId="10850"/>
    <cellStyle name="20% - Accent3 3 3 2 5 2 2" xfId="10851"/>
    <cellStyle name="20% - Accent3 3 3 2 5 2 2 2" xfId="10852"/>
    <cellStyle name="20% - Accent3 3 3 2 5 2 2 3" xfId="10853"/>
    <cellStyle name="20% - Accent3 3 3 2 5 2 3" xfId="10854"/>
    <cellStyle name="20% - Accent3 3 3 2 5 2 4" xfId="10855"/>
    <cellStyle name="20% - Accent3 3 3 2 5 3" xfId="10856"/>
    <cellStyle name="20% - Accent3 3 3 2 5 3 2" xfId="10857"/>
    <cellStyle name="20% - Accent3 3 3 2 5 3 3" xfId="10858"/>
    <cellStyle name="20% - Accent3 3 3 2 5 4" xfId="10859"/>
    <cellStyle name="20% - Accent3 3 3 2 5 5" xfId="10860"/>
    <cellStyle name="20% - Accent3 3 3 2 6" xfId="10861"/>
    <cellStyle name="20% - Accent3 3 3 2 6 2" xfId="10862"/>
    <cellStyle name="20% - Accent3 3 3 2 6 2 2" xfId="10863"/>
    <cellStyle name="20% - Accent3 3 3 2 6 2 2 2" xfId="10864"/>
    <cellStyle name="20% - Accent3 3 3 2 6 2 2 3" xfId="10865"/>
    <cellStyle name="20% - Accent3 3 3 2 6 2 3" xfId="10866"/>
    <cellStyle name="20% - Accent3 3 3 2 6 2 4" xfId="10867"/>
    <cellStyle name="20% - Accent3 3 3 2 6 3" xfId="10868"/>
    <cellStyle name="20% - Accent3 3 3 2 6 3 2" xfId="10869"/>
    <cellStyle name="20% - Accent3 3 3 2 6 3 3" xfId="10870"/>
    <cellStyle name="20% - Accent3 3 3 2 6 4" xfId="10871"/>
    <cellStyle name="20% - Accent3 3 3 2 6 5" xfId="10872"/>
    <cellStyle name="20% - Accent3 3 3 2 7" xfId="10873"/>
    <cellStyle name="20% - Accent3 3 3 2 7 2" xfId="10874"/>
    <cellStyle name="20% - Accent3 3 3 2 7 2 2" xfId="10875"/>
    <cellStyle name="20% - Accent3 3 3 2 7 2 2 2" xfId="10876"/>
    <cellStyle name="20% - Accent3 3 3 2 7 2 2 3" xfId="10877"/>
    <cellStyle name="20% - Accent3 3 3 2 7 2 3" xfId="10878"/>
    <cellStyle name="20% - Accent3 3 3 2 7 2 4" xfId="10879"/>
    <cellStyle name="20% - Accent3 3 3 2 7 3" xfId="10880"/>
    <cellStyle name="20% - Accent3 3 3 2 7 3 2" xfId="10881"/>
    <cellStyle name="20% - Accent3 3 3 2 7 3 3" xfId="10882"/>
    <cellStyle name="20% - Accent3 3 3 2 7 4" xfId="10883"/>
    <cellStyle name="20% - Accent3 3 3 2 7 5" xfId="10884"/>
    <cellStyle name="20% - Accent3 3 3 2 8" xfId="10885"/>
    <cellStyle name="20% - Accent3 3 3 2 8 2" xfId="10886"/>
    <cellStyle name="20% - Accent3 3 3 2 8 2 2" xfId="10887"/>
    <cellStyle name="20% - Accent3 3 3 2 8 2 3" xfId="10888"/>
    <cellStyle name="20% - Accent3 3 3 2 8 3" xfId="10889"/>
    <cellStyle name="20% - Accent3 3 3 2 8 4" xfId="10890"/>
    <cellStyle name="20% - Accent3 3 3 2 9" xfId="10891"/>
    <cellStyle name="20% - Accent3 3 3 2 9 2" xfId="10892"/>
    <cellStyle name="20% - Accent3 3 3 2 9 2 2" xfId="10893"/>
    <cellStyle name="20% - Accent3 3 3 2 9 2 3" xfId="10894"/>
    <cellStyle name="20% - Accent3 3 3 2 9 3" xfId="10895"/>
    <cellStyle name="20% - Accent3 3 3 2 9 4" xfId="10896"/>
    <cellStyle name="20% - Accent3 3 3 3" xfId="10897"/>
    <cellStyle name="20% - Accent3 3 3 3 2" xfId="10898"/>
    <cellStyle name="20% - Accent3 3 3 3 2 2" xfId="10899"/>
    <cellStyle name="20% - Accent3 3 3 3 2 2 2" xfId="10900"/>
    <cellStyle name="20% - Accent3 3 3 3 2 2 2 2" xfId="10901"/>
    <cellStyle name="20% - Accent3 3 3 3 2 2 2 3" xfId="10902"/>
    <cellStyle name="20% - Accent3 3 3 3 2 2 3" xfId="10903"/>
    <cellStyle name="20% - Accent3 3 3 3 2 2 4" xfId="10904"/>
    <cellStyle name="20% - Accent3 3 3 3 2 3" xfId="10905"/>
    <cellStyle name="20% - Accent3 3 3 3 2 3 2" xfId="10906"/>
    <cellStyle name="20% - Accent3 3 3 3 2 3 3" xfId="10907"/>
    <cellStyle name="20% - Accent3 3 3 3 2 4" xfId="10908"/>
    <cellStyle name="20% - Accent3 3 3 3 2 5" xfId="10909"/>
    <cellStyle name="20% - Accent3 3 3 3 3" xfId="10910"/>
    <cellStyle name="20% - Accent3 3 3 3 3 2" xfId="10911"/>
    <cellStyle name="20% - Accent3 3 3 3 3 2 2" xfId="10912"/>
    <cellStyle name="20% - Accent3 3 3 3 3 2 2 2" xfId="10913"/>
    <cellStyle name="20% - Accent3 3 3 3 3 2 2 3" xfId="10914"/>
    <cellStyle name="20% - Accent3 3 3 3 3 2 3" xfId="10915"/>
    <cellStyle name="20% - Accent3 3 3 3 3 2 4" xfId="10916"/>
    <cellStyle name="20% - Accent3 3 3 3 3 3" xfId="10917"/>
    <cellStyle name="20% - Accent3 3 3 3 3 3 2" xfId="10918"/>
    <cellStyle name="20% - Accent3 3 3 3 3 3 3" xfId="10919"/>
    <cellStyle name="20% - Accent3 3 3 3 3 4" xfId="10920"/>
    <cellStyle name="20% - Accent3 3 3 3 3 5" xfId="10921"/>
    <cellStyle name="20% - Accent3 3 3 3 4" xfId="10922"/>
    <cellStyle name="20% - Accent3 3 3 3 4 2" xfId="10923"/>
    <cellStyle name="20% - Accent3 3 3 3 4 2 2" xfId="10924"/>
    <cellStyle name="20% - Accent3 3 3 3 4 2 3" xfId="10925"/>
    <cellStyle name="20% - Accent3 3 3 3 4 3" xfId="10926"/>
    <cellStyle name="20% - Accent3 3 3 3 4 4" xfId="10927"/>
    <cellStyle name="20% - Accent3 3 3 3 5" xfId="10928"/>
    <cellStyle name="20% - Accent3 3 3 3 5 2" xfId="10929"/>
    <cellStyle name="20% - Accent3 3 3 3 5 3" xfId="10930"/>
    <cellStyle name="20% - Accent3 3 3 3 6" xfId="10931"/>
    <cellStyle name="20% - Accent3 3 3 3 7" xfId="10932"/>
    <cellStyle name="20% - Accent3 3 3 4" xfId="10933"/>
    <cellStyle name="20% - Accent3 3 3 4 2" xfId="10934"/>
    <cellStyle name="20% - Accent3 3 3 4 2 2" xfId="10935"/>
    <cellStyle name="20% - Accent3 3 3 4 2 2 2" xfId="10936"/>
    <cellStyle name="20% - Accent3 3 3 4 2 2 2 2" xfId="10937"/>
    <cellStyle name="20% - Accent3 3 3 4 2 2 2 3" xfId="10938"/>
    <cellStyle name="20% - Accent3 3 3 4 2 2 3" xfId="10939"/>
    <cellStyle name="20% - Accent3 3 3 4 2 2 4" xfId="10940"/>
    <cellStyle name="20% - Accent3 3 3 4 2 3" xfId="10941"/>
    <cellStyle name="20% - Accent3 3 3 4 2 3 2" xfId="10942"/>
    <cellStyle name="20% - Accent3 3 3 4 2 3 3" xfId="10943"/>
    <cellStyle name="20% - Accent3 3 3 4 2 4" xfId="10944"/>
    <cellStyle name="20% - Accent3 3 3 4 2 5" xfId="10945"/>
    <cellStyle name="20% - Accent3 3 3 4 3" xfId="10946"/>
    <cellStyle name="20% - Accent3 3 3 4 3 2" xfId="10947"/>
    <cellStyle name="20% - Accent3 3 3 4 3 2 2" xfId="10948"/>
    <cellStyle name="20% - Accent3 3 3 4 3 2 2 2" xfId="10949"/>
    <cellStyle name="20% - Accent3 3 3 4 3 2 2 3" xfId="10950"/>
    <cellStyle name="20% - Accent3 3 3 4 3 2 3" xfId="10951"/>
    <cellStyle name="20% - Accent3 3 3 4 3 2 4" xfId="10952"/>
    <cellStyle name="20% - Accent3 3 3 4 3 3" xfId="10953"/>
    <cellStyle name="20% - Accent3 3 3 4 3 3 2" xfId="10954"/>
    <cellStyle name="20% - Accent3 3 3 4 3 3 3" xfId="10955"/>
    <cellStyle name="20% - Accent3 3 3 4 3 4" xfId="10956"/>
    <cellStyle name="20% - Accent3 3 3 4 3 5" xfId="10957"/>
    <cellStyle name="20% - Accent3 3 3 4 4" xfId="10958"/>
    <cellStyle name="20% - Accent3 3 3 4 4 2" xfId="10959"/>
    <cellStyle name="20% - Accent3 3 3 4 4 2 2" xfId="10960"/>
    <cellStyle name="20% - Accent3 3 3 4 4 2 3" xfId="10961"/>
    <cellStyle name="20% - Accent3 3 3 4 4 3" xfId="10962"/>
    <cellStyle name="20% - Accent3 3 3 4 4 4" xfId="10963"/>
    <cellStyle name="20% - Accent3 3 3 4 5" xfId="10964"/>
    <cellStyle name="20% - Accent3 3 3 4 5 2" xfId="10965"/>
    <cellStyle name="20% - Accent3 3 3 4 5 3" xfId="10966"/>
    <cellStyle name="20% - Accent3 3 3 4 6" xfId="10967"/>
    <cellStyle name="20% - Accent3 3 3 4 7" xfId="10968"/>
    <cellStyle name="20% - Accent3 3 3 5" xfId="10969"/>
    <cellStyle name="20% - Accent3 3 3 5 2" xfId="10970"/>
    <cellStyle name="20% - Accent3 3 3 5 2 2" xfId="10971"/>
    <cellStyle name="20% - Accent3 3 3 5 2 2 2" xfId="10972"/>
    <cellStyle name="20% - Accent3 3 3 5 2 2 2 2" xfId="10973"/>
    <cellStyle name="20% - Accent3 3 3 5 2 2 2 3" xfId="10974"/>
    <cellStyle name="20% - Accent3 3 3 5 2 2 3" xfId="10975"/>
    <cellStyle name="20% - Accent3 3 3 5 2 2 4" xfId="10976"/>
    <cellStyle name="20% - Accent3 3 3 5 2 3" xfId="10977"/>
    <cellStyle name="20% - Accent3 3 3 5 2 3 2" xfId="10978"/>
    <cellStyle name="20% - Accent3 3 3 5 2 3 3" xfId="10979"/>
    <cellStyle name="20% - Accent3 3 3 5 2 4" xfId="10980"/>
    <cellStyle name="20% - Accent3 3 3 5 2 5" xfId="10981"/>
    <cellStyle name="20% - Accent3 3 3 5 3" xfId="10982"/>
    <cellStyle name="20% - Accent3 3 3 5 3 2" xfId="10983"/>
    <cellStyle name="20% - Accent3 3 3 5 3 2 2" xfId="10984"/>
    <cellStyle name="20% - Accent3 3 3 5 3 2 2 2" xfId="10985"/>
    <cellStyle name="20% - Accent3 3 3 5 3 2 2 3" xfId="10986"/>
    <cellStyle name="20% - Accent3 3 3 5 3 2 3" xfId="10987"/>
    <cellStyle name="20% - Accent3 3 3 5 3 2 4" xfId="10988"/>
    <cellStyle name="20% - Accent3 3 3 5 3 3" xfId="10989"/>
    <cellStyle name="20% - Accent3 3 3 5 3 3 2" xfId="10990"/>
    <cellStyle name="20% - Accent3 3 3 5 3 3 3" xfId="10991"/>
    <cellStyle name="20% - Accent3 3 3 5 3 4" xfId="10992"/>
    <cellStyle name="20% - Accent3 3 3 5 3 5" xfId="10993"/>
    <cellStyle name="20% - Accent3 3 3 5 4" xfId="10994"/>
    <cellStyle name="20% - Accent3 3 3 5 4 2" xfId="10995"/>
    <cellStyle name="20% - Accent3 3 3 5 4 2 2" xfId="10996"/>
    <cellStyle name="20% - Accent3 3 3 5 4 2 3" xfId="10997"/>
    <cellStyle name="20% - Accent3 3 3 5 4 3" xfId="10998"/>
    <cellStyle name="20% - Accent3 3 3 5 4 4" xfId="10999"/>
    <cellStyle name="20% - Accent3 3 3 5 5" xfId="11000"/>
    <cellStyle name="20% - Accent3 3 3 5 5 2" xfId="11001"/>
    <cellStyle name="20% - Accent3 3 3 5 5 3" xfId="11002"/>
    <cellStyle name="20% - Accent3 3 3 5 6" xfId="11003"/>
    <cellStyle name="20% - Accent3 3 3 5 7" xfId="11004"/>
    <cellStyle name="20% - Accent3 3 3 6" xfId="11005"/>
    <cellStyle name="20% - Accent3 3 3 6 2" xfId="11006"/>
    <cellStyle name="20% - Accent3 3 3 6 2 2" xfId="11007"/>
    <cellStyle name="20% - Accent3 3 3 6 2 2 2" xfId="11008"/>
    <cellStyle name="20% - Accent3 3 3 6 2 2 3" xfId="11009"/>
    <cellStyle name="20% - Accent3 3 3 6 2 3" xfId="11010"/>
    <cellStyle name="20% - Accent3 3 3 6 2 4" xfId="11011"/>
    <cellStyle name="20% - Accent3 3 3 6 3" xfId="11012"/>
    <cellStyle name="20% - Accent3 3 3 6 3 2" xfId="11013"/>
    <cellStyle name="20% - Accent3 3 3 6 3 3" xfId="11014"/>
    <cellStyle name="20% - Accent3 3 3 6 4" xfId="11015"/>
    <cellStyle name="20% - Accent3 3 3 6 5" xfId="11016"/>
    <cellStyle name="20% - Accent3 3 3 7" xfId="11017"/>
    <cellStyle name="20% - Accent3 3 3 7 2" xfId="11018"/>
    <cellStyle name="20% - Accent3 3 3 7 2 2" xfId="11019"/>
    <cellStyle name="20% - Accent3 3 3 7 2 2 2" xfId="11020"/>
    <cellStyle name="20% - Accent3 3 3 7 2 2 3" xfId="11021"/>
    <cellStyle name="20% - Accent3 3 3 7 2 3" xfId="11022"/>
    <cellStyle name="20% - Accent3 3 3 7 2 4" xfId="11023"/>
    <cellStyle name="20% - Accent3 3 3 7 3" xfId="11024"/>
    <cellStyle name="20% - Accent3 3 3 7 3 2" xfId="11025"/>
    <cellStyle name="20% - Accent3 3 3 7 3 3" xfId="11026"/>
    <cellStyle name="20% - Accent3 3 3 7 4" xfId="11027"/>
    <cellStyle name="20% - Accent3 3 3 7 5" xfId="11028"/>
    <cellStyle name="20% - Accent3 3 3 8" xfId="11029"/>
    <cellStyle name="20% - Accent3 3 3 8 2" xfId="11030"/>
    <cellStyle name="20% - Accent3 3 3 8 2 2" xfId="11031"/>
    <cellStyle name="20% - Accent3 3 3 8 2 2 2" xfId="11032"/>
    <cellStyle name="20% - Accent3 3 3 8 2 2 3" xfId="11033"/>
    <cellStyle name="20% - Accent3 3 3 8 2 3" xfId="11034"/>
    <cellStyle name="20% - Accent3 3 3 8 2 4" xfId="11035"/>
    <cellStyle name="20% - Accent3 3 3 8 3" xfId="11036"/>
    <cellStyle name="20% - Accent3 3 3 8 3 2" xfId="11037"/>
    <cellStyle name="20% - Accent3 3 3 8 3 3" xfId="11038"/>
    <cellStyle name="20% - Accent3 3 3 8 4" xfId="11039"/>
    <cellStyle name="20% - Accent3 3 3 8 5" xfId="11040"/>
    <cellStyle name="20% - Accent3 3 3 9" xfId="11041"/>
    <cellStyle name="20% - Accent3 3 3 9 2" xfId="11042"/>
    <cellStyle name="20% - Accent3 3 3 9 2 2" xfId="11043"/>
    <cellStyle name="20% - Accent3 3 3 9 2 3" xfId="11044"/>
    <cellStyle name="20% - Accent3 3 3 9 3" xfId="11045"/>
    <cellStyle name="20% - Accent3 3 3 9 4" xfId="11046"/>
    <cellStyle name="20% - Accent3 3 4" xfId="11047"/>
    <cellStyle name="20% - Accent3 3 4 2" xfId="11048"/>
    <cellStyle name="20% - Accent3 3 4 2 2" xfId="11049"/>
    <cellStyle name="20% - Accent3 3 4 2 2 2" xfId="11050"/>
    <cellStyle name="20% - Accent3 3 4 2 2 2 2" xfId="11051"/>
    <cellStyle name="20% - Accent3 3 4 2 2 2 3" xfId="11052"/>
    <cellStyle name="20% - Accent3 3 4 2 2 3" xfId="11053"/>
    <cellStyle name="20% - Accent3 3 4 2 2 4" xfId="11054"/>
    <cellStyle name="20% - Accent3 3 4 2 3" xfId="11055"/>
    <cellStyle name="20% - Accent3 3 4 2 3 2" xfId="11056"/>
    <cellStyle name="20% - Accent3 3 4 2 3 3" xfId="11057"/>
    <cellStyle name="20% - Accent3 3 4 2 4" xfId="11058"/>
    <cellStyle name="20% - Accent3 3 4 2 5" xfId="11059"/>
    <cellStyle name="20% - Accent3 3 4 3" xfId="11060"/>
    <cellStyle name="20% - Accent3 3 4 3 2" xfId="11061"/>
    <cellStyle name="20% - Accent3 3 4 3 2 2" xfId="11062"/>
    <cellStyle name="20% - Accent3 3 4 3 2 2 2" xfId="11063"/>
    <cellStyle name="20% - Accent3 3 4 3 2 2 3" xfId="11064"/>
    <cellStyle name="20% - Accent3 3 4 3 2 3" xfId="11065"/>
    <cellStyle name="20% - Accent3 3 4 3 2 4" xfId="11066"/>
    <cellStyle name="20% - Accent3 3 4 3 3" xfId="11067"/>
    <cellStyle name="20% - Accent3 3 4 3 3 2" xfId="11068"/>
    <cellStyle name="20% - Accent3 3 4 3 3 3" xfId="11069"/>
    <cellStyle name="20% - Accent3 3 4 3 4" xfId="11070"/>
    <cellStyle name="20% - Accent3 3 4 3 5" xfId="11071"/>
    <cellStyle name="20% - Accent3 3 4 4" xfId="11072"/>
    <cellStyle name="20% - Accent3 3 4 4 2" xfId="11073"/>
    <cellStyle name="20% - Accent3 3 4 4 2 2" xfId="11074"/>
    <cellStyle name="20% - Accent3 3 4 4 2 3" xfId="11075"/>
    <cellStyle name="20% - Accent3 3 4 4 3" xfId="11076"/>
    <cellStyle name="20% - Accent3 3 4 4 4" xfId="11077"/>
    <cellStyle name="20% - Accent3 3 4 5" xfId="11078"/>
    <cellStyle name="20% - Accent3 3 4 5 2" xfId="11079"/>
    <cellStyle name="20% - Accent3 3 4 5 3" xfId="11080"/>
    <cellStyle name="20% - Accent3 3 4 6" xfId="11081"/>
    <cellStyle name="20% - Accent3 3 4 7" xfId="11082"/>
    <cellStyle name="20% - Accent3 3 5" xfId="11083"/>
    <cellStyle name="20% - Accent3 3 5 2" xfId="11084"/>
    <cellStyle name="20% - Accent3 3 5 2 2" xfId="11085"/>
    <cellStyle name="20% - Accent3 3 5 2 2 2" xfId="11086"/>
    <cellStyle name="20% - Accent3 3 5 2 2 2 2" xfId="11087"/>
    <cellStyle name="20% - Accent3 3 5 2 2 2 3" xfId="11088"/>
    <cellStyle name="20% - Accent3 3 5 2 2 3" xfId="11089"/>
    <cellStyle name="20% - Accent3 3 5 2 2 4" xfId="11090"/>
    <cellStyle name="20% - Accent3 3 5 2 3" xfId="11091"/>
    <cellStyle name="20% - Accent3 3 5 2 3 2" xfId="11092"/>
    <cellStyle name="20% - Accent3 3 5 2 3 3" xfId="11093"/>
    <cellStyle name="20% - Accent3 3 5 2 4" xfId="11094"/>
    <cellStyle name="20% - Accent3 3 5 2 5" xfId="11095"/>
    <cellStyle name="20% - Accent3 3 5 3" xfId="11096"/>
    <cellStyle name="20% - Accent3 3 5 3 2" xfId="11097"/>
    <cellStyle name="20% - Accent3 3 5 3 2 2" xfId="11098"/>
    <cellStyle name="20% - Accent3 3 5 3 2 2 2" xfId="11099"/>
    <cellStyle name="20% - Accent3 3 5 3 2 2 3" xfId="11100"/>
    <cellStyle name="20% - Accent3 3 5 3 2 3" xfId="11101"/>
    <cellStyle name="20% - Accent3 3 5 3 2 4" xfId="11102"/>
    <cellStyle name="20% - Accent3 3 5 3 3" xfId="11103"/>
    <cellStyle name="20% - Accent3 3 5 3 3 2" xfId="11104"/>
    <cellStyle name="20% - Accent3 3 5 3 3 3" xfId="11105"/>
    <cellStyle name="20% - Accent3 3 5 3 4" xfId="11106"/>
    <cellStyle name="20% - Accent3 3 5 3 5" xfId="11107"/>
    <cellStyle name="20% - Accent3 3 5 4" xfId="11108"/>
    <cellStyle name="20% - Accent3 3 5 4 2" xfId="11109"/>
    <cellStyle name="20% - Accent3 3 5 4 2 2" xfId="11110"/>
    <cellStyle name="20% - Accent3 3 5 4 2 3" xfId="11111"/>
    <cellStyle name="20% - Accent3 3 5 4 3" xfId="11112"/>
    <cellStyle name="20% - Accent3 3 5 4 4" xfId="11113"/>
    <cellStyle name="20% - Accent3 3 5 5" xfId="11114"/>
    <cellStyle name="20% - Accent3 3 5 5 2" xfId="11115"/>
    <cellStyle name="20% - Accent3 3 5 5 3" xfId="11116"/>
    <cellStyle name="20% - Accent3 3 5 6" xfId="11117"/>
    <cellStyle name="20% - Accent3 3 5 7" xfId="11118"/>
    <cellStyle name="20% - Accent3 3 6" xfId="11119"/>
    <cellStyle name="20% - Accent3 3 6 2" xfId="11120"/>
    <cellStyle name="20% - Accent3 3 6 2 2" xfId="11121"/>
    <cellStyle name="20% - Accent3 3 6 2 2 2" xfId="11122"/>
    <cellStyle name="20% - Accent3 3 6 2 2 2 2" xfId="11123"/>
    <cellStyle name="20% - Accent3 3 6 2 2 2 3" xfId="11124"/>
    <cellStyle name="20% - Accent3 3 6 2 2 3" xfId="11125"/>
    <cellStyle name="20% - Accent3 3 6 2 2 4" xfId="11126"/>
    <cellStyle name="20% - Accent3 3 6 2 3" xfId="11127"/>
    <cellStyle name="20% - Accent3 3 6 2 3 2" xfId="11128"/>
    <cellStyle name="20% - Accent3 3 6 2 3 3" xfId="11129"/>
    <cellStyle name="20% - Accent3 3 6 2 4" xfId="11130"/>
    <cellStyle name="20% - Accent3 3 6 2 5" xfId="11131"/>
    <cellStyle name="20% - Accent3 3 6 3" xfId="11132"/>
    <cellStyle name="20% - Accent3 3 6 3 2" xfId="11133"/>
    <cellStyle name="20% - Accent3 3 6 3 2 2" xfId="11134"/>
    <cellStyle name="20% - Accent3 3 6 3 2 2 2" xfId="11135"/>
    <cellStyle name="20% - Accent3 3 6 3 2 2 3" xfId="11136"/>
    <cellStyle name="20% - Accent3 3 6 3 2 3" xfId="11137"/>
    <cellStyle name="20% - Accent3 3 6 3 2 4" xfId="11138"/>
    <cellStyle name="20% - Accent3 3 6 3 3" xfId="11139"/>
    <cellStyle name="20% - Accent3 3 6 3 3 2" xfId="11140"/>
    <cellStyle name="20% - Accent3 3 6 3 3 3" xfId="11141"/>
    <cellStyle name="20% - Accent3 3 6 3 4" xfId="11142"/>
    <cellStyle name="20% - Accent3 3 6 3 5" xfId="11143"/>
    <cellStyle name="20% - Accent3 3 6 4" xfId="11144"/>
    <cellStyle name="20% - Accent3 3 6 4 2" xfId="11145"/>
    <cellStyle name="20% - Accent3 3 6 4 2 2" xfId="11146"/>
    <cellStyle name="20% - Accent3 3 6 4 2 3" xfId="11147"/>
    <cellStyle name="20% - Accent3 3 6 4 3" xfId="11148"/>
    <cellStyle name="20% - Accent3 3 6 4 4" xfId="11149"/>
    <cellStyle name="20% - Accent3 3 6 5" xfId="11150"/>
    <cellStyle name="20% - Accent3 3 6 5 2" xfId="11151"/>
    <cellStyle name="20% - Accent3 3 6 5 3" xfId="11152"/>
    <cellStyle name="20% - Accent3 3 6 6" xfId="11153"/>
    <cellStyle name="20% - Accent3 3 6 7" xfId="11154"/>
    <cellStyle name="20% - Accent3 3 7" xfId="11155"/>
    <cellStyle name="20% - Accent3 3 7 2" xfId="11156"/>
    <cellStyle name="20% - Accent3 3 7 2 2" xfId="11157"/>
    <cellStyle name="20% - Accent3 3 7 2 2 2" xfId="11158"/>
    <cellStyle name="20% - Accent3 3 7 2 2 3" xfId="11159"/>
    <cellStyle name="20% - Accent3 3 7 2 3" xfId="11160"/>
    <cellStyle name="20% - Accent3 3 7 2 4" xfId="11161"/>
    <cellStyle name="20% - Accent3 3 7 3" xfId="11162"/>
    <cellStyle name="20% - Accent3 3 7 3 2" xfId="11163"/>
    <cellStyle name="20% - Accent3 3 7 3 3" xfId="11164"/>
    <cellStyle name="20% - Accent3 3 7 4" xfId="11165"/>
    <cellStyle name="20% - Accent3 3 7 5" xfId="11166"/>
    <cellStyle name="20% - Accent3 3 8" xfId="11167"/>
    <cellStyle name="20% - Accent3 3 8 2" xfId="11168"/>
    <cellStyle name="20% - Accent3 3 8 2 2" xfId="11169"/>
    <cellStyle name="20% - Accent3 3 8 2 2 2" xfId="11170"/>
    <cellStyle name="20% - Accent3 3 8 2 2 3" xfId="11171"/>
    <cellStyle name="20% - Accent3 3 8 2 3" xfId="11172"/>
    <cellStyle name="20% - Accent3 3 8 2 4" xfId="11173"/>
    <cellStyle name="20% - Accent3 3 8 3" xfId="11174"/>
    <cellStyle name="20% - Accent3 3 8 3 2" xfId="11175"/>
    <cellStyle name="20% - Accent3 3 8 3 3" xfId="11176"/>
    <cellStyle name="20% - Accent3 3 8 4" xfId="11177"/>
    <cellStyle name="20% - Accent3 3 8 5" xfId="11178"/>
    <cellStyle name="20% - Accent3 3 9" xfId="11179"/>
    <cellStyle name="20% - Accent3 3 9 2" xfId="11180"/>
    <cellStyle name="20% - Accent3 3 9 2 2" xfId="11181"/>
    <cellStyle name="20% - Accent3 3 9 2 2 2" xfId="11182"/>
    <cellStyle name="20% - Accent3 3 9 2 2 3" xfId="11183"/>
    <cellStyle name="20% - Accent3 3 9 2 3" xfId="11184"/>
    <cellStyle name="20% - Accent3 3 9 2 4" xfId="11185"/>
    <cellStyle name="20% - Accent3 3 9 3" xfId="11186"/>
    <cellStyle name="20% - Accent3 3 9 3 2" xfId="11187"/>
    <cellStyle name="20% - Accent3 3 9 3 3" xfId="11188"/>
    <cellStyle name="20% - Accent3 3 9 4" xfId="11189"/>
    <cellStyle name="20% - Accent3 3 9 5" xfId="11190"/>
    <cellStyle name="20% - Accent3 3_PwrTax 51040" xfId="11191"/>
    <cellStyle name="20% - Accent3 30" xfId="300"/>
    <cellStyle name="20% - Accent3 31" xfId="301"/>
    <cellStyle name="20% - Accent3 32" xfId="302"/>
    <cellStyle name="20% - Accent3 33" xfId="303"/>
    <cellStyle name="20% - Accent3 34" xfId="304"/>
    <cellStyle name="20% - Accent3 35" xfId="305"/>
    <cellStyle name="20% - Accent3 36" xfId="306"/>
    <cellStyle name="20% - Accent3 37" xfId="307"/>
    <cellStyle name="20% - Accent3 37 10" xfId="11192"/>
    <cellStyle name="20% - Accent3 37 10 2" xfId="11193"/>
    <cellStyle name="20% - Accent3 37 10 2 2" xfId="11194"/>
    <cellStyle name="20% - Accent3 37 10 2 3" xfId="11195"/>
    <cellStyle name="20% - Accent3 37 10 3" xfId="11196"/>
    <cellStyle name="20% - Accent3 37 10 4" xfId="11197"/>
    <cellStyle name="20% - Accent3 37 11" xfId="11198"/>
    <cellStyle name="20% - Accent3 37 11 2" xfId="11199"/>
    <cellStyle name="20% - Accent3 37 11 3" xfId="11200"/>
    <cellStyle name="20% - Accent3 37 12" xfId="11201"/>
    <cellStyle name="20% - Accent3 37 13" xfId="11202"/>
    <cellStyle name="20% - Accent3 37 2" xfId="11203"/>
    <cellStyle name="20% - Accent3 37 2 10" xfId="11204"/>
    <cellStyle name="20% - Accent3 37 2 10 2" xfId="11205"/>
    <cellStyle name="20% - Accent3 37 2 10 3" xfId="11206"/>
    <cellStyle name="20% - Accent3 37 2 11" xfId="11207"/>
    <cellStyle name="20% - Accent3 37 2 12" xfId="11208"/>
    <cellStyle name="20% - Accent3 37 2 2" xfId="11209"/>
    <cellStyle name="20% - Accent3 37 2 2 2" xfId="11210"/>
    <cellStyle name="20% - Accent3 37 2 2 2 2" xfId="11211"/>
    <cellStyle name="20% - Accent3 37 2 2 2 2 2" xfId="11212"/>
    <cellStyle name="20% - Accent3 37 2 2 2 2 2 2" xfId="11213"/>
    <cellStyle name="20% - Accent3 37 2 2 2 2 2 3" xfId="11214"/>
    <cellStyle name="20% - Accent3 37 2 2 2 2 3" xfId="11215"/>
    <cellStyle name="20% - Accent3 37 2 2 2 2 4" xfId="11216"/>
    <cellStyle name="20% - Accent3 37 2 2 2 3" xfId="11217"/>
    <cellStyle name="20% - Accent3 37 2 2 2 3 2" xfId="11218"/>
    <cellStyle name="20% - Accent3 37 2 2 2 3 3" xfId="11219"/>
    <cellStyle name="20% - Accent3 37 2 2 2 4" xfId="11220"/>
    <cellStyle name="20% - Accent3 37 2 2 2 5" xfId="11221"/>
    <cellStyle name="20% - Accent3 37 2 2 3" xfId="11222"/>
    <cellStyle name="20% - Accent3 37 2 2 3 2" xfId="11223"/>
    <cellStyle name="20% - Accent3 37 2 2 3 2 2" xfId="11224"/>
    <cellStyle name="20% - Accent3 37 2 2 3 2 2 2" xfId="11225"/>
    <cellStyle name="20% - Accent3 37 2 2 3 2 2 3" xfId="11226"/>
    <cellStyle name="20% - Accent3 37 2 2 3 2 3" xfId="11227"/>
    <cellStyle name="20% - Accent3 37 2 2 3 2 4" xfId="11228"/>
    <cellStyle name="20% - Accent3 37 2 2 3 3" xfId="11229"/>
    <cellStyle name="20% - Accent3 37 2 2 3 3 2" xfId="11230"/>
    <cellStyle name="20% - Accent3 37 2 2 3 3 3" xfId="11231"/>
    <cellStyle name="20% - Accent3 37 2 2 3 4" xfId="11232"/>
    <cellStyle name="20% - Accent3 37 2 2 3 5" xfId="11233"/>
    <cellStyle name="20% - Accent3 37 2 2 4" xfId="11234"/>
    <cellStyle name="20% - Accent3 37 2 2 4 2" xfId="11235"/>
    <cellStyle name="20% - Accent3 37 2 2 4 2 2" xfId="11236"/>
    <cellStyle name="20% - Accent3 37 2 2 4 2 3" xfId="11237"/>
    <cellStyle name="20% - Accent3 37 2 2 4 3" xfId="11238"/>
    <cellStyle name="20% - Accent3 37 2 2 4 4" xfId="11239"/>
    <cellStyle name="20% - Accent3 37 2 2 5" xfId="11240"/>
    <cellStyle name="20% - Accent3 37 2 2 5 2" xfId="11241"/>
    <cellStyle name="20% - Accent3 37 2 2 5 3" xfId="11242"/>
    <cellStyle name="20% - Accent3 37 2 2 6" xfId="11243"/>
    <cellStyle name="20% - Accent3 37 2 2 7" xfId="11244"/>
    <cellStyle name="20% - Accent3 37 2 3" xfId="11245"/>
    <cellStyle name="20% - Accent3 37 2 3 2" xfId="11246"/>
    <cellStyle name="20% - Accent3 37 2 3 2 2" xfId="11247"/>
    <cellStyle name="20% - Accent3 37 2 3 2 2 2" xfId="11248"/>
    <cellStyle name="20% - Accent3 37 2 3 2 2 2 2" xfId="11249"/>
    <cellStyle name="20% - Accent3 37 2 3 2 2 2 3" xfId="11250"/>
    <cellStyle name="20% - Accent3 37 2 3 2 2 3" xfId="11251"/>
    <cellStyle name="20% - Accent3 37 2 3 2 2 4" xfId="11252"/>
    <cellStyle name="20% - Accent3 37 2 3 2 3" xfId="11253"/>
    <cellStyle name="20% - Accent3 37 2 3 2 3 2" xfId="11254"/>
    <cellStyle name="20% - Accent3 37 2 3 2 3 3" xfId="11255"/>
    <cellStyle name="20% - Accent3 37 2 3 2 4" xfId="11256"/>
    <cellStyle name="20% - Accent3 37 2 3 2 5" xfId="11257"/>
    <cellStyle name="20% - Accent3 37 2 3 3" xfId="11258"/>
    <cellStyle name="20% - Accent3 37 2 3 3 2" xfId="11259"/>
    <cellStyle name="20% - Accent3 37 2 3 3 2 2" xfId="11260"/>
    <cellStyle name="20% - Accent3 37 2 3 3 2 2 2" xfId="11261"/>
    <cellStyle name="20% - Accent3 37 2 3 3 2 2 3" xfId="11262"/>
    <cellStyle name="20% - Accent3 37 2 3 3 2 3" xfId="11263"/>
    <cellStyle name="20% - Accent3 37 2 3 3 2 4" xfId="11264"/>
    <cellStyle name="20% - Accent3 37 2 3 3 3" xfId="11265"/>
    <cellStyle name="20% - Accent3 37 2 3 3 3 2" xfId="11266"/>
    <cellStyle name="20% - Accent3 37 2 3 3 3 3" xfId="11267"/>
    <cellStyle name="20% - Accent3 37 2 3 3 4" xfId="11268"/>
    <cellStyle name="20% - Accent3 37 2 3 3 5" xfId="11269"/>
    <cellStyle name="20% - Accent3 37 2 3 4" xfId="11270"/>
    <cellStyle name="20% - Accent3 37 2 3 4 2" xfId="11271"/>
    <cellStyle name="20% - Accent3 37 2 3 4 2 2" xfId="11272"/>
    <cellStyle name="20% - Accent3 37 2 3 4 2 3" xfId="11273"/>
    <cellStyle name="20% - Accent3 37 2 3 4 3" xfId="11274"/>
    <cellStyle name="20% - Accent3 37 2 3 4 4" xfId="11275"/>
    <cellStyle name="20% - Accent3 37 2 3 5" xfId="11276"/>
    <cellStyle name="20% - Accent3 37 2 3 5 2" xfId="11277"/>
    <cellStyle name="20% - Accent3 37 2 3 5 3" xfId="11278"/>
    <cellStyle name="20% - Accent3 37 2 3 6" xfId="11279"/>
    <cellStyle name="20% - Accent3 37 2 3 7" xfId="11280"/>
    <cellStyle name="20% - Accent3 37 2 4" xfId="11281"/>
    <cellStyle name="20% - Accent3 37 2 4 2" xfId="11282"/>
    <cellStyle name="20% - Accent3 37 2 4 2 2" xfId="11283"/>
    <cellStyle name="20% - Accent3 37 2 4 2 2 2" xfId="11284"/>
    <cellStyle name="20% - Accent3 37 2 4 2 2 2 2" xfId="11285"/>
    <cellStyle name="20% - Accent3 37 2 4 2 2 2 3" xfId="11286"/>
    <cellStyle name="20% - Accent3 37 2 4 2 2 3" xfId="11287"/>
    <cellStyle name="20% - Accent3 37 2 4 2 2 4" xfId="11288"/>
    <cellStyle name="20% - Accent3 37 2 4 2 3" xfId="11289"/>
    <cellStyle name="20% - Accent3 37 2 4 2 3 2" xfId="11290"/>
    <cellStyle name="20% - Accent3 37 2 4 2 3 3" xfId="11291"/>
    <cellStyle name="20% - Accent3 37 2 4 2 4" xfId="11292"/>
    <cellStyle name="20% - Accent3 37 2 4 2 5" xfId="11293"/>
    <cellStyle name="20% - Accent3 37 2 4 3" xfId="11294"/>
    <cellStyle name="20% - Accent3 37 2 4 3 2" xfId="11295"/>
    <cellStyle name="20% - Accent3 37 2 4 3 2 2" xfId="11296"/>
    <cellStyle name="20% - Accent3 37 2 4 3 2 2 2" xfId="11297"/>
    <cellStyle name="20% - Accent3 37 2 4 3 2 2 3" xfId="11298"/>
    <cellStyle name="20% - Accent3 37 2 4 3 2 3" xfId="11299"/>
    <cellStyle name="20% - Accent3 37 2 4 3 2 4" xfId="11300"/>
    <cellStyle name="20% - Accent3 37 2 4 3 3" xfId="11301"/>
    <cellStyle name="20% - Accent3 37 2 4 3 3 2" xfId="11302"/>
    <cellStyle name="20% - Accent3 37 2 4 3 3 3" xfId="11303"/>
    <cellStyle name="20% - Accent3 37 2 4 3 4" xfId="11304"/>
    <cellStyle name="20% - Accent3 37 2 4 3 5" xfId="11305"/>
    <cellStyle name="20% - Accent3 37 2 4 4" xfId="11306"/>
    <cellStyle name="20% - Accent3 37 2 4 4 2" xfId="11307"/>
    <cellStyle name="20% - Accent3 37 2 4 4 2 2" xfId="11308"/>
    <cellStyle name="20% - Accent3 37 2 4 4 2 3" xfId="11309"/>
    <cellStyle name="20% - Accent3 37 2 4 4 3" xfId="11310"/>
    <cellStyle name="20% - Accent3 37 2 4 4 4" xfId="11311"/>
    <cellStyle name="20% - Accent3 37 2 4 5" xfId="11312"/>
    <cellStyle name="20% - Accent3 37 2 4 5 2" xfId="11313"/>
    <cellStyle name="20% - Accent3 37 2 4 5 3" xfId="11314"/>
    <cellStyle name="20% - Accent3 37 2 4 6" xfId="11315"/>
    <cellStyle name="20% - Accent3 37 2 4 7" xfId="11316"/>
    <cellStyle name="20% - Accent3 37 2 5" xfId="11317"/>
    <cellStyle name="20% - Accent3 37 2 5 2" xfId="11318"/>
    <cellStyle name="20% - Accent3 37 2 5 2 2" xfId="11319"/>
    <cellStyle name="20% - Accent3 37 2 5 2 2 2" xfId="11320"/>
    <cellStyle name="20% - Accent3 37 2 5 2 2 3" xfId="11321"/>
    <cellStyle name="20% - Accent3 37 2 5 2 3" xfId="11322"/>
    <cellStyle name="20% - Accent3 37 2 5 2 4" xfId="11323"/>
    <cellStyle name="20% - Accent3 37 2 5 3" xfId="11324"/>
    <cellStyle name="20% - Accent3 37 2 5 3 2" xfId="11325"/>
    <cellStyle name="20% - Accent3 37 2 5 3 3" xfId="11326"/>
    <cellStyle name="20% - Accent3 37 2 5 4" xfId="11327"/>
    <cellStyle name="20% - Accent3 37 2 5 5" xfId="11328"/>
    <cellStyle name="20% - Accent3 37 2 6" xfId="11329"/>
    <cellStyle name="20% - Accent3 37 2 6 2" xfId="11330"/>
    <cellStyle name="20% - Accent3 37 2 6 2 2" xfId="11331"/>
    <cellStyle name="20% - Accent3 37 2 6 2 2 2" xfId="11332"/>
    <cellStyle name="20% - Accent3 37 2 6 2 2 3" xfId="11333"/>
    <cellStyle name="20% - Accent3 37 2 6 2 3" xfId="11334"/>
    <cellStyle name="20% - Accent3 37 2 6 2 4" xfId="11335"/>
    <cellStyle name="20% - Accent3 37 2 6 3" xfId="11336"/>
    <cellStyle name="20% - Accent3 37 2 6 3 2" xfId="11337"/>
    <cellStyle name="20% - Accent3 37 2 6 3 3" xfId="11338"/>
    <cellStyle name="20% - Accent3 37 2 6 4" xfId="11339"/>
    <cellStyle name="20% - Accent3 37 2 6 5" xfId="11340"/>
    <cellStyle name="20% - Accent3 37 2 7" xfId="11341"/>
    <cellStyle name="20% - Accent3 37 2 7 2" xfId="11342"/>
    <cellStyle name="20% - Accent3 37 2 7 2 2" xfId="11343"/>
    <cellStyle name="20% - Accent3 37 2 7 2 2 2" xfId="11344"/>
    <cellStyle name="20% - Accent3 37 2 7 2 2 3" xfId="11345"/>
    <cellStyle name="20% - Accent3 37 2 7 2 3" xfId="11346"/>
    <cellStyle name="20% - Accent3 37 2 7 2 4" xfId="11347"/>
    <cellStyle name="20% - Accent3 37 2 7 3" xfId="11348"/>
    <cellStyle name="20% - Accent3 37 2 7 3 2" xfId="11349"/>
    <cellStyle name="20% - Accent3 37 2 7 3 3" xfId="11350"/>
    <cellStyle name="20% - Accent3 37 2 7 4" xfId="11351"/>
    <cellStyle name="20% - Accent3 37 2 7 5" xfId="11352"/>
    <cellStyle name="20% - Accent3 37 2 8" xfId="11353"/>
    <cellStyle name="20% - Accent3 37 2 8 2" xfId="11354"/>
    <cellStyle name="20% - Accent3 37 2 8 2 2" xfId="11355"/>
    <cellStyle name="20% - Accent3 37 2 8 2 3" xfId="11356"/>
    <cellStyle name="20% - Accent3 37 2 8 3" xfId="11357"/>
    <cellStyle name="20% - Accent3 37 2 8 4" xfId="11358"/>
    <cellStyle name="20% - Accent3 37 2 9" xfId="11359"/>
    <cellStyle name="20% - Accent3 37 2 9 2" xfId="11360"/>
    <cellStyle name="20% - Accent3 37 2 9 2 2" xfId="11361"/>
    <cellStyle name="20% - Accent3 37 2 9 2 3" xfId="11362"/>
    <cellStyle name="20% - Accent3 37 2 9 3" xfId="11363"/>
    <cellStyle name="20% - Accent3 37 2 9 4" xfId="11364"/>
    <cellStyle name="20% - Accent3 37 3" xfId="11365"/>
    <cellStyle name="20% - Accent3 37 3 2" xfId="11366"/>
    <cellStyle name="20% - Accent3 37 3 2 2" xfId="11367"/>
    <cellStyle name="20% - Accent3 37 3 2 2 2" xfId="11368"/>
    <cellStyle name="20% - Accent3 37 3 2 2 2 2" xfId="11369"/>
    <cellStyle name="20% - Accent3 37 3 2 2 2 3" xfId="11370"/>
    <cellStyle name="20% - Accent3 37 3 2 2 3" xfId="11371"/>
    <cellStyle name="20% - Accent3 37 3 2 2 4" xfId="11372"/>
    <cellStyle name="20% - Accent3 37 3 2 3" xfId="11373"/>
    <cellStyle name="20% - Accent3 37 3 2 3 2" xfId="11374"/>
    <cellStyle name="20% - Accent3 37 3 2 3 3" xfId="11375"/>
    <cellStyle name="20% - Accent3 37 3 2 4" xfId="11376"/>
    <cellStyle name="20% - Accent3 37 3 2 5" xfId="11377"/>
    <cellStyle name="20% - Accent3 37 3 3" xfId="11378"/>
    <cellStyle name="20% - Accent3 37 3 3 2" xfId="11379"/>
    <cellStyle name="20% - Accent3 37 3 3 2 2" xfId="11380"/>
    <cellStyle name="20% - Accent3 37 3 3 2 2 2" xfId="11381"/>
    <cellStyle name="20% - Accent3 37 3 3 2 2 3" xfId="11382"/>
    <cellStyle name="20% - Accent3 37 3 3 2 3" xfId="11383"/>
    <cellStyle name="20% - Accent3 37 3 3 2 4" xfId="11384"/>
    <cellStyle name="20% - Accent3 37 3 3 3" xfId="11385"/>
    <cellStyle name="20% - Accent3 37 3 3 3 2" xfId="11386"/>
    <cellStyle name="20% - Accent3 37 3 3 3 3" xfId="11387"/>
    <cellStyle name="20% - Accent3 37 3 3 4" xfId="11388"/>
    <cellStyle name="20% - Accent3 37 3 3 5" xfId="11389"/>
    <cellStyle name="20% - Accent3 37 3 4" xfId="11390"/>
    <cellStyle name="20% - Accent3 37 3 4 2" xfId="11391"/>
    <cellStyle name="20% - Accent3 37 3 4 2 2" xfId="11392"/>
    <cellStyle name="20% - Accent3 37 3 4 2 3" xfId="11393"/>
    <cellStyle name="20% - Accent3 37 3 4 3" xfId="11394"/>
    <cellStyle name="20% - Accent3 37 3 4 4" xfId="11395"/>
    <cellStyle name="20% - Accent3 37 3 5" xfId="11396"/>
    <cellStyle name="20% - Accent3 37 3 5 2" xfId="11397"/>
    <cellStyle name="20% - Accent3 37 3 5 3" xfId="11398"/>
    <cellStyle name="20% - Accent3 37 3 6" xfId="11399"/>
    <cellStyle name="20% - Accent3 37 3 7" xfId="11400"/>
    <cellStyle name="20% - Accent3 37 4" xfId="11401"/>
    <cellStyle name="20% - Accent3 37 4 2" xfId="11402"/>
    <cellStyle name="20% - Accent3 37 4 2 2" xfId="11403"/>
    <cellStyle name="20% - Accent3 37 4 2 2 2" xfId="11404"/>
    <cellStyle name="20% - Accent3 37 4 2 2 2 2" xfId="11405"/>
    <cellStyle name="20% - Accent3 37 4 2 2 2 3" xfId="11406"/>
    <cellStyle name="20% - Accent3 37 4 2 2 3" xfId="11407"/>
    <cellStyle name="20% - Accent3 37 4 2 2 4" xfId="11408"/>
    <cellStyle name="20% - Accent3 37 4 2 3" xfId="11409"/>
    <cellStyle name="20% - Accent3 37 4 2 3 2" xfId="11410"/>
    <cellStyle name="20% - Accent3 37 4 2 3 3" xfId="11411"/>
    <cellStyle name="20% - Accent3 37 4 2 4" xfId="11412"/>
    <cellStyle name="20% - Accent3 37 4 2 5" xfId="11413"/>
    <cellStyle name="20% - Accent3 37 4 3" xfId="11414"/>
    <cellStyle name="20% - Accent3 37 4 3 2" xfId="11415"/>
    <cellStyle name="20% - Accent3 37 4 3 2 2" xfId="11416"/>
    <cellStyle name="20% - Accent3 37 4 3 2 2 2" xfId="11417"/>
    <cellStyle name="20% - Accent3 37 4 3 2 2 3" xfId="11418"/>
    <cellStyle name="20% - Accent3 37 4 3 2 3" xfId="11419"/>
    <cellStyle name="20% - Accent3 37 4 3 2 4" xfId="11420"/>
    <cellStyle name="20% - Accent3 37 4 3 3" xfId="11421"/>
    <cellStyle name="20% - Accent3 37 4 3 3 2" xfId="11422"/>
    <cellStyle name="20% - Accent3 37 4 3 3 3" xfId="11423"/>
    <cellStyle name="20% - Accent3 37 4 3 4" xfId="11424"/>
    <cellStyle name="20% - Accent3 37 4 3 5" xfId="11425"/>
    <cellStyle name="20% - Accent3 37 4 4" xfId="11426"/>
    <cellStyle name="20% - Accent3 37 4 4 2" xfId="11427"/>
    <cellStyle name="20% - Accent3 37 4 4 2 2" xfId="11428"/>
    <cellStyle name="20% - Accent3 37 4 4 2 3" xfId="11429"/>
    <cellStyle name="20% - Accent3 37 4 4 3" xfId="11430"/>
    <cellStyle name="20% - Accent3 37 4 4 4" xfId="11431"/>
    <cellStyle name="20% - Accent3 37 4 5" xfId="11432"/>
    <cellStyle name="20% - Accent3 37 4 5 2" xfId="11433"/>
    <cellStyle name="20% - Accent3 37 4 5 3" xfId="11434"/>
    <cellStyle name="20% - Accent3 37 4 6" xfId="11435"/>
    <cellStyle name="20% - Accent3 37 4 7" xfId="11436"/>
    <cellStyle name="20% - Accent3 37 5" xfId="11437"/>
    <cellStyle name="20% - Accent3 37 5 2" xfId="11438"/>
    <cellStyle name="20% - Accent3 37 5 2 2" xfId="11439"/>
    <cellStyle name="20% - Accent3 37 5 2 2 2" xfId="11440"/>
    <cellStyle name="20% - Accent3 37 5 2 2 2 2" xfId="11441"/>
    <cellStyle name="20% - Accent3 37 5 2 2 2 3" xfId="11442"/>
    <cellStyle name="20% - Accent3 37 5 2 2 3" xfId="11443"/>
    <cellStyle name="20% - Accent3 37 5 2 2 4" xfId="11444"/>
    <cellStyle name="20% - Accent3 37 5 2 3" xfId="11445"/>
    <cellStyle name="20% - Accent3 37 5 2 3 2" xfId="11446"/>
    <cellStyle name="20% - Accent3 37 5 2 3 3" xfId="11447"/>
    <cellStyle name="20% - Accent3 37 5 2 4" xfId="11448"/>
    <cellStyle name="20% - Accent3 37 5 2 5" xfId="11449"/>
    <cellStyle name="20% - Accent3 37 5 3" xfId="11450"/>
    <cellStyle name="20% - Accent3 37 5 3 2" xfId="11451"/>
    <cellStyle name="20% - Accent3 37 5 3 2 2" xfId="11452"/>
    <cellStyle name="20% - Accent3 37 5 3 2 2 2" xfId="11453"/>
    <cellStyle name="20% - Accent3 37 5 3 2 2 3" xfId="11454"/>
    <cellStyle name="20% - Accent3 37 5 3 2 3" xfId="11455"/>
    <cellStyle name="20% - Accent3 37 5 3 2 4" xfId="11456"/>
    <cellStyle name="20% - Accent3 37 5 3 3" xfId="11457"/>
    <cellStyle name="20% - Accent3 37 5 3 3 2" xfId="11458"/>
    <cellStyle name="20% - Accent3 37 5 3 3 3" xfId="11459"/>
    <cellStyle name="20% - Accent3 37 5 3 4" xfId="11460"/>
    <cellStyle name="20% - Accent3 37 5 3 5" xfId="11461"/>
    <cellStyle name="20% - Accent3 37 5 4" xfId="11462"/>
    <cellStyle name="20% - Accent3 37 5 4 2" xfId="11463"/>
    <cellStyle name="20% - Accent3 37 5 4 2 2" xfId="11464"/>
    <cellStyle name="20% - Accent3 37 5 4 2 3" xfId="11465"/>
    <cellStyle name="20% - Accent3 37 5 4 3" xfId="11466"/>
    <cellStyle name="20% - Accent3 37 5 4 4" xfId="11467"/>
    <cellStyle name="20% - Accent3 37 5 5" xfId="11468"/>
    <cellStyle name="20% - Accent3 37 5 5 2" xfId="11469"/>
    <cellStyle name="20% - Accent3 37 5 5 3" xfId="11470"/>
    <cellStyle name="20% - Accent3 37 5 6" xfId="11471"/>
    <cellStyle name="20% - Accent3 37 5 7" xfId="11472"/>
    <cellStyle name="20% - Accent3 37 6" xfId="11473"/>
    <cellStyle name="20% - Accent3 37 6 2" xfId="11474"/>
    <cellStyle name="20% - Accent3 37 6 2 2" xfId="11475"/>
    <cellStyle name="20% - Accent3 37 6 2 2 2" xfId="11476"/>
    <cellStyle name="20% - Accent3 37 6 2 2 3" xfId="11477"/>
    <cellStyle name="20% - Accent3 37 6 2 3" xfId="11478"/>
    <cellStyle name="20% - Accent3 37 6 2 4" xfId="11479"/>
    <cellStyle name="20% - Accent3 37 6 3" xfId="11480"/>
    <cellStyle name="20% - Accent3 37 6 3 2" xfId="11481"/>
    <cellStyle name="20% - Accent3 37 6 3 3" xfId="11482"/>
    <cellStyle name="20% - Accent3 37 6 4" xfId="11483"/>
    <cellStyle name="20% - Accent3 37 6 5" xfId="11484"/>
    <cellStyle name="20% - Accent3 37 7" xfId="11485"/>
    <cellStyle name="20% - Accent3 37 7 2" xfId="11486"/>
    <cellStyle name="20% - Accent3 37 7 2 2" xfId="11487"/>
    <cellStyle name="20% - Accent3 37 7 2 2 2" xfId="11488"/>
    <cellStyle name="20% - Accent3 37 7 2 2 3" xfId="11489"/>
    <cellStyle name="20% - Accent3 37 7 2 3" xfId="11490"/>
    <cellStyle name="20% - Accent3 37 7 2 4" xfId="11491"/>
    <cellStyle name="20% - Accent3 37 7 3" xfId="11492"/>
    <cellStyle name="20% - Accent3 37 7 3 2" xfId="11493"/>
    <cellStyle name="20% - Accent3 37 7 3 3" xfId="11494"/>
    <cellStyle name="20% - Accent3 37 7 4" xfId="11495"/>
    <cellStyle name="20% - Accent3 37 7 5" xfId="11496"/>
    <cellStyle name="20% - Accent3 37 8" xfId="11497"/>
    <cellStyle name="20% - Accent3 37 8 2" xfId="11498"/>
    <cellStyle name="20% - Accent3 37 8 2 2" xfId="11499"/>
    <cellStyle name="20% - Accent3 37 8 2 2 2" xfId="11500"/>
    <cellStyle name="20% - Accent3 37 8 2 2 3" xfId="11501"/>
    <cellStyle name="20% - Accent3 37 8 2 3" xfId="11502"/>
    <cellStyle name="20% - Accent3 37 8 2 4" xfId="11503"/>
    <cellStyle name="20% - Accent3 37 8 3" xfId="11504"/>
    <cellStyle name="20% - Accent3 37 8 3 2" xfId="11505"/>
    <cellStyle name="20% - Accent3 37 8 3 3" xfId="11506"/>
    <cellStyle name="20% - Accent3 37 8 4" xfId="11507"/>
    <cellStyle name="20% - Accent3 37 8 5" xfId="11508"/>
    <cellStyle name="20% - Accent3 37 9" xfId="11509"/>
    <cellStyle name="20% - Accent3 37 9 2" xfId="11510"/>
    <cellStyle name="20% - Accent3 37 9 2 2" xfId="11511"/>
    <cellStyle name="20% - Accent3 37 9 2 3" xfId="11512"/>
    <cellStyle name="20% - Accent3 37 9 3" xfId="11513"/>
    <cellStyle name="20% - Accent3 37 9 4" xfId="11514"/>
    <cellStyle name="20% - Accent3 37_PwrTax 51040" xfId="11515"/>
    <cellStyle name="20% - Accent3 38" xfId="11516"/>
    <cellStyle name="20% - Accent3 39" xfId="11517"/>
    <cellStyle name="20% - Accent3 39 2" xfId="11518"/>
    <cellStyle name="20% - Accent3 39 2 2" xfId="11519"/>
    <cellStyle name="20% - Accent3 39 2 2 2" xfId="11520"/>
    <cellStyle name="20% - Accent3 39 2 2 2 2" xfId="11521"/>
    <cellStyle name="20% - Accent3 39 2 2 2 3" xfId="11522"/>
    <cellStyle name="20% - Accent3 39 2 2 3" xfId="11523"/>
    <cellStyle name="20% - Accent3 39 2 2 4" xfId="11524"/>
    <cellStyle name="20% - Accent3 39 2 3" xfId="11525"/>
    <cellStyle name="20% - Accent3 39 2 3 2" xfId="11526"/>
    <cellStyle name="20% - Accent3 39 2 3 3" xfId="11527"/>
    <cellStyle name="20% - Accent3 39 2 4" xfId="11528"/>
    <cellStyle name="20% - Accent3 39 2 5" xfId="11529"/>
    <cellStyle name="20% - Accent3 39 3" xfId="11530"/>
    <cellStyle name="20% - Accent3 39 3 2" xfId="11531"/>
    <cellStyle name="20% - Accent3 39 3 2 2" xfId="11532"/>
    <cellStyle name="20% - Accent3 39 3 2 2 2" xfId="11533"/>
    <cellStyle name="20% - Accent3 39 3 2 2 3" xfId="11534"/>
    <cellStyle name="20% - Accent3 39 3 2 3" xfId="11535"/>
    <cellStyle name="20% - Accent3 39 3 2 4" xfId="11536"/>
    <cellStyle name="20% - Accent3 39 3 3" xfId="11537"/>
    <cellStyle name="20% - Accent3 39 3 3 2" xfId="11538"/>
    <cellStyle name="20% - Accent3 39 3 3 3" xfId="11539"/>
    <cellStyle name="20% - Accent3 39 3 4" xfId="11540"/>
    <cellStyle name="20% - Accent3 39 3 5" xfId="11541"/>
    <cellStyle name="20% - Accent3 39 4" xfId="11542"/>
    <cellStyle name="20% - Accent3 39 4 2" xfId="11543"/>
    <cellStyle name="20% - Accent3 39 4 2 2" xfId="11544"/>
    <cellStyle name="20% - Accent3 39 4 2 2 2" xfId="11545"/>
    <cellStyle name="20% - Accent3 39 4 2 2 3" xfId="11546"/>
    <cellStyle name="20% - Accent3 39 4 2 3" xfId="11547"/>
    <cellStyle name="20% - Accent3 39 4 2 4" xfId="11548"/>
    <cellStyle name="20% - Accent3 39 4 3" xfId="11549"/>
    <cellStyle name="20% - Accent3 39 4 3 2" xfId="11550"/>
    <cellStyle name="20% - Accent3 39 4 3 3" xfId="11551"/>
    <cellStyle name="20% - Accent3 39 4 4" xfId="11552"/>
    <cellStyle name="20% - Accent3 39 4 5" xfId="11553"/>
    <cellStyle name="20% - Accent3 39 5" xfId="11554"/>
    <cellStyle name="20% - Accent3 39 5 2" xfId="11555"/>
    <cellStyle name="20% - Accent3 39 5 2 2" xfId="11556"/>
    <cellStyle name="20% - Accent3 39 5 2 3" xfId="11557"/>
    <cellStyle name="20% - Accent3 39 5 3" xfId="11558"/>
    <cellStyle name="20% - Accent3 39 5 4" xfId="11559"/>
    <cellStyle name="20% - Accent3 39 6" xfId="11560"/>
    <cellStyle name="20% - Accent3 39 6 2" xfId="11561"/>
    <cellStyle name="20% - Accent3 39 6 3" xfId="11562"/>
    <cellStyle name="20% - Accent3 39 7" xfId="11563"/>
    <cellStyle name="20% - Accent3 39 8" xfId="11564"/>
    <cellStyle name="20% - Accent3 4" xfId="308"/>
    <cellStyle name="20% - Accent3 4 10" xfId="11565"/>
    <cellStyle name="20% - Accent3 4 10 2" xfId="11566"/>
    <cellStyle name="20% - Accent3 4 10 2 2" xfId="11567"/>
    <cellStyle name="20% - Accent3 4 10 2 2 2" xfId="11568"/>
    <cellStyle name="20% - Accent3 4 10 2 2 3" xfId="11569"/>
    <cellStyle name="20% - Accent3 4 10 2 3" xfId="11570"/>
    <cellStyle name="20% - Accent3 4 10 2 4" xfId="11571"/>
    <cellStyle name="20% - Accent3 4 10 3" xfId="11572"/>
    <cellStyle name="20% - Accent3 4 10 3 2" xfId="11573"/>
    <cellStyle name="20% - Accent3 4 10 3 3" xfId="11574"/>
    <cellStyle name="20% - Accent3 4 10 4" xfId="11575"/>
    <cellStyle name="20% - Accent3 4 10 5" xfId="11576"/>
    <cellStyle name="20% - Accent3 4 11" xfId="11577"/>
    <cellStyle name="20% - Accent3 4 11 2" xfId="11578"/>
    <cellStyle name="20% - Accent3 4 11 2 2" xfId="11579"/>
    <cellStyle name="20% - Accent3 4 11 2 3" xfId="11580"/>
    <cellStyle name="20% - Accent3 4 11 3" xfId="11581"/>
    <cellStyle name="20% - Accent3 4 11 4" xfId="11582"/>
    <cellStyle name="20% - Accent3 4 12" xfId="11583"/>
    <cellStyle name="20% - Accent3 4 12 2" xfId="11584"/>
    <cellStyle name="20% - Accent3 4 12 2 2" xfId="11585"/>
    <cellStyle name="20% - Accent3 4 12 2 3" xfId="11586"/>
    <cellStyle name="20% - Accent3 4 12 3" xfId="11587"/>
    <cellStyle name="20% - Accent3 4 12 4" xfId="11588"/>
    <cellStyle name="20% - Accent3 4 13" xfId="11589"/>
    <cellStyle name="20% - Accent3 4 13 2" xfId="11590"/>
    <cellStyle name="20% - Accent3 4 13 3" xfId="11591"/>
    <cellStyle name="20% - Accent3 4 14" xfId="11592"/>
    <cellStyle name="20% - Accent3 4 15" xfId="11593"/>
    <cellStyle name="20% - Accent3 4 2" xfId="309"/>
    <cellStyle name="20% - Accent3 4 3" xfId="11594"/>
    <cellStyle name="20% - Accent3 4 3 10" xfId="11595"/>
    <cellStyle name="20% - Accent3 4 3 10 2" xfId="11596"/>
    <cellStyle name="20% - Accent3 4 3 10 3" xfId="11597"/>
    <cellStyle name="20% - Accent3 4 3 11" xfId="11598"/>
    <cellStyle name="20% - Accent3 4 3 12" xfId="11599"/>
    <cellStyle name="20% - Accent3 4 3 2" xfId="11600"/>
    <cellStyle name="20% - Accent3 4 3 2 2" xfId="11601"/>
    <cellStyle name="20% - Accent3 4 3 2 2 2" xfId="11602"/>
    <cellStyle name="20% - Accent3 4 3 2 2 2 2" xfId="11603"/>
    <cellStyle name="20% - Accent3 4 3 2 2 2 2 2" xfId="11604"/>
    <cellStyle name="20% - Accent3 4 3 2 2 2 2 3" xfId="11605"/>
    <cellStyle name="20% - Accent3 4 3 2 2 2 3" xfId="11606"/>
    <cellStyle name="20% - Accent3 4 3 2 2 2 4" xfId="11607"/>
    <cellStyle name="20% - Accent3 4 3 2 2 3" xfId="11608"/>
    <cellStyle name="20% - Accent3 4 3 2 2 3 2" xfId="11609"/>
    <cellStyle name="20% - Accent3 4 3 2 2 3 3" xfId="11610"/>
    <cellStyle name="20% - Accent3 4 3 2 2 4" xfId="11611"/>
    <cellStyle name="20% - Accent3 4 3 2 2 5" xfId="11612"/>
    <cellStyle name="20% - Accent3 4 3 2 3" xfId="11613"/>
    <cellStyle name="20% - Accent3 4 3 2 3 2" xfId="11614"/>
    <cellStyle name="20% - Accent3 4 3 2 3 2 2" xfId="11615"/>
    <cellStyle name="20% - Accent3 4 3 2 3 2 2 2" xfId="11616"/>
    <cellStyle name="20% - Accent3 4 3 2 3 2 2 3" xfId="11617"/>
    <cellStyle name="20% - Accent3 4 3 2 3 2 3" xfId="11618"/>
    <cellStyle name="20% - Accent3 4 3 2 3 2 4" xfId="11619"/>
    <cellStyle name="20% - Accent3 4 3 2 3 3" xfId="11620"/>
    <cellStyle name="20% - Accent3 4 3 2 3 3 2" xfId="11621"/>
    <cellStyle name="20% - Accent3 4 3 2 3 3 3" xfId="11622"/>
    <cellStyle name="20% - Accent3 4 3 2 3 4" xfId="11623"/>
    <cellStyle name="20% - Accent3 4 3 2 3 5" xfId="11624"/>
    <cellStyle name="20% - Accent3 4 3 2 4" xfId="11625"/>
    <cellStyle name="20% - Accent3 4 3 2 4 2" xfId="11626"/>
    <cellStyle name="20% - Accent3 4 3 2 4 2 2" xfId="11627"/>
    <cellStyle name="20% - Accent3 4 3 2 4 2 3" xfId="11628"/>
    <cellStyle name="20% - Accent3 4 3 2 4 3" xfId="11629"/>
    <cellStyle name="20% - Accent3 4 3 2 4 4" xfId="11630"/>
    <cellStyle name="20% - Accent3 4 3 2 5" xfId="11631"/>
    <cellStyle name="20% - Accent3 4 3 2 5 2" xfId="11632"/>
    <cellStyle name="20% - Accent3 4 3 2 5 3" xfId="11633"/>
    <cellStyle name="20% - Accent3 4 3 2 6" xfId="11634"/>
    <cellStyle name="20% - Accent3 4 3 2 7" xfId="11635"/>
    <cellStyle name="20% - Accent3 4 3 3" xfId="11636"/>
    <cellStyle name="20% - Accent3 4 3 3 2" xfId="11637"/>
    <cellStyle name="20% - Accent3 4 3 3 2 2" xfId="11638"/>
    <cellStyle name="20% - Accent3 4 3 3 2 2 2" xfId="11639"/>
    <cellStyle name="20% - Accent3 4 3 3 2 2 2 2" xfId="11640"/>
    <cellStyle name="20% - Accent3 4 3 3 2 2 2 3" xfId="11641"/>
    <cellStyle name="20% - Accent3 4 3 3 2 2 3" xfId="11642"/>
    <cellStyle name="20% - Accent3 4 3 3 2 2 4" xfId="11643"/>
    <cellStyle name="20% - Accent3 4 3 3 2 3" xfId="11644"/>
    <cellStyle name="20% - Accent3 4 3 3 2 3 2" xfId="11645"/>
    <cellStyle name="20% - Accent3 4 3 3 2 3 3" xfId="11646"/>
    <cellStyle name="20% - Accent3 4 3 3 2 4" xfId="11647"/>
    <cellStyle name="20% - Accent3 4 3 3 2 5" xfId="11648"/>
    <cellStyle name="20% - Accent3 4 3 3 3" xfId="11649"/>
    <cellStyle name="20% - Accent3 4 3 3 3 2" xfId="11650"/>
    <cellStyle name="20% - Accent3 4 3 3 3 2 2" xfId="11651"/>
    <cellStyle name="20% - Accent3 4 3 3 3 2 2 2" xfId="11652"/>
    <cellStyle name="20% - Accent3 4 3 3 3 2 2 3" xfId="11653"/>
    <cellStyle name="20% - Accent3 4 3 3 3 2 3" xfId="11654"/>
    <cellStyle name="20% - Accent3 4 3 3 3 2 4" xfId="11655"/>
    <cellStyle name="20% - Accent3 4 3 3 3 3" xfId="11656"/>
    <cellStyle name="20% - Accent3 4 3 3 3 3 2" xfId="11657"/>
    <cellStyle name="20% - Accent3 4 3 3 3 3 3" xfId="11658"/>
    <cellStyle name="20% - Accent3 4 3 3 3 4" xfId="11659"/>
    <cellStyle name="20% - Accent3 4 3 3 3 5" xfId="11660"/>
    <cellStyle name="20% - Accent3 4 3 3 4" xfId="11661"/>
    <cellStyle name="20% - Accent3 4 3 3 4 2" xfId="11662"/>
    <cellStyle name="20% - Accent3 4 3 3 4 2 2" xfId="11663"/>
    <cellStyle name="20% - Accent3 4 3 3 4 2 3" xfId="11664"/>
    <cellStyle name="20% - Accent3 4 3 3 4 3" xfId="11665"/>
    <cellStyle name="20% - Accent3 4 3 3 4 4" xfId="11666"/>
    <cellStyle name="20% - Accent3 4 3 3 5" xfId="11667"/>
    <cellStyle name="20% - Accent3 4 3 3 5 2" xfId="11668"/>
    <cellStyle name="20% - Accent3 4 3 3 5 3" xfId="11669"/>
    <cellStyle name="20% - Accent3 4 3 3 6" xfId="11670"/>
    <cellStyle name="20% - Accent3 4 3 3 7" xfId="11671"/>
    <cellStyle name="20% - Accent3 4 3 4" xfId="11672"/>
    <cellStyle name="20% - Accent3 4 3 4 2" xfId="11673"/>
    <cellStyle name="20% - Accent3 4 3 4 2 2" xfId="11674"/>
    <cellStyle name="20% - Accent3 4 3 4 2 2 2" xfId="11675"/>
    <cellStyle name="20% - Accent3 4 3 4 2 2 2 2" xfId="11676"/>
    <cellStyle name="20% - Accent3 4 3 4 2 2 2 3" xfId="11677"/>
    <cellStyle name="20% - Accent3 4 3 4 2 2 3" xfId="11678"/>
    <cellStyle name="20% - Accent3 4 3 4 2 2 4" xfId="11679"/>
    <cellStyle name="20% - Accent3 4 3 4 2 3" xfId="11680"/>
    <cellStyle name="20% - Accent3 4 3 4 2 3 2" xfId="11681"/>
    <cellStyle name="20% - Accent3 4 3 4 2 3 3" xfId="11682"/>
    <cellStyle name="20% - Accent3 4 3 4 2 4" xfId="11683"/>
    <cellStyle name="20% - Accent3 4 3 4 2 5" xfId="11684"/>
    <cellStyle name="20% - Accent3 4 3 4 3" xfId="11685"/>
    <cellStyle name="20% - Accent3 4 3 4 3 2" xfId="11686"/>
    <cellStyle name="20% - Accent3 4 3 4 3 2 2" xfId="11687"/>
    <cellStyle name="20% - Accent3 4 3 4 3 2 2 2" xfId="11688"/>
    <cellStyle name="20% - Accent3 4 3 4 3 2 2 3" xfId="11689"/>
    <cellStyle name="20% - Accent3 4 3 4 3 2 3" xfId="11690"/>
    <cellStyle name="20% - Accent3 4 3 4 3 2 4" xfId="11691"/>
    <cellStyle name="20% - Accent3 4 3 4 3 3" xfId="11692"/>
    <cellStyle name="20% - Accent3 4 3 4 3 3 2" xfId="11693"/>
    <cellStyle name="20% - Accent3 4 3 4 3 3 3" xfId="11694"/>
    <cellStyle name="20% - Accent3 4 3 4 3 4" xfId="11695"/>
    <cellStyle name="20% - Accent3 4 3 4 3 5" xfId="11696"/>
    <cellStyle name="20% - Accent3 4 3 4 4" xfId="11697"/>
    <cellStyle name="20% - Accent3 4 3 4 4 2" xfId="11698"/>
    <cellStyle name="20% - Accent3 4 3 4 4 2 2" xfId="11699"/>
    <cellStyle name="20% - Accent3 4 3 4 4 2 3" xfId="11700"/>
    <cellStyle name="20% - Accent3 4 3 4 4 3" xfId="11701"/>
    <cellStyle name="20% - Accent3 4 3 4 4 4" xfId="11702"/>
    <cellStyle name="20% - Accent3 4 3 4 5" xfId="11703"/>
    <cellStyle name="20% - Accent3 4 3 4 5 2" xfId="11704"/>
    <cellStyle name="20% - Accent3 4 3 4 5 3" xfId="11705"/>
    <cellStyle name="20% - Accent3 4 3 4 6" xfId="11706"/>
    <cellStyle name="20% - Accent3 4 3 4 7" xfId="11707"/>
    <cellStyle name="20% - Accent3 4 3 5" xfId="11708"/>
    <cellStyle name="20% - Accent3 4 3 5 2" xfId="11709"/>
    <cellStyle name="20% - Accent3 4 3 5 2 2" xfId="11710"/>
    <cellStyle name="20% - Accent3 4 3 5 2 2 2" xfId="11711"/>
    <cellStyle name="20% - Accent3 4 3 5 2 2 3" xfId="11712"/>
    <cellStyle name="20% - Accent3 4 3 5 2 3" xfId="11713"/>
    <cellStyle name="20% - Accent3 4 3 5 2 4" xfId="11714"/>
    <cellStyle name="20% - Accent3 4 3 5 3" xfId="11715"/>
    <cellStyle name="20% - Accent3 4 3 5 3 2" xfId="11716"/>
    <cellStyle name="20% - Accent3 4 3 5 3 3" xfId="11717"/>
    <cellStyle name="20% - Accent3 4 3 5 4" xfId="11718"/>
    <cellStyle name="20% - Accent3 4 3 5 5" xfId="11719"/>
    <cellStyle name="20% - Accent3 4 3 6" xfId="11720"/>
    <cellStyle name="20% - Accent3 4 3 6 2" xfId="11721"/>
    <cellStyle name="20% - Accent3 4 3 6 2 2" xfId="11722"/>
    <cellStyle name="20% - Accent3 4 3 6 2 2 2" xfId="11723"/>
    <cellStyle name="20% - Accent3 4 3 6 2 2 3" xfId="11724"/>
    <cellStyle name="20% - Accent3 4 3 6 2 3" xfId="11725"/>
    <cellStyle name="20% - Accent3 4 3 6 2 4" xfId="11726"/>
    <cellStyle name="20% - Accent3 4 3 6 3" xfId="11727"/>
    <cellStyle name="20% - Accent3 4 3 6 3 2" xfId="11728"/>
    <cellStyle name="20% - Accent3 4 3 6 3 3" xfId="11729"/>
    <cellStyle name="20% - Accent3 4 3 6 4" xfId="11730"/>
    <cellStyle name="20% - Accent3 4 3 6 5" xfId="11731"/>
    <cellStyle name="20% - Accent3 4 3 7" xfId="11732"/>
    <cellStyle name="20% - Accent3 4 3 7 2" xfId="11733"/>
    <cellStyle name="20% - Accent3 4 3 7 2 2" xfId="11734"/>
    <cellStyle name="20% - Accent3 4 3 7 2 2 2" xfId="11735"/>
    <cellStyle name="20% - Accent3 4 3 7 2 2 3" xfId="11736"/>
    <cellStyle name="20% - Accent3 4 3 7 2 3" xfId="11737"/>
    <cellStyle name="20% - Accent3 4 3 7 2 4" xfId="11738"/>
    <cellStyle name="20% - Accent3 4 3 7 3" xfId="11739"/>
    <cellStyle name="20% - Accent3 4 3 7 3 2" xfId="11740"/>
    <cellStyle name="20% - Accent3 4 3 7 3 3" xfId="11741"/>
    <cellStyle name="20% - Accent3 4 3 7 4" xfId="11742"/>
    <cellStyle name="20% - Accent3 4 3 7 5" xfId="11743"/>
    <cellStyle name="20% - Accent3 4 3 8" xfId="11744"/>
    <cellStyle name="20% - Accent3 4 3 8 2" xfId="11745"/>
    <cellStyle name="20% - Accent3 4 3 8 2 2" xfId="11746"/>
    <cellStyle name="20% - Accent3 4 3 8 2 3" xfId="11747"/>
    <cellStyle name="20% - Accent3 4 3 8 3" xfId="11748"/>
    <cellStyle name="20% - Accent3 4 3 8 4" xfId="11749"/>
    <cellStyle name="20% - Accent3 4 3 9" xfId="11750"/>
    <cellStyle name="20% - Accent3 4 3 9 2" xfId="11751"/>
    <cellStyle name="20% - Accent3 4 3 9 2 2" xfId="11752"/>
    <cellStyle name="20% - Accent3 4 3 9 2 3" xfId="11753"/>
    <cellStyle name="20% - Accent3 4 3 9 3" xfId="11754"/>
    <cellStyle name="20% - Accent3 4 3 9 4" xfId="11755"/>
    <cellStyle name="20% - Accent3 4 4" xfId="11756"/>
    <cellStyle name="20% - Accent3 4 4 10" xfId="11757"/>
    <cellStyle name="20% - Accent3 4 4 10 2" xfId="11758"/>
    <cellStyle name="20% - Accent3 4 4 10 3" xfId="11759"/>
    <cellStyle name="20% - Accent3 4 4 11" xfId="11760"/>
    <cellStyle name="20% - Accent3 4 4 12" xfId="11761"/>
    <cellStyle name="20% - Accent3 4 4 2" xfId="11762"/>
    <cellStyle name="20% - Accent3 4 4 2 2" xfId="11763"/>
    <cellStyle name="20% - Accent3 4 4 2 2 2" xfId="11764"/>
    <cellStyle name="20% - Accent3 4 4 2 2 2 2" xfId="11765"/>
    <cellStyle name="20% - Accent3 4 4 2 2 2 2 2" xfId="11766"/>
    <cellStyle name="20% - Accent3 4 4 2 2 2 2 3" xfId="11767"/>
    <cellStyle name="20% - Accent3 4 4 2 2 2 3" xfId="11768"/>
    <cellStyle name="20% - Accent3 4 4 2 2 2 4" xfId="11769"/>
    <cellStyle name="20% - Accent3 4 4 2 2 3" xfId="11770"/>
    <cellStyle name="20% - Accent3 4 4 2 2 3 2" xfId="11771"/>
    <cellStyle name="20% - Accent3 4 4 2 2 3 3" xfId="11772"/>
    <cellStyle name="20% - Accent3 4 4 2 2 4" xfId="11773"/>
    <cellStyle name="20% - Accent3 4 4 2 2 5" xfId="11774"/>
    <cellStyle name="20% - Accent3 4 4 2 3" xfId="11775"/>
    <cellStyle name="20% - Accent3 4 4 2 3 2" xfId="11776"/>
    <cellStyle name="20% - Accent3 4 4 2 3 2 2" xfId="11777"/>
    <cellStyle name="20% - Accent3 4 4 2 3 2 2 2" xfId="11778"/>
    <cellStyle name="20% - Accent3 4 4 2 3 2 2 3" xfId="11779"/>
    <cellStyle name="20% - Accent3 4 4 2 3 2 3" xfId="11780"/>
    <cellStyle name="20% - Accent3 4 4 2 3 2 4" xfId="11781"/>
    <cellStyle name="20% - Accent3 4 4 2 3 3" xfId="11782"/>
    <cellStyle name="20% - Accent3 4 4 2 3 3 2" xfId="11783"/>
    <cellStyle name="20% - Accent3 4 4 2 3 3 3" xfId="11784"/>
    <cellStyle name="20% - Accent3 4 4 2 3 4" xfId="11785"/>
    <cellStyle name="20% - Accent3 4 4 2 3 5" xfId="11786"/>
    <cellStyle name="20% - Accent3 4 4 2 4" xfId="11787"/>
    <cellStyle name="20% - Accent3 4 4 2 4 2" xfId="11788"/>
    <cellStyle name="20% - Accent3 4 4 2 4 2 2" xfId="11789"/>
    <cellStyle name="20% - Accent3 4 4 2 4 2 3" xfId="11790"/>
    <cellStyle name="20% - Accent3 4 4 2 4 3" xfId="11791"/>
    <cellStyle name="20% - Accent3 4 4 2 4 4" xfId="11792"/>
    <cellStyle name="20% - Accent3 4 4 2 5" xfId="11793"/>
    <cellStyle name="20% - Accent3 4 4 2 5 2" xfId="11794"/>
    <cellStyle name="20% - Accent3 4 4 2 5 3" xfId="11795"/>
    <cellStyle name="20% - Accent3 4 4 2 6" xfId="11796"/>
    <cellStyle name="20% - Accent3 4 4 2 7" xfId="11797"/>
    <cellStyle name="20% - Accent3 4 4 3" xfId="11798"/>
    <cellStyle name="20% - Accent3 4 4 3 2" xfId="11799"/>
    <cellStyle name="20% - Accent3 4 4 3 2 2" xfId="11800"/>
    <cellStyle name="20% - Accent3 4 4 3 2 2 2" xfId="11801"/>
    <cellStyle name="20% - Accent3 4 4 3 2 2 2 2" xfId="11802"/>
    <cellStyle name="20% - Accent3 4 4 3 2 2 2 3" xfId="11803"/>
    <cellStyle name="20% - Accent3 4 4 3 2 2 3" xfId="11804"/>
    <cellStyle name="20% - Accent3 4 4 3 2 2 4" xfId="11805"/>
    <cellStyle name="20% - Accent3 4 4 3 2 3" xfId="11806"/>
    <cellStyle name="20% - Accent3 4 4 3 2 3 2" xfId="11807"/>
    <cellStyle name="20% - Accent3 4 4 3 2 3 3" xfId="11808"/>
    <cellStyle name="20% - Accent3 4 4 3 2 4" xfId="11809"/>
    <cellStyle name="20% - Accent3 4 4 3 2 5" xfId="11810"/>
    <cellStyle name="20% - Accent3 4 4 3 3" xfId="11811"/>
    <cellStyle name="20% - Accent3 4 4 3 3 2" xfId="11812"/>
    <cellStyle name="20% - Accent3 4 4 3 3 2 2" xfId="11813"/>
    <cellStyle name="20% - Accent3 4 4 3 3 2 2 2" xfId="11814"/>
    <cellStyle name="20% - Accent3 4 4 3 3 2 2 3" xfId="11815"/>
    <cellStyle name="20% - Accent3 4 4 3 3 2 3" xfId="11816"/>
    <cellStyle name="20% - Accent3 4 4 3 3 2 4" xfId="11817"/>
    <cellStyle name="20% - Accent3 4 4 3 3 3" xfId="11818"/>
    <cellStyle name="20% - Accent3 4 4 3 3 3 2" xfId="11819"/>
    <cellStyle name="20% - Accent3 4 4 3 3 3 3" xfId="11820"/>
    <cellStyle name="20% - Accent3 4 4 3 3 4" xfId="11821"/>
    <cellStyle name="20% - Accent3 4 4 3 3 5" xfId="11822"/>
    <cellStyle name="20% - Accent3 4 4 3 4" xfId="11823"/>
    <cellStyle name="20% - Accent3 4 4 3 4 2" xfId="11824"/>
    <cellStyle name="20% - Accent3 4 4 3 4 2 2" xfId="11825"/>
    <cellStyle name="20% - Accent3 4 4 3 4 2 3" xfId="11826"/>
    <cellStyle name="20% - Accent3 4 4 3 4 3" xfId="11827"/>
    <cellStyle name="20% - Accent3 4 4 3 4 4" xfId="11828"/>
    <cellStyle name="20% - Accent3 4 4 3 5" xfId="11829"/>
    <cellStyle name="20% - Accent3 4 4 3 5 2" xfId="11830"/>
    <cellStyle name="20% - Accent3 4 4 3 5 3" xfId="11831"/>
    <cellStyle name="20% - Accent3 4 4 3 6" xfId="11832"/>
    <cellStyle name="20% - Accent3 4 4 3 7" xfId="11833"/>
    <cellStyle name="20% - Accent3 4 4 4" xfId="11834"/>
    <cellStyle name="20% - Accent3 4 4 4 2" xfId="11835"/>
    <cellStyle name="20% - Accent3 4 4 4 2 2" xfId="11836"/>
    <cellStyle name="20% - Accent3 4 4 4 2 2 2" xfId="11837"/>
    <cellStyle name="20% - Accent3 4 4 4 2 2 2 2" xfId="11838"/>
    <cellStyle name="20% - Accent3 4 4 4 2 2 2 3" xfId="11839"/>
    <cellStyle name="20% - Accent3 4 4 4 2 2 3" xfId="11840"/>
    <cellStyle name="20% - Accent3 4 4 4 2 2 4" xfId="11841"/>
    <cellStyle name="20% - Accent3 4 4 4 2 3" xfId="11842"/>
    <cellStyle name="20% - Accent3 4 4 4 2 3 2" xfId="11843"/>
    <cellStyle name="20% - Accent3 4 4 4 2 3 3" xfId="11844"/>
    <cellStyle name="20% - Accent3 4 4 4 2 4" xfId="11845"/>
    <cellStyle name="20% - Accent3 4 4 4 2 5" xfId="11846"/>
    <cellStyle name="20% - Accent3 4 4 4 3" xfId="11847"/>
    <cellStyle name="20% - Accent3 4 4 4 3 2" xfId="11848"/>
    <cellStyle name="20% - Accent3 4 4 4 3 2 2" xfId="11849"/>
    <cellStyle name="20% - Accent3 4 4 4 3 2 2 2" xfId="11850"/>
    <cellStyle name="20% - Accent3 4 4 4 3 2 2 3" xfId="11851"/>
    <cellStyle name="20% - Accent3 4 4 4 3 2 3" xfId="11852"/>
    <cellStyle name="20% - Accent3 4 4 4 3 2 4" xfId="11853"/>
    <cellStyle name="20% - Accent3 4 4 4 3 3" xfId="11854"/>
    <cellStyle name="20% - Accent3 4 4 4 3 3 2" xfId="11855"/>
    <cellStyle name="20% - Accent3 4 4 4 3 3 3" xfId="11856"/>
    <cellStyle name="20% - Accent3 4 4 4 3 4" xfId="11857"/>
    <cellStyle name="20% - Accent3 4 4 4 3 5" xfId="11858"/>
    <cellStyle name="20% - Accent3 4 4 4 4" xfId="11859"/>
    <cellStyle name="20% - Accent3 4 4 4 4 2" xfId="11860"/>
    <cellStyle name="20% - Accent3 4 4 4 4 2 2" xfId="11861"/>
    <cellStyle name="20% - Accent3 4 4 4 4 2 3" xfId="11862"/>
    <cellStyle name="20% - Accent3 4 4 4 4 3" xfId="11863"/>
    <cellStyle name="20% - Accent3 4 4 4 4 4" xfId="11864"/>
    <cellStyle name="20% - Accent3 4 4 4 5" xfId="11865"/>
    <cellStyle name="20% - Accent3 4 4 4 5 2" xfId="11866"/>
    <cellStyle name="20% - Accent3 4 4 4 5 3" xfId="11867"/>
    <cellStyle name="20% - Accent3 4 4 4 6" xfId="11868"/>
    <cellStyle name="20% - Accent3 4 4 4 7" xfId="11869"/>
    <cellStyle name="20% - Accent3 4 4 5" xfId="11870"/>
    <cellStyle name="20% - Accent3 4 4 5 2" xfId="11871"/>
    <cellStyle name="20% - Accent3 4 4 5 2 2" xfId="11872"/>
    <cellStyle name="20% - Accent3 4 4 5 2 2 2" xfId="11873"/>
    <cellStyle name="20% - Accent3 4 4 5 2 2 3" xfId="11874"/>
    <cellStyle name="20% - Accent3 4 4 5 2 3" xfId="11875"/>
    <cellStyle name="20% - Accent3 4 4 5 2 4" xfId="11876"/>
    <cellStyle name="20% - Accent3 4 4 5 3" xfId="11877"/>
    <cellStyle name="20% - Accent3 4 4 5 3 2" xfId="11878"/>
    <cellStyle name="20% - Accent3 4 4 5 3 3" xfId="11879"/>
    <cellStyle name="20% - Accent3 4 4 5 4" xfId="11880"/>
    <cellStyle name="20% - Accent3 4 4 5 5" xfId="11881"/>
    <cellStyle name="20% - Accent3 4 4 6" xfId="11882"/>
    <cellStyle name="20% - Accent3 4 4 6 2" xfId="11883"/>
    <cellStyle name="20% - Accent3 4 4 6 2 2" xfId="11884"/>
    <cellStyle name="20% - Accent3 4 4 6 2 2 2" xfId="11885"/>
    <cellStyle name="20% - Accent3 4 4 6 2 2 3" xfId="11886"/>
    <cellStyle name="20% - Accent3 4 4 6 2 3" xfId="11887"/>
    <cellStyle name="20% - Accent3 4 4 6 2 4" xfId="11888"/>
    <cellStyle name="20% - Accent3 4 4 6 3" xfId="11889"/>
    <cellStyle name="20% - Accent3 4 4 6 3 2" xfId="11890"/>
    <cellStyle name="20% - Accent3 4 4 6 3 3" xfId="11891"/>
    <cellStyle name="20% - Accent3 4 4 6 4" xfId="11892"/>
    <cellStyle name="20% - Accent3 4 4 6 5" xfId="11893"/>
    <cellStyle name="20% - Accent3 4 4 7" xfId="11894"/>
    <cellStyle name="20% - Accent3 4 4 7 2" xfId="11895"/>
    <cellStyle name="20% - Accent3 4 4 7 2 2" xfId="11896"/>
    <cellStyle name="20% - Accent3 4 4 7 2 2 2" xfId="11897"/>
    <cellStyle name="20% - Accent3 4 4 7 2 2 3" xfId="11898"/>
    <cellStyle name="20% - Accent3 4 4 7 2 3" xfId="11899"/>
    <cellStyle name="20% - Accent3 4 4 7 2 4" xfId="11900"/>
    <cellStyle name="20% - Accent3 4 4 7 3" xfId="11901"/>
    <cellStyle name="20% - Accent3 4 4 7 3 2" xfId="11902"/>
    <cellStyle name="20% - Accent3 4 4 7 3 3" xfId="11903"/>
    <cellStyle name="20% - Accent3 4 4 7 4" xfId="11904"/>
    <cellStyle name="20% - Accent3 4 4 7 5" xfId="11905"/>
    <cellStyle name="20% - Accent3 4 4 8" xfId="11906"/>
    <cellStyle name="20% - Accent3 4 4 8 2" xfId="11907"/>
    <cellStyle name="20% - Accent3 4 4 8 2 2" xfId="11908"/>
    <cellStyle name="20% - Accent3 4 4 8 2 3" xfId="11909"/>
    <cellStyle name="20% - Accent3 4 4 8 3" xfId="11910"/>
    <cellStyle name="20% - Accent3 4 4 8 4" xfId="11911"/>
    <cellStyle name="20% - Accent3 4 4 9" xfId="11912"/>
    <cellStyle name="20% - Accent3 4 4 9 2" xfId="11913"/>
    <cellStyle name="20% - Accent3 4 4 9 2 2" xfId="11914"/>
    <cellStyle name="20% - Accent3 4 4 9 2 3" xfId="11915"/>
    <cellStyle name="20% - Accent3 4 4 9 3" xfId="11916"/>
    <cellStyle name="20% - Accent3 4 4 9 4" xfId="11917"/>
    <cellStyle name="20% - Accent3 4 5" xfId="11918"/>
    <cellStyle name="20% - Accent3 4 5 2" xfId="11919"/>
    <cellStyle name="20% - Accent3 4 5 2 2" xfId="11920"/>
    <cellStyle name="20% - Accent3 4 5 2 2 2" xfId="11921"/>
    <cellStyle name="20% - Accent3 4 5 2 2 2 2" xfId="11922"/>
    <cellStyle name="20% - Accent3 4 5 2 2 2 3" xfId="11923"/>
    <cellStyle name="20% - Accent3 4 5 2 2 3" xfId="11924"/>
    <cellStyle name="20% - Accent3 4 5 2 2 4" xfId="11925"/>
    <cellStyle name="20% - Accent3 4 5 2 3" xfId="11926"/>
    <cellStyle name="20% - Accent3 4 5 2 3 2" xfId="11927"/>
    <cellStyle name="20% - Accent3 4 5 2 3 3" xfId="11928"/>
    <cellStyle name="20% - Accent3 4 5 2 4" xfId="11929"/>
    <cellStyle name="20% - Accent3 4 5 2 5" xfId="11930"/>
    <cellStyle name="20% - Accent3 4 5 3" xfId="11931"/>
    <cellStyle name="20% - Accent3 4 5 3 2" xfId="11932"/>
    <cellStyle name="20% - Accent3 4 5 3 2 2" xfId="11933"/>
    <cellStyle name="20% - Accent3 4 5 3 2 2 2" xfId="11934"/>
    <cellStyle name="20% - Accent3 4 5 3 2 2 3" xfId="11935"/>
    <cellStyle name="20% - Accent3 4 5 3 2 3" xfId="11936"/>
    <cellStyle name="20% - Accent3 4 5 3 2 4" xfId="11937"/>
    <cellStyle name="20% - Accent3 4 5 3 3" xfId="11938"/>
    <cellStyle name="20% - Accent3 4 5 3 3 2" xfId="11939"/>
    <cellStyle name="20% - Accent3 4 5 3 3 3" xfId="11940"/>
    <cellStyle name="20% - Accent3 4 5 3 4" xfId="11941"/>
    <cellStyle name="20% - Accent3 4 5 3 5" xfId="11942"/>
    <cellStyle name="20% - Accent3 4 5 4" xfId="11943"/>
    <cellStyle name="20% - Accent3 4 5 4 2" xfId="11944"/>
    <cellStyle name="20% - Accent3 4 5 4 2 2" xfId="11945"/>
    <cellStyle name="20% - Accent3 4 5 4 2 3" xfId="11946"/>
    <cellStyle name="20% - Accent3 4 5 4 3" xfId="11947"/>
    <cellStyle name="20% - Accent3 4 5 4 4" xfId="11948"/>
    <cellStyle name="20% - Accent3 4 5 5" xfId="11949"/>
    <cellStyle name="20% - Accent3 4 5 5 2" xfId="11950"/>
    <cellStyle name="20% - Accent3 4 5 5 3" xfId="11951"/>
    <cellStyle name="20% - Accent3 4 5 6" xfId="11952"/>
    <cellStyle name="20% - Accent3 4 5 7" xfId="11953"/>
    <cellStyle name="20% - Accent3 4 6" xfId="11954"/>
    <cellStyle name="20% - Accent3 4 6 2" xfId="11955"/>
    <cellStyle name="20% - Accent3 4 6 2 2" xfId="11956"/>
    <cellStyle name="20% - Accent3 4 6 2 2 2" xfId="11957"/>
    <cellStyle name="20% - Accent3 4 6 2 2 2 2" xfId="11958"/>
    <cellStyle name="20% - Accent3 4 6 2 2 2 3" xfId="11959"/>
    <cellStyle name="20% - Accent3 4 6 2 2 3" xfId="11960"/>
    <cellStyle name="20% - Accent3 4 6 2 2 4" xfId="11961"/>
    <cellStyle name="20% - Accent3 4 6 2 3" xfId="11962"/>
    <cellStyle name="20% - Accent3 4 6 2 3 2" xfId="11963"/>
    <cellStyle name="20% - Accent3 4 6 2 3 3" xfId="11964"/>
    <cellStyle name="20% - Accent3 4 6 2 4" xfId="11965"/>
    <cellStyle name="20% - Accent3 4 6 2 5" xfId="11966"/>
    <cellStyle name="20% - Accent3 4 6 3" xfId="11967"/>
    <cellStyle name="20% - Accent3 4 6 3 2" xfId="11968"/>
    <cellStyle name="20% - Accent3 4 6 3 2 2" xfId="11969"/>
    <cellStyle name="20% - Accent3 4 6 3 2 2 2" xfId="11970"/>
    <cellStyle name="20% - Accent3 4 6 3 2 2 3" xfId="11971"/>
    <cellStyle name="20% - Accent3 4 6 3 2 3" xfId="11972"/>
    <cellStyle name="20% - Accent3 4 6 3 2 4" xfId="11973"/>
    <cellStyle name="20% - Accent3 4 6 3 3" xfId="11974"/>
    <cellStyle name="20% - Accent3 4 6 3 3 2" xfId="11975"/>
    <cellStyle name="20% - Accent3 4 6 3 3 3" xfId="11976"/>
    <cellStyle name="20% - Accent3 4 6 3 4" xfId="11977"/>
    <cellStyle name="20% - Accent3 4 6 3 5" xfId="11978"/>
    <cellStyle name="20% - Accent3 4 6 4" xfId="11979"/>
    <cellStyle name="20% - Accent3 4 6 4 2" xfId="11980"/>
    <cellStyle name="20% - Accent3 4 6 4 2 2" xfId="11981"/>
    <cellStyle name="20% - Accent3 4 6 4 2 3" xfId="11982"/>
    <cellStyle name="20% - Accent3 4 6 4 3" xfId="11983"/>
    <cellStyle name="20% - Accent3 4 6 4 4" xfId="11984"/>
    <cellStyle name="20% - Accent3 4 6 5" xfId="11985"/>
    <cellStyle name="20% - Accent3 4 6 5 2" xfId="11986"/>
    <cellStyle name="20% - Accent3 4 6 5 3" xfId="11987"/>
    <cellStyle name="20% - Accent3 4 6 6" xfId="11988"/>
    <cellStyle name="20% - Accent3 4 6 7" xfId="11989"/>
    <cellStyle name="20% - Accent3 4 7" xfId="11990"/>
    <cellStyle name="20% - Accent3 4 7 2" xfId="11991"/>
    <cellStyle name="20% - Accent3 4 7 2 2" xfId="11992"/>
    <cellStyle name="20% - Accent3 4 7 2 2 2" xfId="11993"/>
    <cellStyle name="20% - Accent3 4 7 2 2 2 2" xfId="11994"/>
    <cellStyle name="20% - Accent3 4 7 2 2 2 3" xfId="11995"/>
    <cellStyle name="20% - Accent3 4 7 2 2 3" xfId="11996"/>
    <cellStyle name="20% - Accent3 4 7 2 2 4" xfId="11997"/>
    <cellStyle name="20% - Accent3 4 7 2 3" xfId="11998"/>
    <cellStyle name="20% - Accent3 4 7 2 3 2" xfId="11999"/>
    <cellStyle name="20% - Accent3 4 7 2 3 3" xfId="12000"/>
    <cellStyle name="20% - Accent3 4 7 2 4" xfId="12001"/>
    <cellStyle name="20% - Accent3 4 7 2 5" xfId="12002"/>
    <cellStyle name="20% - Accent3 4 7 3" xfId="12003"/>
    <cellStyle name="20% - Accent3 4 7 3 2" xfId="12004"/>
    <cellStyle name="20% - Accent3 4 7 3 2 2" xfId="12005"/>
    <cellStyle name="20% - Accent3 4 7 3 2 2 2" xfId="12006"/>
    <cellStyle name="20% - Accent3 4 7 3 2 2 3" xfId="12007"/>
    <cellStyle name="20% - Accent3 4 7 3 2 3" xfId="12008"/>
    <cellStyle name="20% - Accent3 4 7 3 2 4" xfId="12009"/>
    <cellStyle name="20% - Accent3 4 7 3 3" xfId="12010"/>
    <cellStyle name="20% - Accent3 4 7 3 3 2" xfId="12011"/>
    <cellStyle name="20% - Accent3 4 7 3 3 3" xfId="12012"/>
    <cellStyle name="20% - Accent3 4 7 3 4" xfId="12013"/>
    <cellStyle name="20% - Accent3 4 7 3 5" xfId="12014"/>
    <cellStyle name="20% - Accent3 4 7 4" xfId="12015"/>
    <cellStyle name="20% - Accent3 4 7 4 2" xfId="12016"/>
    <cellStyle name="20% - Accent3 4 7 4 2 2" xfId="12017"/>
    <cellStyle name="20% - Accent3 4 7 4 2 3" xfId="12018"/>
    <cellStyle name="20% - Accent3 4 7 4 3" xfId="12019"/>
    <cellStyle name="20% - Accent3 4 7 4 4" xfId="12020"/>
    <cellStyle name="20% - Accent3 4 7 5" xfId="12021"/>
    <cellStyle name="20% - Accent3 4 7 5 2" xfId="12022"/>
    <cellStyle name="20% - Accent3 4 7 5 3" xfId="12023"/>
    <cellStyle name="20% - Accent3 4 7 6" xfId="12024"/>
    <cellStyle name="20% - Accent3 4 7 7" xfId="12025"/>
    <cellStyle name="20% - Accent3 4 8" xfId="12026"/>
    <cellStyle name="20% - Accent3 4 8 2" xfId="12027"/>
    <cellStyle name="20% - Accent3 4 8 2 2" xfId="12028"/>
    <cellStyle name="20% - Accent3 4 8 2 2 2" xfId="12029"/>
    <cellStyle name="20% - Accent3 4 8 2 2 3" xfId="12030"/>
    <cellStyle name="20% - Accent3 4 8 2 3" xfId="12031"/>
    <cellStyle name="20% - Accent3 4 8 2 4" xfId="12032"/>
    <cellStyle name="20% - Accent3 4 8 3" xfId="12033"/>
    <cellStyle name="20% - Accent3 4 8 3 2" xfId="12034"/>
    <cellStyle name="20% - Accent3 4 8 3 3" xfId="12035"/>
    <cellStyle name="20% - Accent3 4 8 4" xfId="12036"/>
    <cellStyle name="20% - Accent3 4 8 5" xfId="12037"/>
    <cellStyle name="20% - Accent3 4 9" xfId="12038"/>
    <cellStyle name="20% - Accent3 4 9 2" xfId="12039"/>
    <cellStyle name="20% - Accent3 4 9 2 2" xfId="12040"/>
    <cellStyle name="20% - Accent3 4 9 2 2 2" xfId="12041"/>
    <cellStyle name="20% - Accent3 4 9 2 2 3" xfId="12042"/>
    <cellStyle name="20% - Accent3 4 9 2 3" xfId="12043"/>
    <cellStyle name="20% - Accent3 4 9 2 4" xfId="12044"/>
    <cellStyle name="20% - Accent3 4 9 3" xfId="12045"/>
    <cellStyle name="20% - Accent3 4 9 3 2" xfId="12046"/>
    <cellStyle name="20% - Accent3 4 9 3 3" xfId="12047"/>
    <cellStyle name="20% - Accent3 4 9 4" xfId="12048"/>
    <cellStyle name="20% - Accent3 4 9 5" xfId="12049"/>
    <cellStyle name="20% - Accent3 4_PwrTax 51040" xfId="12050"/>
    <cellStyle name="20% - Accent3 40" xfId="12051"/>
    <cellStyle name="20% - Accent3 40 2" xfId="12052"/>
    <cellStyle name="20% - Accent3 40 2 2" xfId="12053"/>
    <cellStyle name="20% - Accent3 40 2 2 2" xfId="12054"/>
    <cellStyle name="20% - Accent3 40 2 2 2 2" xfId="12055"/>
    <cellStyle name="20% - Accent3 40 2 2 2 3" xfId="12056"/>
    <cellStyle name="20% - Accent3 40 2 2 3" xfId="12057"/>
    <cellStyle name="20% - Accent3 40 2 2 4" xfId="12058"/>
    <cellStyle name="20% - Accent3 40 2 3" xfId="12059"/>
    <cellStyle name="20% - Accent3 40 2 3 2" xfId="12060"/>
    <cellStyle name="20% - Accent3 40 2 3 3" xfId="12061"/>
    <cellStyle name="20% - Accent3 40 2 4" xfId="12062"/>
    <cellStyle name="20% - Accent3 40 2 5" xfId="12063"/>
    <cellStyle name="20% - Accent3 40 3" xfId="12064"/>
    <cellStyle name="20% - Accent3 40 3 2" xfId="12065"/>
    <cellStyle name="20% - Accent3 40 3 2 2" xfId="12066"/>
    <cellStyle name="20% - Accent3 40 3 2 2 2" xfId="12067"/>
    <cellStyle name="20% - Accent3 40 3 2 2 3" xfId="12068"/>
    <cellStyle name="20% - Accent3 40 3 2 3" xfId="12069"/>
    <cellStyle name="20% - Accent3 40 3 2 4" xfId="12070"/>
    <cellStyle name="20% - Accent3 40 3 3" xfId="12071"/>
    <cellStyle name="20% - Accent3 40 3 3 2" xfId="12072"/>
    <cellStyle name="20% - Accent3 40 3 3 3" xfId="12073"/>
    <cellStyle name="20% - Accent3 40 3 4" xfId="12074"/>
    <cellStyle name="20% - Accent3 40 3 5" xfId="12075"/>
    <cellStyle name="20% - Accent3 40 4" xfId="12076"/>
    <cellStyle name="20% - Accent3 40 4 2" xfId="12077"/>
    <cellStyle name="20% - Accent3 40 4 2 2" xfId="12078"/>
    <cellStyle name="20% - Accent3 40 4 2 3" xfId="12079"/>
    <cellStyle name="20% - Accent3 40 4 3" xfId="12080"/>
    <cellStyle name="20% - Accent3 40 4 4" xfId="12081"/>
    <cellStyle name="20% - Accent3 40 5" xfId="12082"/>
    <cellStyle name="20% - Accent3 40 5 2" xfId="12083"/>
    <cellStyle name="20% - Accent3 40 5 3" xfId="12084"/>
    <cellStyle name="20% - Accent3 40 6" xfId="12085"/>
    <cellStyle name="20% - Accent3 40 7" xfId="12086"/>
    <cellStyle name="20% - Accent3 41" xfId="12087"/>
    <cellStyle name="20% - Accent3 41 2" xfId="12088"/>
    <cellStyle name="20% - Accent3 41 2 2" xfId="12089"/>
    <cellStyle name="20% - Accent3 41 2 2 2" xfId="12090"/>
    <cellStyle name="20% - Accent3 41 2 2 2 2" xfId="12091"/>
    <cellStyle name="20% - Accent3 41 2 2 2 3" xfId="12092"/>
    <cellStyle name="20% - Accent3 41 2 2 3" xfId="12093"/>
    <cellStyle name="20% - Accent3 41 2 2 4" xfId="12094"/>
    <cellStyle name="20% - Accent3 41 2 3" xfId="12095"/>
    <cellStyle name="20% - Accent3 41 2 3 2" xfId="12096"/>
    <cellStyle name="20% - Accent3 41 2 3 3" xfId="12097"/>
    <cellStyle name="20% - Accent3 41 2 4" xfId="12098"/>
    <cellStyle name="20% - Accent3 41 2 5" xfId="12099"/>
    <cellStyle name="20% - Accent3 41 3" xfId="12100"/>
    <cellStyle name="20% - Accent3 41 3 2" xfId="12101"/>
    <cellStyle name="20% - Accent3 41 3 2 2" xfId="12102"/>
    <cellStyle name="20% - Accent3 41 3 2 2 2" xfId="12103"/>
    <cellStyle name="20% - Accent3 41 3 2 2 3" xfId="12104"/>
    <cellStyle name="20% - Accent3 41 3 2 3" xfId="12105"/>
    <cellStyle name="20% - Accent3 41 3 2 4" xfId="12106"/>
    <cellStyle name="20% - Accent3 41 3 3" xfId="12107"/>
    <cellStyle name="20% - Accent3 41 3 3 2" xfId="12108"/>
    <cellStyle name="20% - Accent3 41 3 3 3" xfId="12109"/>
    <cellStyle name="20% - Accent3 41 3 4" xfId="12110"/>
    <cellStyle name="20% - Accent3 41 3 5" xfId="12111"/>
    <cellStyle name="20% - Accent3 41 4" xfId="12112"/>
    <cellStyle name="20% - Accent3 41 4 2" xfId="12113"/>
    <cellStyle name="20% - Accent3 41 4 2 2" xfId="12114"/>
    <cellStyle name="20% - Accent3 41 4 2 3" xfId="12115"/>
    <cellStyle name="20% - Accent3 41 4 3" xfId="12116"/>
    <cellStyle name="20% - Accent3 41 4 4" xfId="12117"/>
    <cellStyle name="20% - Accent3 41 5" xfId="12118"/>
    <cellStyle name="20% - Accent3 41 5 2" xfId="12119"/>
    <cellStyle name="20% - Accent3 41 5 3" xfId="12120"/>
    <cellStyle name="20% - Accent3 41 6" xfId="12121"/>
    <cellStyle name="20% - Accent3 41 7" xfId="12122"/>
    <cellStyle name="20% - Accent3 42" xfId="12123"/>
    <cellStyle name="20% - Accent3 42 2" xfId="12124"/>
    <cellStyle name="20% - Accent3 42 2 2" xfId="12125"/>
    <cellStyle name="20% - Accent3 42 2 2 2" xfId="12126"/>
    <cellStyle name="20% - Accent3 42 2 2 2 2" xfId="12127"/>
    <cellStyle name="20% - Accent3 42 2 2 2 3" xfId="12128"/>
    <cellStyle name="20% - Accent3 42 2 2 3" xfId="12129"/>
    <cellStyle name="20% - Accent3 42 2 2 4" xfId="12130"/>
    <cellStyle name="20% - Accent3 42 2 3" xfId="12131"/>
    <cellStyle name="20% - Accent3 42 2 3 2" xfId="12132"/>
    <cellStyle name="20% - Accent3 42 2 3 3" xfId="12133"/>
    <cellStyle name="20% - Accent3 42 2 4" xfId="12134"/>
    <cellStyle name="20% - Accent3 42 2 5" xfId="12135"/>
    <cellStyle name="20% - Accent3 42 3" xfId="12136"/>
    <cellStyle name="20% - Accent3 42 3 2" xfId="12137"/>
    <cellStyle name="20% - Accent3 42 3 2 2" xfId="12138"/>
    <cellStyle name="20% - Accent3 42 3 2 2 2" xfId="12139"/>
    <cellStyle name="20% - Accent3 42 3 2 2 3" xfId="12140"/>
    <cellStyle name="20% - Accent3 42 3 2 3" xfId="12141"/>
    <cellStyle name="20% - Accent3 42 3 2 4" xfId="12142"/>
    <cellStyle name="20% - Accent3 42 3 3" xfId="12143"/>
    <cellStyle name="20% - Accent3 42 3 3 2" xfId="12144"/>
    <cellStyle name="20% - Accent3 42 3 3 3" xfId="12145"/>
    <cellStyle name="20% - Accent3 42 3 4" xfId="12146"/>
    <cellStyle name="20% - Accent3 42 3 5" xfId="12147"/>
    <cellStyle name="20% - Accent3 42 4" xfId="12148"/>
    <cellStyle name="20% - Accent3 42 4 2" xfId="12149"/>
    <cellStyle name="20% - Accent3 42 4 2 2" xfId="12150"/>
    <cellStyle name="20% - Accent3 42 4 2 3" xfId="12151"/>
    <cellStyle name="20% - Accent3 42 4 3" xfId="12152"/>
    <cellStyle name="20% - Accent3 42 4 4" xfId="12153"/>
    <cellStyle name="20% - Accent3 42 5" xfId="12154"/>
    <cellStyle name="20% - Accent3 42 5 2" xfId="12155"/>
    <cellStyle name="20% - Accent3 42 5 3" xfId="12156"/>
    <cellStyle name="20% - Accent3 42 6" xfId="12157"/>
    <cellStyle name="20% - Accent3 42 7" xfId="12158"/>
    <cellStyle name="20% - Accent3 43" xfId="12159"/>
    <cellStyle name="20% - Accent3 43 2" xfId="12160"/>
    <cellStyle name="20% - Accent3 43 2 2" xfId="12161"/>
    <cellStyle name="20% - Accent3 43 2 2 2" xfId="12162"/>
    <cellStyle name="20% - Accent3 43 2 2 2 2" xfId="12163"/>
    <cellStyle name="20% - Accent3 43 2 2 2 3" xfId="12164"/>
    <cellStyle name="20% - Accent3 43 2 2 3" xfId="12165"/>
    <cellStyle name="20% - Accent3 43 2 2 4" xfId="12166"/>
    <cellStyle name="20% - Accent3 43 2 3" xfId="12167"/>
    <cellStyle name="20% - Accent3 43 2 3 2" xfId="12168"/>
    <cellStyle name="20% - Accent3 43 2 3 3" xfId="12169"/>
    <cellStyle name="20% - Accent3 43 2 4" xfId="12170"/>
    <cellStyle name="20% - Accent3 43 2 5" xfId="12171"/>
    <cellStyle name="20% - Accent3 43 3" xfId="12172"/>
    <cellStyle name="20% - Accent3 43 3 2" xfId="12173"/>
    <cellStyle name="20% - Accent3 43 3 2 2" xfId="12174"/>
    <cellStyle name="20% - Accent3 43 3 2 2 2" xfId="12175"/>
    <cellStyle name="20% - Accent3 43 3 2 2 3" xfId="12176"/>
    <cellStyle name="20% - Accent3 43 3 2 3" xfId="12177"/>
    <cellStyle name="20% - Accent3 43 3 2 4" xfId="12178"/>
    <cellStyle name="20% - Accent3 43 3 3" xfId="12179"/>
    <cellStyle name="20% - Accent3 43 3 3 2" xfId="12180"/>
    <cellStyle name="20% - Accent3 43 3 3 3" xfId="12181"/>
    <cellStyle name="20% - Accent3 43 3 4" xfId="12182"/>
    <cellStyle name="20% - Accent3 43 3 5" xfId="12183"/>
    <cellStyle name="20% - Accent3 43 4" xfId="12184"/>
    <cellStyle name="20% - Accent3 43 4 2" xfId="12185"/>
    <cellStyle name="20% - Accent3 43 4 2 2" xfId="12186"/>
    <cellStyle name="20% - Accent3 43 4 2 3" xfId="12187"/>
    <cellStyle name="20% - Accent3 43 4 3" xfId="12188"/>
    <cellStyle name="20% - Accent3 43 4 4" xfId="12189"/>
    <cellStyle name="20% - Accent3 43 5" xfId="12190"/>
    <cellStyle name="20% - Accent3 43 5 2" xfId="12191"/>
    <cellStyle name="20% - Accent3 43 5 3" xfId="12192"/>
    <cellStyle name="20% - Accent3 43 6" xfId="12193"/>
    <cellStyle name="20% - Accent3 43 7" xfId="12194"/>
    <cellStyle name="20% - Accent3 44" xfId="12195"/>
    <cellStyle name="20% - Accent3 44 2" xfId="12196"/>
    <cellStyle name="20% - Accent3 44 2 2" xfId="12197"/>
    <cellStyle name="20% - Accent3 44 2 2 2" xfId="12198"/>
    <cellStyle name="20% - Accent3 44 2 2 2 2" xfId="12199"/>
    <cellStyle name="20% - Accent3 44 2 2 2 3" xfId="12200"/>
    <cellStyle name="20% - Accent3 44 2 2 3" xfId="12201"/>
    <cellStyle name="20% - Accent3 44 2 2 4" xfId="12202"/>
    <cellStyle name="20% - Accent3 44 2 3" xfId="12203"/>
    <cellStyle name="20% - Accent3 44 2 3 2" xfId="12204"/>
    <cellStyle name="20% - Accent3 44 2 3 3" xfId="12205"/>
    <cellStyle name="20% - Accent3 44 2 4" xfId="12206"/>
    <cellStyle name="20% - Accent3 44 2 5" xfId="12207"/>
    <cellStyle name="20% - Accent3 44 3" xfId="12208"/>
    <cellStyle name="20% - Accent3 44 3 2" xfId="12209"/>
    <cellStyle name="20% - Accent3 44 3 2 2" xfId="12210"/>
    <cellStyle name="20% - Accent3 44 3 2 2 2" xfId="12211"/>
    <cellStyle name="20% - Accent3 44 3 2 2 3" xfId="12212"/>
    <cellStyle name="20% - Accent3 44 3 2 3" xfId="12213"/>
    <cellStyle name="20% - Accent3 44 3 2 4" xfId="12214"/>
    <cellStyle name="20% - Accent3 44 3 3" xfId="12215"/>
    <cellStyle name="20% - Accent3 44 3 3 2" xfId="12216"/>
    <cellStyle name="20% - Accent3 44 3 3 3" xfId="12217"/>
    <cellStyle name="20% - Accent3 44 3 4" xfId="12218"/>
    <cellStyle name="20% - Accent3 44 3 5" xfId="12219"/>
    <cellStyle name="20% - Accent3 44 4" xfId="12220"/>
    <cellStyle name="20% - Accent3 44 4 2" xfId="12221"/>
    <cellStyle name="20% - Accent3 44 4 2 2" xfId="12222"/>
    <cellStyle name="20% - Accent3 44 4 2 3" xfId="12223"/>
    <cellStyle name="20% - Accent3 44 4 3" xfId="12224"/>
    <cellStyle name="20% - Accent3 44 4 4" xfId="12225"/>
    <cellStyle name="20% - Accent3 44 5" xfId="12226"/>
    <cellStyle name="20% - Accent3 44 5 2" xfId="12227"/>
    <cellStyle name="20% - Accent3 44 5 3" xfId="12228"/>
    <cellStyle name="20% - Accent3 44 6" xfId="12229"/>
    <cellStyle name="20% - Accent3 44 7" xfId="12230"/>
    <cellStyle name="20% - Accent3 45" xfId="12231"/>
    <cellStyle name="20% - Accent3 45 2" xfId="12232"/>
    <cellStyle name="20% - Accent3 45 2 2" xfId="12233"/>
    <cellStyle name="20% - Accent3 45 2 2 2" xfId="12234"/>
    <cellStyle name="20% - Accent3 45 2 2 2 2" xfId="12235"/>
    <cellStyle name="20% - Accent3 45 2 2 2 3" xfId="12236"/>
    <cellStyle name="20% - Accent3 45 2 2 3" xfId="12237"/>
    <cellStyle name="20% - Accent3 45 2 2 4" xfId="12238"/>
    <cellStyle name="20% - Accent3 45 2 3" xfId="12239"/>
    <cellStyle name="20% - Accent3 45 2 3 2" xfId="12240"/>
    <cellStyle name="20% - Accent3 45 2 3 3" xfId="12241"/>
    <cellStyle name="20% - Accent3 45 2 4" xfId="12242"/>
    <cellStyle name="20% - Accent3 45 2 5" xfId="12243"/>
    <cellStyle name="20% - Accent3 45 3" xfId="12244"/>
    <cellStyle name="20% - Accent3 45 3 2" xfId="12245"/>
    <cellStyle name="20% - Accent3 45 3 2 2" xfId="12246"/>
    <cellStyle name="20% - Accent3 45 3 2 2 2" xfId="12247"/>
    <cellStyle name="20% - Accent3 45 3 2 2 3" xfId="12248"/>
    <cellStyle name="20% - Accent3 45 3 2 3" xfId="12249"/>
    <cellStyle name="20% - Accent3 45 3 2 4" xfId="12250"/>
    <cellStyle name="20% - Accent3 45 3 3" xfId="12251"/>
    <cellStyle name="20% - Accent3 45 3 3 2" xfId="12252"/>
    <cellStyle name="20% - Accent3 45 3 3 3" xfId="12253"/>
    <cellStyle name="20% - Accent3 45 3 4" xfId="12254"/>
    <cellStyle name="20% - Accent3 45 3 5" xfId="12255"/>
    <cellStyle name="20% - Accent3 45 4" xfId="12256"/>
    <cellStyle name="20% - Accent3 45 4 2" xfId="12257"/>
    <cellStyle name="20% - Accent3 45 4 2 2" xfId="12258"/>
    <cellStyle name="20% - Accent3 45 4 2 3" xfId="12259"/>
    <cellStyle name="20% - Accent3 45 4 3" xfId="12260"/>
    <cellStyle name="20% - Accent3 45 4 4" xfId="12261"/>
    <cellStyle name="20% - Accent3 45 5" xfId="12262"/>
    <cellStyle name="20% - Accent3 45 5 2" xfId="12263"/>
    <cellStyle name="20% - Accent3 45 5 3" xfId="12264"/>
    <cellStyle name="20% - Accent3 45 6" xfId="12265"/>
    <cellStyle name="20% - Accent3 45 7" xfId="12266"/>
    <cellStyle name="20% - Accent3 46" xfId="12267"/>
    <cellStyle name="20% - Accent3 46 2" xfId="12268"/>
    <cellStyle name="20% - Accent3 46 2 2" xfId="12269"/>
    <cellStyle name="20% - Accent3 46 2 2 2" xfId="12270"/>
    <cellStyle name="20% - Accent3 46 2 2 2 2" xfId="12271"/>
    <cellStyle name="20% - Accent3 46 2 2 2 3" xfId="12272"/>
    <cellStyle name="20% - Accent3 46 2 2 3" xfId="12273"/>
    <cellStyle name="20% - Accent3 46 2 2 4" xfId="12274"/>
    <cellStyle name="20% - Accent3 46 2 3" xfId="12275"/>
    <cellStyle name="20% - Accent3 46 2 3 2" xfId="12276"/>
    <cellStyle name="20% - Accent3 46 2 3 3" xfId="12277"/>
    <cellStyle name="20% - Accent3 46 2 4" xfId="12278"/>
    <cellStyle name="20% - Accent3 46 2 5" xfId="12279"/>
    <cellStyle name="20% - Accent3 46 3" xfId="12280"/>
    <cellStyle name="20% - Accent3 46 3 2" xfId="12281"/>
    <cellStyle name="20% - Accent3 46 3 2 2" xfId="12282"/>
    <cellStyle name="20% - Accent3 46 3 2 2 2" xfId="12283"/>
    <cellStyle name="20% - Accent3 46 3 2 2 3" xfId="12284"/>
    <cellStyle name="20% - Accent3 46 3 2 3" xfId="12285"/>
    <cellStyle name="20% - Accent3 46 3 2 4" xfId="12286"/>
    <cellStyle name="20% - Accent3 46 3 3" xfId="12287"/>
    <cellStyle name="20% - Accent3 46 3 3 2" xfId="12288"/>
    <cellStyle name="20% - Accent3 46 3 3 3" xfId="12289"/>
    <cellStyle name="20% - Accent3 46 3 4" xfId="12290"/>
    <cellStyle name="20% - Accent3 46 3 5" xfId="12291"/>
    <cellStyle name="20% - Accent3 46 4" xfId="12292"/>
    <cellStyle name="20% - Accent3 46 4 2" xfId="12293"/>
    <cellStyle name="20% - Accent3 46 4 2 2" xfId="12294"/>
    <cellStyle name="20% - Accent3 46 4 2 3" xfId="12295"/>
    <cellStyle name="20% - Accent3 46 4 3" xfId="12296"/>
    <cellStyle name="20% - Accent3 46 4 4" xfId="12297"/>
    <cellStyle name="20% - Accent3 46 5" xfId="12298"/>
    <cellStyle name="20% - Accent3 46 5 2" xfId="12299"/>
    <cellStyle name="20% - Accent3 46 5 3" xfId="12300"/>
    <cellStyle name="20% - Accent3 46 6" xfId="12301"/>
    <cellStyle name="20% - Accent3 46 7" xfId="12302"/>
    <cellStyle name="20% - Accent3 47" xfId="12303"/>
    <cellStyle name="20% - Accent3 47 2" xfId="12304"/>
    <cellStyle name="20% - Accent3 47 2 2" xfId="12305"/>
    <cellStyle name="20% - Accent3 47 2 2 2" xfId="12306"/>
    <cellStyle name="20% - Accent3 47 2 2 2 2" xfId="12307"/>
    <cellStyle name="20% - Accent3 47 2 2 2 3" xfId="12308"/>
    <cellStyle name="20% - Accent3 47 2 2 3" xfId="12309"/>
    <cellStyle name="20% - Accent3 47 2 2 4" xfId="12310"/>
    <cellStyle name="20% - Accent3 47 2 3" xfId="12311"/>
    <cellStyle name="20% - Accent3 47 2 3 2" xfId="12312"/>
    <cellStyle name="20% - Accent3 47 2 3 3" xfId="12313"/>
    <cellStyle name="20% - Accent3 47 2 4" xfId="12314"/>
    <cellStyle name="20% - Accent3 47 2 5" xfId="12315"/>
    <cellStyle name="20% - Accent3 47 3" xfId="12316"/>
    <cellStyle name="20% - Accent3 47 3 2" xfId="12317"/>
    <cellStyle name="20% - Accent3 47 3 2 2" xfId="12318"/>
    <cellStyle name="20% - Accent3 47 3 2 3" xfId="12319"/>
    <cellStyle name="20% - Accent3 47 3 3" xfId="12320"/>
    <cellStyle name="20% - Accent3 47 3 4" xfId="12321"/>
    <cellStyle name="20% - Accent3 47 4" xfId="12322"/>
    <cellStyle name="20% - Accent3 47 4 2" xfId="12323"/>
    <cellStyle name="20% - Accent3 47 4 3" xfId="12324"/>
    <cellStyle name="20% - Accent3 47 5" xfId="12325"/>
    <cellStyle name="20% - Accent3 47 6" xfId="12326"/>
    <cellStyle name="20% - Accent3 48" xfId="12327"/>
    <cellStyle name="20% - Accent3 48 2" xfId="12328"/>
    <cellStyle name="20% - Accent3 48 2 2" xfId="12329"/>
    <cellStyle name="20% - Accent3 48 2 2 2" xfId="12330"/>
    <cellStyle name="20% - Accent3 48 2 2 2 2" xfId="12331"/>
    <cellStyle name="20% - Accent3 48 2 2 2 3" xfId="12332"/>
    <cellStyle name="20% - Accent3 48 2 2 3" xfId="12333"/>
    <cellStyle name="20% - Accent3 48 2 2 4" xfId="12334"/>
    <cellStyle name="20% - Accent3 48 2 3" xfId="12335"/>
    <cellStyle name="20% - Accent3 48 2 3 2" xfId="12336"/>
    <cellStyle name="20% - Accent3 48 2 3 3" xfId="12337"/>
    <cellStyle name="20% - Accent3 48 2 4" xfId="12338"/>
    <cellStyle name="20% - Accent3 48 2 5" xfId="12339"/>
    <cellStyle name="20% - Accent3 48 3" xfId="12340"/>
    <cellStyle name="20% - Accent3 48 3 2" xfId="12341"/>
    <cellStyle name="20% - Accent3 48 3 2 2" xfId="12342"/>
    <cellStyle name="20% - Accent3 48 3 2 3" xfId="12343"/>
    <cellStyle name="20% - Accent3 48 3 3" xfId="12344"/>
    <cellStyle name="20% - Accent3 48 3 4" xfId="12345"/>
    <cellStyle name="20% - Accent3 48 4" xfId="12346"/>
    <cellStyle name="20% - Accent3 48 4 2" xfId="12347"/>
    <cellStyle name="20% - Accent3 48 4 3" xfId="12348"/>
    <cellStyle name="20% - Accent3 48 5" xfId="12349"/>
    <cellStyle name="20% - Accent3 48 6" xfId="12350"/>
    <cellStyle name="20% - Accent3 49" xfId="12351"/>
    <cellStyle name="20% - Accent3 49 2" xfId="12352"/>
    <cellStyle name="20% - Accent3 49 2 2" xfId="12353"/>
    <cellStyle name="20% - Accent3 49 2 2 2" xfId="12354"/>
    <cellStyle name="20% - Accent3 49 2 2 2 2" xfId="12355"/>
    <cellStyle name="20% - Accent3 49 2 2 2 3" xfId="12356"/>
    <cellStyle name="20% - Accent3 49 2 2 3" xfId="12357"/>
    <cellStyle name="20% - Accent3 49 2 2 4" xfId="12358"/>
    <cellStyle name="20% - Accent3 49 2 3" xfId="12359"/>
    <cellStyle name="20% - Accent3 49 2 3 2" xfId="12360"/>
    <cellStyle name="20% - Accent3 49 2 3 3" xfId="12361"/>
    <cellStyle name="20% - Accent3 49 2 4" xfId="12362"/>
    <cellStyle name="20% - Accent3 49 2 5" xfId="12363"/>
    <cellStyle name="20% - Accent3 49 3" xfId="12364"/>
    <cellStyle name="20% - Accent3 49 3 2" xfId="12365"/>
    <cellStyle name="20% - Accent3 49 3 2 2" xfId="12366"/>
    <cellStyle name="20% - Accent3 49 3 2 3" xfId="12367"/>
    <cellStyle name="20% - Accent3 49 3 3" xfId="12368"/>
    <cellStyle name="20% - Accent3 49 3 4" xfId="12369"/>
    <cellStyle name="20% - Accent3 49 4" xfId="12370"/>
    <cellStyle name="20% - Accent3 49 4 2" xfId="12371"/>
    <cellStyle name="20% - Accent3 49 4 3" xfId="12372"/>
    <cellStyle name="20% - Accent3 49 5" xfId="12373"/>
    <cellStyle name="20% - Accent3 49 6" xfId="12374"/>
    <cellStyle name="20% - Accent3 5" xfId="310"/>
    <cellStyle name="20% - Accent3 5 2" xfId="311"/>
    <cellStyle name="20% - Accent3 5 3" xfId="12375"/>
    <cellStyle name="20% - Accent3 50" xfId="12376"/>
    <cellStyle name="20% - Accent3 50 2" xfId="12377"/>
    <cellStyle name="20% - Accent3 50 2 2" xfId="12378"/>
    <cellStyle name="20% - Accent3 50 2 2 2" xfId="12379"/>
    <cellStyle name="20% - Accent3 50 2 2 2 2" xfId="12380"/>
    <cellStyle name="20% - Accent3 50 2 2 2 3" xfId="12381"/>
    <cellStyle name="20% - Accent3 50 2 2 3" xfId="12382"/>
    <cellStyle name="20% - Accent3 50 2 2 4" xfId="12383"/>
    <cellStyle name="20% - Accent3 50 2 3" xfId="12384"/>
    <cellStyle name="20% - Accent3 50 2 3 2" xfId="12385"/>
    <cellStyle name="20% - Accent3 50 2 3 3" xfId="12386"/>
    <cellStyle name="20% - Accent3 50 2 4" xfId="12387"/>
    <cellStyle name="20% - Accent3 50 2 5" xfId="12388"/>
    <cellStyle name="20% - Accent3 50 3" xfId="12389"/>
    <cellStyle name="20% - Accent3 50 3 2" xfId="12390"/>
    <cellStyle name="20% - Accent3 50 3 2 2" xfId="12391"/>
    <cellStyle name="20% - Accent3 50 3 2 3" xfId="12392"/>
    <cellStyle name="20% - Accent3 50 3 3" xfId="12393"/>
    <cellStyle name="20% - Accent3 50 3 4" xfId="12394"/>
    <cellStyle name="20% - Accent3 50 4" xfId="12395"/>
    <cellStyle name="20% - Accent3 50 4 2" xfId="12396"/>
    <cellStyle name="20% - Accent3 50 4 3" xfId="12397"/>
    <cellStyle name="20% - Accent3 50 5" xfId="12398"/>
    <cellStyle name="20% - Accent3 50 6" xfId="12399"/>
    <cellStyle name="20% - Accent3 51" xfId="12400"/>
    <cellStyle name="20% - Accent3 51 2" xfId="12401"/>
    <cellStyle name="20% - Accent3 51 2 2" xfId="12402"/>
    <cellStyle name="20% - Accent3 51 2 2 2" xfId="12403"/>
    <cellStyle name="20% - Accent3 51 2 2 3" xfId="12404"/>
    <cellStyle name="20% - Accent3 51 2 3" xfId="12405"/>
    <cellStyle name="20% - Accent3 51 2 4" xfId="12406"/>
    <cellStyle name="20% - Accent3 51 3" xfId="12407"/>
    <cellStyle name="20% - Accent3 51 3 2" xfId="12408"/>
    <cellStyle name="20% - Accent3 51 3 3" xfId="12409"/>
    <cellStyle name="20% - Accent3 51 4" xfId="12410"/>
    <cellStyle name="20% - Accent3 51 5" xfId="12411"/>
    <cellStyle name="20% - Accent3 52" xfId="12412"/>
    <cellStyle name="20% - Accent3 52 2" xfId="12413"/>
    <cellStyle name="20% - Accent3 52 2 2" xfId="12414"/>
    <cellStyle name="20% - Accent3 52 2 2 2" xfId="12415"/>
    <cellStyle name="20% - Accent3 52 2 2 3" xfId="12416"/>
    <cellStyle name="20% - Accent3 52 2 3" xfId="12417"/>
    <cellStyle name="20% - Accent3 52 2 4" xfId="12418"/>
    <cellStyle name="20% - Accent3 52 3" xfId="12419"/>
    <cellStyle name="20% - Accent3 52 3 2" xfId="12420"/>
    <cellStyle name="20% - Accent3 52 3 3" xfId="12421"/>
    <cellStyle name="20% - Accent3 52 4" xfId="12422"/>
    <cellStyle name="20% - Accent3 52 5" xfId="12423"/>
    <cellStyle name="20% - Accent3 53" xfId="12424"/>
    <cellStyle name="20% - Accent3 53 2" xfId="12425"/>
    <cellStyle name="20% - Accent3 53 2 2" xfId="12426"/>
    <cellStyle name="20% - Accent3 53 2 2 2" xfId="12427"/>
    <cellStyle name="20% - Accent3 53 2 2 3" xfId="12428"/>
    <cellStyle name="20% - Accent3 53 2 3" xfId="12429"/>
    <cellStyle name="20% - Accent3 53 2 4" xfId="12430"/>
    <cellStyle name="20% - Accent3 53 3" xfId="12431"/>
    <cellStyle name="20% - Accent3 53 3 2" xfId="12432"/>
    <cellStyle name="20% - Accent3 53 3 3" xfId="12433"/>
    <cellStyle name="20% - Accent3 53 4" xfId="12434"/>
    <cellStyle name="20% - Accent3 53 5" xfId="12435"/>
    <cellStyle name="20% - Accent3 54" xfId="12436"/>
    <cellStyle name="20% - Accent3 54 2" xfId="12437"/>
    <cellStyle name="20% - Accent3 54 2 2" xfId="12438"/>
    <cellStyle name="20% - Accent3 54 2 2 2" xfId="12439"/>
    <cellStyle name="20% - Accent3 54 2 2 3" xfId="12440"/>
    <cellStyle name="20% - Accent3 54 2 3" xfId="12441"/>
    <cellStyle name="20% - Accent3 54 2 4" xfId="12442"/>
    <cellStyle name="20% - Accent3 54 3" xfId="12443"/>
    <cellStyle name="20% - Accent3 54 3 2" xfId="12444"/>
    <cellStyle name="20% - Accent3 54 3 3" xfId="12445"/>
    <cellStyle name="20% - Accent3 54 4" xfId="12446"/>
    <cellStyle name="20% - Accent3 54 5" xfId="12447"/>
    <cellStyle name="20% - Accent3 55" xfId="12448"/>
    <cellStyle name="20% - Accent3 55 2" xfId="12449"/>
    <cellStyle name="20% - Accent3 55 2 2" xfId="12450"/>
    <cellStyle name="20% - Accent3 55 2 2 2" xfId="12451"/>
    <cellStyle name="20% - Accent3 55 2 2 3" xfId="12452"/>
    <cellStyle name="20% - Accent3 55 2 3" xfId="12453"/>
    <cellStyle name="20% - Accent3 55 2 4" xfId="12454"/>
    <cellStyle name="20% - Accent3 55 3" xfId="12455"/>
    <cellStyle name="20% - Accent3 55 3 2" xfId="12456"/>
    <cellStyle name="20% - Accent3 55 3 3" xfId="12457"/>
    <cellStyle name="20% - Accent3 55 4" xfId="12458"/>
    <cellStyle name="20% - Accent3 55 5" xfId="12459"/>
    <cellStyle name="20% - Accent3 56" xfId="12460"/>
    <cellStyle name="20% - Accent3 56 2" xfId="12461"/>
    <cellStyle name="20% - Accent3 56 2 2" xfId="12462"/>
    <cellStyle name="20% - Accent3 56 2 2 2" xfId="12463"/>
    <cellStyle name="20% - Accent3 56 2 2 3" xfId="12464"/>
    <cellStyle name="20% - Accent3 56 2 3" xfId="12465"/>
    <cellStyle name="20% - Accent3 56 2 4" xfId="12466"/>
    <cellStyle name="20% - Accent3 56 3" xfId="12467"/>
    <cellStyle name="20% - Accent3 56 3 2" xfId="12468"/>
    <cellStyle name="20% - Accent3 56 3 3" xfId="12469"/>
    <cellStyle name="20% - Accent3 56 4" xfId="12470"/>
    <cellStyle name="20% - Accent3 56 5" xfId="12471"/>
    <cellStyle name="20% - Accent3 57" xfId="12472"/>
    <cellStyle name="20% - Accent3 57 2" xfId="12473"/>
    <cellStyle name="20% - Accent3 57 2 2" xfId="12474"/>
    <cellStyle name="20% - Accent3 57 2 2 2" xfId="12475"/>
    <cellStyle name="20% - Accent3 57 2 2 3" xfId="12476"/>
    <cellStyle name="20% - Accent3 57 2 3" xfId="12477"/>
    <cellStyle name="20% - Accent3 57 2 4" xfId="12478"/>
    <cellStyle name="20% - Accent3 57 3" xfId="12479"/>
    <cellStyle name="20% - Accent3 57 3 2" xfId="12480"/>
    <cellStyle name="20% - Accent3 57 3 3" xfId="12481"/>
    <cellStyle name="20% - Accent3 57 4" xfId="12482"/>
    <cellStyle name="20% - Accent3 57 5" xfId="12483"/>
    <cellStyle name="20% - Accent3 58" xfId="12484"/>
    <cellStyle name="20% - Accent3 58 2" xfId="12485"/>
    <cellStyle name="20% - Accent3 58 2 2" xfId="12486"/>
    <cellStyle name="20% - Accent3 58 2 2 2" xfId="12487"/>
    <cellStyle name="20% - Accent3 58 2 2 3" xfId="12488"/>
    <cellStyle name="20% - Accent3 58 2 3" xfId="12489"/>
    <cellStyle name="20% - Accent3 58 2 4" xfId="12490"/>
    <cellStyle name="20% - Accent3 58 3" xfId="12491"/>
    <cellStyle name="20% - Accent3 58 3 2" xfId="12492"/>
    <cellStyle name="20% - Accent3 58 3 3" xfId="12493"/>
    <cellStyle name="20% - Accent3 58 4" xfId="12494"/>
    <cellStyle name="20% - Accent3 58 5" xfId="12495"/>
    <cellStyle name="20% - Accent3 59" xfId="12496"/>
    <cellStyle name="20% - Accent3 59 2" xfId="12497"/>
    <cellStyle name="20% - Accent3 59 2 2" xfId="12498"/>
    <cellStyle name="20% - Accent3 59 2 2 2" xfId="12499"/>
    <cellStyle name="20% - Accent3 59 2 2 3" xfId="12500"/>
    <cellStyle name="20% - Accent3 59 2 3" xfId="12501"/>
    <cellStyle name="20% - Accent3 59 2 4" xfId="12502"/>
    <cellStyle name="20% - Accent3 59 3" xfId="12503"/>
    <cellStyle name="20% - Accent3 59 3 2" xfId="12504"/>
    <cellStyle name="20% - Accent3 59 3 3" xfId="12505"/>
    <cellStyle name="20% - Accent3 59 4" xfId="12506"/>
    <cellStyle name="20% - Accent3 59 5" xfId="12507"/>
    <cellStyle name="20% - Accent3 6" xfId="312"/>
    <cellStyle name="20% - Accent3 6 2" xfId="313"/>
    <cellStyle name="20% - Accent3 6 2 2" xfId="64012"/>
    <cellStyle name="20% - Accent3 6 2 3" xfId="64013"/>
    <cellStyle name="20% - Accent3 6 3" xfId="12508"/>
    <cellStyle name="20% - Accent3 6 4" xfId="64014"/>
    <cellStyle name="20% - Accent3 60" xfId="12509"/>
    <cellStyle name="20% - Accent3 60 2" xfId="12510"/>
    <cellStyle name="20% - Accent3 60 2 2" xfId="12511"/>
    <cellStyle name="20% - Accent3 60 2 2 2" xfId="12512"/>
    <cellStyle name="20% - Accent3 60 2 2 3" xfId="12513"/>
    <cellStyle name="20% - Accent3 60 2 3" xfId="12514"/>
    <cellStyle name="20% - Accent3 60 2 4" xfId="12515"/>
    <cellStyle name="20% - Accent3 60 3" xfId="12516"/>
    <cellStyle name="20% - Accent3 60 3 2" xfId="12517"/>
    <cellStyle name="20% - Accent3 60 3 3" xfId="12518"/>
    <cellStyle name="20% - Accent3 60 4" xfId="12519"/>
    <cellStyle name="20% - Accent3 60 5" xfId="12520"/>
    <cellStyle name="20% - Accent3 61" xfId="12521"/>
    <cellStyle name="20% - Accent3 61 2" xfId="12522"/>
    <cellStyle name="20% - Accent3 61 2 2" xfId="12523"/>
    <cellStyle name="20% - Accent3 61 2 3" xfId="12524"/>
    <cellStyle name="20% - Accent3 61 3" xfId="12525"/>
    <cellStyle name="20% - Accent3 61 4" xfId="12526"/>
    <cellStyle name="20% - Accent3 62" xfId="12527"/>
    <cellStyle name="20% - Accent3 62 2" xfId="12528"/>
    <cellStyle name="20% - Accent3 62 2 2" xfId="12529"/>
    <cellStyle name="20% - Accent3 62 2 3" xfId="12530"/>
    <cellStyle name="20% - Accent3 62 3" xfId="12531"/>
    <cellStyle name="20% - Accent3 62 4" xfId="12532"/>
    <cellStyle name="20% - Accent3 63" xfId="12533"/>
    <cellStyle name="20% - Accent3 63 2" xfId="12534"/>
    <cellStyle name="20% - Accent3 63 2 2" xfId="12535"/>
    <cellStyle name="20% - Accent3 63 2 3" xfId="12536"/>
    <cellStyle name="20% - Accent3 63 3" xfId="12537"/>
    <cellStyle name="20% - Accent3 63 4" xfId="12538"/>
    <cellStyle name="20% - Accent3 64" xfId="12539"/>
    <cellStyle name="20% - Accent3 64 2" xfId="12540"/>
    <cellStyle name="20% - Accent3 64 2 2" xfId="12541"/>
    <cellStyle name="20% - Accent3 64 2 3" xfId="12542"/>
    <cellStyle name="20% - Accent3 64 3" xfId="12543"/>
    <cellStyle name="20% - Accent3 64 4" xfId="12544"/>
    <cellStyle name="20% - Accent3 65" xfId="12545"/>
    <cellStyle name="20% - Accent3 65 2" xfId="12546"/>
    <cellStyle name="20% - Accent3 65 2 2" xfId="12547"/>
    <cellStyle name="20% - Accent3 65 2 3" xfId="12548"/>
    <cellStyle name="20% - Accent3 65 3" xfId="12549"/>
    <cellStyle name="20% - Accent3 65 4" xfId="12550"/>
    <cellStyle name="20% - Accent3 66" xfId="12551"/>
    <cellStyle name="20% - Accent3 66 2" xfId="12552"/>
    <cellStyle name="20% - Accent3 66 2 2" xfId="12553"/>
    <cellStyle name="20% - Accent3 66 2 3" xfId="12554"/>
    <cellStyle name="20% - Accent3 66 3" xfId="12555"/>
    <cellStyle name="20% - Accent3 66 4" xfId="12556"/>
    <cellStyle name="20% - Accent3 67" xfId="12557"/>
    <cellStyle name="20% - Accent3 67 2" xfId="12558"/>
    <cellStyle name="20% - Accent3 67 2 2" xfId="12559"/>
    <cellStyle name="20% - Accent3 67 2 3" xfId="12560"/>
    <cellStyle name="20% - Accent3 67 3" xfId="12561"/>
    <cellStyle name="20% - Accent3 67 4" xfId="12562"/>
    <cellStyle name="20% - Accent3 68" xfId="12563"/>
    <cellStyle name="20% - Accent3 69" xfId="12564"/>
    <cellStyle name="20% - Accent3 69 2" xfId="12565"/>
    <cellStyle name="20% - Accent3 69 2 2" xfId="12566"/>
    <cellStyle name="20% - Accent3 69 2 3" xfId="12567"/>
    <cellStyle name="20% - Accent3 69 3" xfId="12568"/>
    <cellStyle name="20% - Accent3 69 4" xfId="12569"/>
    <cellStyle name="20% - Accent3 7" xfId="314"/>
    <cellStyle name="20% - Accent3 7 2" xfId="315"/>
    <cellStyle name="20% - Accent3 7 3" xfId="12570"/>
    <cellStyle name="20% - Accent3 70" xfId="12571"/>
    <cellStyle name="20% - Accent3 70 2" xfId="12572"/>
    <cellStyle name="20% - Accent3 70 2 2" xfId="12573"/>
    <cellStyle name="20% - Accent3 70 2 3" xfId="12574"/>
    <cellStyle name="20% - Accent3 70 3" xfId="12575"/>
    <cellStyle name="20% - Accent3 70 4" xfId="12576"/>
    <cellStyle name="20% - Accent3 71" xfId="12577"/>
    <cellStyle name="20% - Accent3 72" xfId="12578"/>
    <cellStyle name="20% - Accent3 73" xfId="12579"/>
    <cellStyle name="20% - Accent3 74" xfId="12580"/>
    <cellStyle name="20% - Accent3 75" xfId="12581"/>
    <cellStyle name="20% - Accent3 76" xfId="12582"/>
    <cellStyle name="20% - Accent3 77" xfId="12583"/>
    <cellStyle name="20% - Accent3 78" xfId="12584"/>
    <cellStyle name="20% - Accent3 79" xfId="12585"/>
    <cellStyle name="20% - Accent3 8" xfId="316"/>
    <cellStyle name="20% - Accent3 8 10" xfId="12586"/>
    <cellStyle name="20% - Accent3 8 2" xfId="317"/>
    <cellStyle name="20% - Accent3 8 2 2" xfId="12587"/>
    <cellStyle name="20% - Accent3 8 2 2 2" xfId="12588"/>
    <cellStyle name="20% - Accent3 8 2 2 2 2" xfId="12589"/>
    <cellStyle name="20% - Accent3 8 2 2 2 3" xfId="12590"/>
    <cellStyle name="20% - Accent3 8 2 2 3" xfId="12591"/>
    <cellStyle name="20% - Accent3 8 2 2 4" xfId="12592"/>
    <cellStyle name="20% - Accent3 8 2 2 5" xfId="12593"/>
    <cellStyle name="20% - Accent3 8 2 2 6" xfId="12594"/>
    <cellStyle name="20% - Accent3 8 2 2 7" xfId="12595"/>
    <cellStyle name="20% - Accent3 8 2 3" xfId="12596"/>
    <cellStyle name="20% - Accent3 8 2 3 2" xfId="12597"/>
    <cellStyle name="20% - Accent3 8 2 3 3" xfId="12598"/>
    <cellStyle name="20% - Accent3 8 2 4" xfId="12599"/>
    <cellStyle name="20% - Accent3 8 2 5" xfId="12600"/>
    <cellStyle name="20% - Accent3 8 2 6" xfId="12601"/>
    <cellStyle name="20% - Accent3 8 2 7" xfId="12602"/>
    <cellStyle name="20% - Accent3 8 3" xfId="12603"/>
    <cellStyle name="20% - Accent3 8 4" xfId="12604"/>
    <cellStyle name="20% - Accent3 8 5" xfId="12605"/>
    <cellStyle name="20% - Accent3 8 5 2" xfId="12606"/>
    <cellStyle name="20% - Accent3 8 5 3" xfId="12607"/>
    <cellStyle name="20% - Accent3 8 6" xfId="12608"/>
    <cellStyle name="20% - Accent3 8 7" xfId="12609"/>
    <cellStyle name="20% - Accent3 8 8" xfId="12610"/>
    <cellStyle name="20% - Accent3 8 9" xfId="12611"/>
    <cellStyle name="20% - Accent3 80" xfId="12612"/>
    <cellStyle name="20% - Accent3 81" xfId="12613"/>
    <cellStyle name="20% - Accent3 82" xfId="12614"/>
    <cellStyle name="20% - Accent3 83" xfId="12615"/>
    <cellStyle name="20% - Accent3 84" xfId="12616"/>
    <cellStyle name="20% - Accent3 85" xfId="12617"/>
    <cellStyle name="20% - Accent3 86" xfId="12618"/>
    <cellStyle name="20% - Accent3 87" xfId="12619"/>
    <cellStyle name="20% - Accent3 88" xfId="12620"/>
    <cellStyle name="20% - Accent3 89" xfId="12621"/>
    <cellStyle name="20% - Accent3 9" xfId="318"/>
    <cellStyle name="20% - Accent3 9 2" xfId="319"/>
    <cellStyle name="20% - Accent3 9 3" xfId="12622"/>
    <cellStyle name="20% - Accent3 90" xfId="12623"/>
    <cellStyle name="20% - Accent3 91" xfId="12624"/>
    <cellStyle name="20% - Accent3 92" xfId="12625"/>
    <cellStyle name="20% - Accent3 93" xfId="12626"/>
    <cellStyle name="20% - Accent3 94" xfId="12627"/>
    <cellStyle name="20% - Accent3 95" xfId="12628"/>
    <cellStyle name="20% - Accent3 96" xfId="12629"/>
    <cellStyle name="20% - Accent3 97" xfId="12630"/>
    <cellStyle name="20% - Accent3 98" xfId="12631"/>
    <cellStyle name="20% - Accent3 99" xfId="12632"/>
    <cellStyle name="20% - Accent4" xfId="6" builtinId="42" customBuiltin="1"/>
    <cellStyle name="20% - Accent4 10" xfId="320"/>
    <cellStyle name="20% - Accent4 10 2" xfId="321"/>
    <cellStyle name="20% - Accent4 10 3" xfId="12633"/>
    <cellStyle name="20% - Accent4 100" xfId="12634"/>
    <cellStyle name="20% - Accent4 101" xfId="12635"/>
    <cellStyle name="20% - Accent4 102" xfId="12636"/>
    <cellStyle name="20% - Accent4 103" xfId="12637"/>
    <cellStyle name="20% - Accent4 11" xfId="322"/>
    <cellStyle name="20% - Accent4 11 2" xfId="323"/>
    <cellStyle name="20% - Accent4 12" xfId="324"/>
    <cellStyle name="20% - Accent4 12 2" xfId="325"/>
    <cellStyle name="20% - Accent4 13" xfId="326"/>
    <cellStyle name="20% - Accent4 13 2" xfId="327"/>
    <cellStyle name="20% - Accent4 13 2 2" xfId="12638"/>
    <cellStyle name="20% - Accent4 13 2 2 2" xfId="12639"/>
    <cellStyle name="20% - Accent4 13 2 2 3" xfId="12640"/>
    <cellStyle name="20% - Accent4 13 2 3" xfId="12641"/>
    <cellStyle name="20% - Accent4 13 2 4" xfId="12642"/>
    <cellStyle name="20% - Accent4 13 2 5" xfId="12643"/>
    <cellStyle name="20% - Accent4 13 2 6" xfId="12644"/>
    <cellStyle name="20% - Accent4 13 2 7" xfId="12645"/>
    <cellStyle name="20% - Accent4 13 3" xfId="12646"/>
    <cellStyle name="20% - Accent4 13 3 2" xfId="12647"/>
    <cellStyle name="20% - Accent4 13 3 3" xfId="12648"/>
    <cellStyle name="20% - Accent4 13 4" xfId="12649"/>
    <cellStyle name="20% - Accent4 13 5" xfId="12650"/>
    <cellStyle name="20% - Accent4 13 6" xfId="12651"/>
    <cellStyle name="20% - Accent4 13 7" xfId="12652"/>
    <cellStyle name="20% - Accent4 14" xfId="328"/>
    <cellStyle name="20% - Accent4 14 2" xfId="329"/>
    <cellStyle name="20% - Accent4 14 3" xfId="12653"/>
    <cellStyle name="20% - Accent4 14 4" xfId="12654"/>
    <cellStyle name="20% - Accent4 14 5" xfId="12655"/>
    <cellStyle name="20% - Accent4 15" xfId="330"/>
    <cellStyle name="20% - Accent4 15 2" xfId="331"/>
    <cellStyle name="20% - Accent4 15 3" xfId="12656"/>
    <cellStyle name="20% - Accent4 16" xfId="332"/>
    <cellStyle name="20% - Accent4 16 2" xfId="333"/>
    <cellStyle name="20% - Accent4 17" xfId="334"/>
    <cellStyle name="20% - Accent4 17 2" xfId="335"/>
    <cellStyle name="20% - Accent4 18" xfId="336"/>
    <cellStyle name="20% - Accent4 18 2" xfId="337"/>
    <cellStyle name="20% - Accent4 19" xfId="338"/>
    <cellStyle name="20% - Accent4 19 2" xfId="339"/>
    <cellStyle name="20% - Accent4 2" xfId="340"/>
    <cellStyle name="20% - Accent4 2 10" xfId="12657"/>
    <cellStyle name="20% - Accent4 2 10 2" xfId="12658"/>
    <cellStyle name="20% - Accent4 2 10 2 2" xfId="12659"/>
    <cellStyle name="20% - Accent4 2 10 2 3" xfId="12660"/>
    <cellStyle name="20% - Accent4 2 10 3" xfId="12661"/>
    <cellStyle name="20% - Accent4 2 10 4" xfId="12662"/>
    <cellStyle name="20% - Accent4 2 11" xfId="12663"/>
    <cellStyle name="20% - Accent4 2 11 2" xfId="12664"/>
    <cellStyle name="20% - Accent4 2 11 2 2" xfId="12665"/>
    <cellStyle name="20% - Accent4 2 11 2 3" xfId="12666"/>
    <cellStyle name="20% - Accent4 2 11 3" xfId="12667"/>
    <cellStyle name="20% - Accent4 2 11 4" xfId="12668"/>
    <cellStyle name="20% - Accent4 2 12" xfId="12669"/>
    <cellStyle name="20% - Accent4 2 12 2" xfId="12670"/>
    <cellStyle name="20% - Accent4 2 12 3" xfId="12671"/>
    <cellStyle name="20% - Accent4 2 13" xfId="12672"/>
    <cellStyle name="20% - Accent4 2 14" xfId="12673"/>
    <cellStyle name="20% - Accent4 2 15" xfId="12674"/>
    <cellStyle name="20% - Accent4 2 2" xfId="341"/>
    <cellStyle name="20% - Accent4 2 2 10" xfId="12675"/>
    <cellStyle name="20% - Accent4 2 2 10 2" xfId="12676"/>
    <cellStyle name="20% - Accent4 2 2 10 2 2" xfId="12677"/>
    <cellStyle name="20% - Accent4 2 2 10 2 3" xfId="12678"/>
    <cellStyle name="20% - Accent4 2 2 10 3" xfId="12679"/>
    <cellStyle name="20% - Accent4 2 2 10 4" xfId="12680"/>
    <cellStyle name="20% - Accent4 2 2 11" xfId="12681"/>
    <cellStyle name="20% - Accent4 2 2 11 2" xfId="12682"/>
    <cellStyle name="20% - Accent4 2 2 11 2 2" xfId="12683"/>
    <cellStyle name="20% - Accent4 2 2 11 2 3" xfId="12684"/>
    <cellStyle name="20% - Accent4 2 2 11 3" xfId="12685"/>
    <cellStyle name="20% - Accent4 2 2 11 4" xfId="12686"/>
    <cellStyle name="20% - Accent4 2 2 12" xfId="12687"/>
    <cellStyle name="20% - Accent4 2 2 12 2" xfId="12688"/>
    <cellStyle name="20% - Accent4 2 2 12 3" xfId="12689"/>
    <cellStyle name="20% - Accent4 2 2 13" xfId="12690"/>
    <cellStyle name="20% - Accent4 2 2 14" xfId="12691"/>
    <cellStyle name="20% - Accent4 2 2 2" xfId="12692"/>
    <cellStyle name="20% - Accent4 2 2 2 10" xfId="12693"/>
    <cellStyle name="20% - Accent4 2 2 2 10 2" xfId="12694"/>
    <cellStyle name="20% - Accent4 2 2 2 10 3" xfId="12695"/>
    <cellStyle name="20% - Accent4 2 2 2 11" xfId="12696"/>
    <cellStyle name="20% - Accent4 2 2 2 12" xfId="12697"/>
    <cellStyle name="20% - Accent4 2 2 2 2" xfId="12698"/>
    <cellStyle name="20% - Accent4 2 2 2 2 2" xfId="12699"/>
    <cellStyle name="20% - Accent4 2 2 2 2 2 2" xfId="12700"/>
    <cellStyle name="20% - Accent4 2 2 2 2 2 2 2" xfId="12701"/>
    <cellStyle name="20% - Accent4 2 2 2 2 2 2 2 2" xfId="12702"/>
    <cellStyle name="20% - Accent4 2 2 2 2 2 2 2 3" xfId="12703"/>
    <cellStyle name="20% - Accent4 2 2 2 2 2 2 3" xfId="12704"/>
    <cellStyle name="20% - Accent4 2 2 2 2 2 2 4" xfId="12705"/>
    <cellStyle name="20% - Accent4 2 2 2 2 2 3" xfId="12706"/>
    <cellStyle name="20% - Accent4 2 2 2 2 2 3 2" xfId="12707"/>
    <cellStyle name="20% - Accent4 2 2 2 2 2 3 3" xfId="12708"/>
    <cellStyle name="20% - Accent4 2 2 2 2 2 4" xfId="12709"/>
    <cellStyle name="20% - Accent4 2 2 2 2 2 5" xfId="12710"/>
    <cellStyle name="20% - Accent4 2 2 2 2 2 6" xfId="12711"/>
    <cellStyle name="20% - Accent4 2 2 2 2 2 7" xfId="12712"/>
    <cellStyle name="20% - Accent4 2 2 2 2 3" xfId="12713"/>
    <cellStyle name="20% - Accent4 2 2 2 2 3 2" xfId="12714"/>
    <cellStyle name="20% - Accent4 2 2 2 2 3 2 2" xfId="12715"/>
    <cellStyle name="20% - Accent4 2 2 2 2 3 2 2 2" xfId="12716"/>
    <cellStyle name="20% - Accent4 2 2 2 2 3 2 2 3" xfId="12717"/>
    <cellStyle name="20% - Accent4 2 2 2 2 3 2 3" xfId="12718"/>
    <cellStyle name="20% - Accent4 2 2 2 2 3 2 4" xfId="12719"/>
    <cellStyle name="20% - Accent4 2 2 2 2 3 3" xfId="12720"/>
    <cellStyle name="20% - Accent4 2 2 2 2 3 3 2" xfId="12721"/>
    <cellStyle name="20% - Accent4 2 2 2 2 3 3 3" xfId="12722"/>
    <cellStyle name="20% - Accent4 2 2 2 2 3 4" xfId="12723"/>
    <cellStyle name="20% - Accent4 2 2 2 2 3 5" xfId="12724"/>
    <cellStyle name="20% - Accent4 2 2 2 2 4" xfId="12725"/>
    <cellStyle name="20% - Accent4 2 2 2 2 4 2" xfId="12726"/>
    <cellStyle name="20% - Accent4 2 2 2 2 4 2 2" xfId="12727"/>
    <cellStyle name="20% - Accent4 2 2 2 2 4 2 3" xfId="12728"/>
    <cellStyle name="20% - Accent4 2 2 2 2 4 3" xfId="12729"/>
    <cellStyle name="20% - Accent4 2 2 2 2 4 4" xfId="12730"/>
    <cellStyle name="20% - Accent4 2 2 2 2 5" xfId="12731"/>
    <cellStyle name="20% - Accent4 2 2 2 2 5 2" xfId="12732"/>
    <cellStyle name="20% - Accent4 2 2 2 2 5 3" xfId="12733"/>
    <cellStyle name="20% - Accent4 2 2 2 2 6" xfId="12734"/>
    <cellStyle name="20% - Accent4 2 2 2 2 7" xfId="12735"/>
    <cellStyle name="20% - Accent4 2 2 2 3" xfId="12736"/>
    <cellStyle name="20% - Accent4 2 2 2 3 2" xfId="12737"/>
    <cellStyle name="20% - Accent4 2 2 2 3 2 2" xfId="12738"/>
    <cellStyle name="20% - Accent4 2 2 2 3 2 2 2" xfId="12739"/>
    <cellStyle name="20% - Accent4 2 2 2 3 2 2 2 2" xfId="12740"/>
    <cellStyle name="20% - Accent4 2 2 2 3 2 2 2 3" xfId="12741"/>
    <cellStyle name="20% - Accent4 2 2 2 3 2 2 3" xfId="12742"/>
    <cellStyle name="20% - Accent4 2 2 2 3 2 2 4" xfId="12743"/>
    <cellStyle name="20% - Accent4 2 2 2 3 2 3" xfId="12744"/>
    <cellStyle name="20% - Accent4 2 2 2 3 2 3 2" xfId="12745"/>
    <cellStyle name="20% - Accent4 2 2 2 3 2 3 3" xfId="12746"/>
    <cellStyle name="20% - Accent4 2 2 2 3 2 4" xfId="12747"/>
    <cellStyle name="20% - Accent4 2 2 2 3 2 5" xfId="12748"/>
    <cellStyle name="20% - Accent4 2 2 2 3 3" xfId="12749"/>
    <cellStyle name="20% - Accent4 2 2 2 3 3 2" xfId="12750"/>
    <cellStyle name="20% - Accent4 2 2 2 3 3 2 2" xfId="12751"/>
    <cellStyle name="20% - Accent4 2 2 2 3 3 2 2 2" xfId="12752"/>
    <cellStyle name="20% - Accent4 2 2 2 3 3 2 2 3" xfId="12753"/>
    <cellStyle name="20% - Accent4 2 2 2 3 3 2 3" xfId="12754"/>
    <cellStyle name="20% - Accent4 2 2 2 3 3 2 4" xfId="12755"/>
    <cellStyle name="20% - Accent4 2 2 2 3 3 3" xfId="12756"/>
    <cellStyle name="20% - Accent4 2 2 2 3 3 3 2" xfId="12757"/>
    <cellStyle name="20% - Accent4 2 2 2 3 3 3 3" xfId="12758"/>
    <cellStyle name="20% - Accent4 2 2 2 3 3 4" xfId="12759"/>
    <cellStyle name="20% - Accent4 2 2 2 3 3 5" xfId="12760"/>
    <cellStyle name="20% - Accent4 2 2 2 3 4" xfId="12761"/>
    <cellStyle name="20% - Accent4 2 2 2 3 4 2" xfId="12762"/>
    <cellStyle name="20% - Accent4 2 2 2 3 4 2 2" xfId="12763"/>
    <cellStyle name="20% - Accent4 2 2 2 3 4 2 3" xfId="12764"/>
    <cellStyle name="20% - Accent4 2 2 2 3 4 3" xfId="12765"/>
    <cellStyle name="20% - Accent4 2 2 2 3 4 4" xfId="12766"/>
    <cellStyle name="20% - Accent4 2 2 2 3 5" xfId="12767"/>
    <cellStyle name="20% - Accent4 2 2 2 3 5 2" xfId="12768"/>
    <cellStyle name="20% - Accent4 2 2 2 3 5 3" xfId="12769"/>
    <cellStyle name="20% - Accent4 2 2 2 3 6" xfId="12770"/>
    <cellStyle name="20% - Accent4 2 2 2 3 7" xfId="12771"/>
    <cellStyle name="20% - Accent4 2 2 2 4" xfId="12772"/>
    <cellStyle name="20% - Accent4 2 2 2 4 2" xfId="12773"/>
    <cellStyle name="20% - Accent4 2 2 2 4 2 2" xfId="12774"/>
    <cellStyle name="20% - Accent4 2 2 2 4 2 2 2" xfId="12775"/>
    <cellStyle name="20% - Accent4 2 2 2 4 2 2 2 2" xfId="12776"/>
    <cellStyle name="20% - Accent4 2 2 2 4 2 2 2 3" xfId="12777"/>
    <cellStyle name="20% - Accent4 2 2 2 4 2 2 3" xfId="12778"/>
    <cellStyle name="20% - Accent4 2 2 2 4 2 2 4" xfId="12779"/>
    <cellStyle name="20% - Accent4 2 2 2 4 2 3" xfId="12780"/>
    <cellStyle name="20% - Accent4 2 2 2 4 2 3 2" xfId="12781"/>
    <cellStyle name="20% - Accent4 2 2 2 4 2 3 3" xfId="12782"/>
    <cellStyle name="20% - Accent4 2 2 2 4 2 4" xfId="12783"/>
    <cellStyle name="20% - Accent4 2 2 2 4 2 5" xfId="12784"/>
    <cellStyle name="20% - Accent4 2 2 2 4 3" xfId="12785"/>
    <cellStyle name="20% - Accent4 2 2 2 4 3 2" xfId="12786"/>
    <cellStyle name="20% - Accent4 2 2 2 4 3 2 2" xfId="12787"/>
    <cellStyle name="20% - Accent4 2 2 2 4 3 2 2 2" xfId="12788"/>
    <cellStyle name="20% - Accent4 2 2 2 4 3 2 2 3" xfId="12789"/>
    <cellStyle name="20% - Accent4 2 2 2 4 3 2 3" xfId="12790"/>
    <cellStyle name="20% - Accent4 2 2 2 4 3 2 4" xfId="12791"/>
    <cellStyle name="20% - Accent4 2 2 2 4 3 3" xfId="12792"/>
    <cellStyle name="20% - Accent4 2 2 2 4 3 3 2" xfId="12793"/>
    <cellStyle name="20% - Accent4 2 2 2 4 3 3 3" xfId="12794"/>
    <cellStyle name="20% - Accent4 2 2 2 4 3 4" xfId="12795"/>
    <cellStyle name="20% - Accent4 2 2 2 4 3 5" xfId="12796"/>
    <cellStyle name="20% - Accent4 2 2 2 4 4" xfId="12797"/>
    <cellStyle name="20% - Accent4 2 2 2 4 4 2" xfId="12798"/>
    <cellStyle name="20% - Accent4 2 2 2 4 4 2 2" xfId="12799"/>
    <cellStyle name="20% - Accent4 2 2 2 4 4 2 3" xfId="12800"/>
    <cellStyle name="20% - Accent4 2 2 2 4 4 3" xfId="12801"/>
    <cellStyle name="20% - Accent4 2 2 2 4 4 4" xfId="12802"/>
    <cellStyle name="20% - Accent4 2 2 2 4 5" xfId="12803"/>
    <cellStyle name="20% - Accent4 2 2 2 4 5 2" xfId="12804"/>
    <cellStyle name="20% - Accent4 2 2 2 4 5 3" xfId="12805"/>
    <cellStyle name="20% - Accent4 2 2 2 4 6" xfId="12806"/>
    <cellStyle name="20% - Accent4 2 2 2 4 7" xfId="12807"/>
    <cellStyle name="20% - Accent4 2 2 2 5" xfId="12808"/>
    <cellStyle name="20% - Accent4 2 2 2 5 2" xfId="12809"/>
    <cellStyle name="20% - Accent4 2 2 2 5 2 2" xfId="12810"/>
    <cellStyle name="20% - Accent4 2 2 2 5 2 2 2" xfId="12811"/>
    <cellStyle name="20% - Accent4 2 2 2 5 2 2 3" xfId="12812"/>
    <cellStyle name="20% - Accent4 2 2 2 5 2 3" xfId="12813"/>
    <cellStyle name="20% - Accent4 2 2 2 5 2 4" xfId="12814"/>
    <cellStyle name="20% - Accent4 2 2 2 5 3" xfId="12815"/>
    <cellStyle name="20% - Accent4 2 2 2 5 3 2" xfId="12816"/>
    <cellStyle name="20% - Accent4 2 2 2 5 3 3" xfId="12817"/>
    <cellStyle name="20% - Accent4 2 2 2 5 4" xfId="12818"/>
    <cellStyle name="20% - Accent4 2 2 2 5 5" xfId="12819"/>
    <cellStyle name="20% - Accent4 2 2 2 6" xfId="12820"/>
    <cellStyle name="20% - Accent4 2 2 2 6 2" xfId="12821"/>
    <cellStyle name="20% - Accent4 2 2 2 6 2 2" xfId="12822"/>
    <cellStyle name="20% - Accent4 2 2 2 6 2 2 2" xfId="12823"/>
    <cellStyle name="20% - Accent4 2 2 2 6 2 2 3" xfId="12824"/>
    <cellStyle name="20% - Accent4 2 2 2 6 2 3" xfId="12825"/>
    <cellStyle name="20% - Accent4 2 2 2 6 2 4" xfId="12826"/>
    <cellStyle name="20% - Accent4 2 2 2 6 3" xfId="12827"/>
    <cellStyle name="20% - Accent4 2 2 2 6 3 2" xfId="12828"/>
    <cellStyle name="20% - Accent4 2 2 2 6 3 3" xfId="12829"/>
    <cellStyle name="20% - Accent4 2 2 2 6 4" xfId="12830"/>
    <cellStyle name="20% - Accent4 2 2 2 6 5" xfId="12831"/>
    <cellStyle name="20% - Accent4 2 2 2 7" xfId="12832"/>
    <cellStyle name="20% - Accent4 2 2 2 7 2" xfId="12833"/>
    <cellStyle name="20% - Accent4 2 2 2 7 2 2" xfId="12834"/>
    <cellStyle name="20% - Accent4 2 2 2 7 2 2 2" xfId="12835"/>
    <cellStyle name="20% - Accent4 2 2 2 7 2 2 3" xfId="12836"/>
    <cellStyle name="20% - Accent4 2 2 2 7 2 3" xfId="12837"/>
    <cellStyle name="20% - Accent4 2 2 2 7 2 4" xfId="12838"/>
    <cellStyle name="20% - Accent4 2 2 2 7 3" xfId="12839"/>
    <cellStyle name="20% - Accent4 2 2 2 7 3 2" xfId="12840"/>
    <cellStyle name="20% - Accent4 2 2 2 7 3 3" xfId="12841"/>
    <cellStyle name="20% - Accent4 2 2 2 7 4" xfId="12842"/>
    <cellStyle name="20% - Accent4 2 2 2 7 5" xfId="12843"/>
    <cellStyle name="20% - Accent4 2 2 2 8" xfId="12844"/>
    <cellStyle name="20% - Accent4 2 2 2 8 2" xfId="12845"/>
    <cellStyle name="20% - Accent4 2 2 2 8 2 2" xfId="12846"/>
    <cellStyle name="20% - Accent4 2 2 2 8 2 3" xfId="12847"/>
    <cellStyle name="20% - Accent4 2 2 2 8 3" xfId="12848"/>
    <cellStyle name="20% - Accent4 2 2 2 8 4" xfId="12849"/>
    <cellStyle name="20% - Accent4 2 2 2 9" xfId="12850"/>
    <cellStyle name="20% - Accent4 2 2 2 9 2" xfId="12851"/>
    <cellStyle name="20% - Accent4 2 2 2 9 2 2" xfId="12852"/>
    <cellStyle name="20% - Accent4 2 2 2 9 2 3" xfId="12853"/>
    <cellStyle name="20% - Accent4 2 2 2 9 3" xfId="12854"/>
    <cellStyle name="20% - Accent4 2 2 2 9 4" xfId="12855"/>
    <cellStyle name="20% - Accent4 2 2 3" xfId="12856"/>
    <cellStyle name="20% - Accent4 2 2 3 10" xfId="12857"/>
    <cellStyle name="20% - Accent4 2 2 3 10 2" xfId="12858"/>
    <cellStyle name="20% - Accent4 2 2 3 10 3" xfId="12859"/>
    <cellStyle name="20% - Accent4 2 2 3 11" xfId="12860"/>
    <cellStyle name="20% - Accent4 2 2 3 12" xfId="12861"/>
    <cellStyle name="20% - Accent4 2 2 3 2" xfId="12862"/>
    <cellStyle name="20% - Accent4 2 2 3 2 2" xfId="12863"/>
    <cellStyle name="20% - Accent4 2 2 3 2 2 2" xfId="12864"/>
    <cellStyle name="20% - Accent4 2 2 3 2 2 2 2" xfId="12865"/>
    <cellStyle name="20% - Accent4 2 2 3 2 2 2 2 2" xfId="12866"/>
    <cellStyle name="20% - Accent4 2 2 3 2 2 2 2 3" xfId="12867"/>
    <cellStyle name="20% - Accent4 2 2 3 2 2 2 3" xfId="12868"/>
    <cellStyle name="20% - Accent4 2 2 3 2 2 2 4" xfId="12869"/>
    <cellStyle name="20% - Accent4 2 2 3 2 2 3" xfId="12870"/>
    <cellStyle name="20% - Accent4 2 2 3 2 2 3 2" xfId="12871"/>
    <cellStyle name="20% - Accent4 2 2 3 2 2 3 3" xfId="12872"/>
    <cellStyle name="20% - Accent4 2 2 3 2 2 4" xfId="12873"/>
    <cellStyle name="20% - Accent4 2 2 3 2 2 5" xfId="12874"/>
    <cellStyle name="20% - Accent4 2 2 3 2 3" xfId="12875"/>
    <cellStyle name="20% - Accent4 2 2 3 2 3 2" xfId="12876"/>
    <cellStyle name="20% - Accent4 2 2 3 2 3 2 2" xfId="12877"/>
    <cellStyle name="20% - Accent4 2 2 3 2 3 2 2 2" xfId="12878"/>
    <cellStyle name="20% - Accent4 2 2 3 2 3 2 2 3" xfId="12879"/>
    <cellStyle name="20% - Accent4 2 2 3 2 3 2 3" xfId="12880"/>
    <cellStyle name="20% - Accent4 2 2 3 2 3 2 4" xfId="12881"/>
    <cellStyle name="20% - Accent4 2 2 3 2 3 3" xfId="12882"/>
    <cellStyle name="20% - Accent4 2 2 3 2 3 3 2" xfId="12883"/>
    <cellStyle name="20% - Accent4 2 2 3 2 3 3 3" xfId="12884"/>
    <cellStyle name="20% - Accent4 2 2 3 2 3 4" xfId="12885"/>
    <cellStyle name="20% - Accent4 2 2 3 2 3 5" xfId="12886"/>
    <cellStyle name="20% - Accent4 2 2 3 2 4" xfId="12887"/>
    <cellStyle name="20% - Accent4 2 2 3 2 4 2" xfId="12888"/>
    <cellStyle name="20% - Accent4 2 2 3 2 4 2 2" xfId="12889"/>
    <cellStyle name="20% - Accent4 2 2 3 2 4 2 3" xfId="12890"/>
    <cellStyle name="20% - Accent4 2 2 3 2 4 3" xfId="12891"/>
    <cellStyle name="20% - Accent4 2 2 3 2 4 4" xfId="12892"/>
    <cellStyle name="20% - Accent4 2 2 3 2 5" xfId="12893"/>
    <cellStyle name="20% - Accent4 2 2 3 2 5 2" xfId="12894"/>
    <cellStyle name="20% - Accent4 2 2 3 2 5 3" xfId="12895"/>
    <cellStyle name="20% - Accent4 2 2 3 2 6" xfId="12896"/>
    <cellStyle name="20% - Accent4 2 2 3 2 7" xfId="12897"/>
    <cellStyle name="20% - Accent4 2 2 3 3" xfId="12898"/>
    <cellStyle name="20% - Accent4 2 2 3 3 2" xfId="12899"/>
    <cellStyle name="20% - Accent4 2 2 3 3 2 2" xfId="12900"/>
    <cellStyle name="20% - Accent4 2 2 3 3 2 2 2" xfId="12901"/>
    <cellStyle name="20% - Accent4 2 2 3 3 2 2 2 2" xfId="12902"/>
    <cellStyle name="20% - Accent4 2 2 3 3 2 2 2 3" xfId="12903"/>
    <cellStyle name="20% - Accent4 2 2 3 3 2 2 3" xfId="12904"/>
    <cellStyle name="20% - Accent4 2 2 3 3 2 2 4" xfId="12905"/>
    <cellStyle name="20% - Accent4 2 2 3 3 2 3" xfId="12906"/>
    <cellStyle name="20% - Accent4 2 2 3 3 2 3 2" xfId="12907"/>
    <cellStyle name="20% - Accent4 2 2 3 3 2 3 3" xfId="12908"/>
    <cellStyle name="20% - Accent4 2 2 3 3 2 4" xfId="12909"/>
    <cellStyle name="20% - Accent4 2 2 3 3 2 5" xfId="12910"/>
    <cellStyle name="20% - Accent4 2 2 3 3 3" xfId="12911"/>
    <cellStyle name="20% - Accent4 2 2 3 3 3 2" xfId="12912"/>
    <cellStyle name="20% - Accent4 2 2 3 3 3 2 2" xfId="12913"/>
    <cellStyle name="20% - Accent4 2 2 3 3 3 2 2 2" xfId="12914"/>
    <cellStyle name="20% - Accent4 2 2 3 3 3 2 2 3" xfId="12915"/>
    <cellStyle name="20% - Accent4 2 2 3 3 3 2 3" xfId="12916"/>
    <cellStyle name="20% - Accent4 2 2 3 3 3 2 4" xfId="12917"/>
    <cellStyle name="20% - Accent4 2 2 3 3 3 3" xfId="12918"/>
    <cellStyle name="20% - Accent4 2 2 3 3 3 3 2" xfId="12919"/>
    <cellStyle name="20% - Accent4 2 2 3 3 3 3 3" xfId="12920"/>
    <cellStyle name="20% - Accent4 2 2 3 3 3 4" xfId="12921"/>
    <cellStyle name="20% - Accent4 2 2 3 3 3 5" xfId="12922"/>
    <cellStyle name="20% - Accent4 2 2 3 3 4" xfId="12923"/>
    <cellStyle name="20% - Accent4 2 2 3 3 4 2" xfId="12924"/>
    <cellStyle name="20% - Accent4 2 2 3 3 4 2 2" xfId="12925"/>
    <cellStyle name="20% - Accent4 2 2 3 3 4 2 3" xfId="12926"/>
    <cellStyle name="20% - Accent4 2 2 3 3 4 3" xfId="12927"/>
    <cellStyle name="20% - Accent4 2 2 3 3 4 4" xfId="12928"/>
    <cellStyle name="20% - Accent4 2 2 3 3 5" xfId="12929"/>
    <cellStyle name="20% - Accent4 2 2 3 3 5 2" xfId="12930"/>
    <cellStyle name="20% - Accent4 2 2 3 3 5 3" xfId="12931"/>
    <cellStyle name="20% - Accent4 2 2 3 3 6" xfId="12932"/>
    <cellStyle name="20% - Accent4 2 2 3 3 7" xfId="12933"/>
    <cellStyle name="20% - Accent4 2 2 3 4" xfId="12934"/>
    <cellStyle name="20% - Accent4 2 2 3 4 2" xfId="12935"/>
    <cellStyle name="20% - Accent4 2 2 3 4 2 2" xfId="12936"/>
    <cellStyle name="20% - Accent4 2 2 3 4 2 2 2" xfId="12937"/>
    <cellStyle name="20% - Accent4 2 2 3 4 2 2 2 2" xfId="12938"/>
    <cellStyle name="20% - Accent4 2 2 3 4 2 2 2 3" xfId="12939"/>
    <cellStyle name="20% - Accent4 2 2 3 4 2 2 3" xfId="12940"/>
    <cellStyle name="20% - Accent4 2 2 3 4 2 2 4" xfId="12941"/>
    <cellStyle name="20% - Accent4 2 2 3 4 2 3" xfId="12942"/>
    <cellStyle name="20% - Accent4 2 2 3 4 2 3 2" xfId="12943"/>
    <cellStyle name="20% - Accent4 2 2 3 4 2 3 3" xfId="12944"/>
    <cellStyle name="20% - Accent4 2 2 3 4 2 4" xfId="12945"/>
    <cellStyle name="20% - Accent4 2 2 3 4 2 5" xfId="12946"/>
    <cellStyle name="20% - Accent4 2 2 3 4 3" xfId="12947"/>
    <cellStyle name="20% - Accent4 2 2 3 4 3 2" xfId="12948"/>
    <cellStyle name="20% - Accent4 2 2 3 4 3 2 2" xfId="12949"/>
    <cellStyle name="20% - Accent4 2 2 3 4 3 2 2 2" xfId="12950"/>
    <cellStyle name="20% - Accent4 2 2 3 4 3 2 2 3" xfId="12951"/>
    <cellStyle name="20% - Accent4 2 2 3 4 3 2 3" xfId="12952"/>
    <cellStyle name="20% - Accent4 2 2 3 4 3 2 4" xfId="12953"/>
    <cellStyle name="20% - Accent4 2 2 3 4 3 3" xfId="12954"/>
    <cellStyle name="20% - Accent4 2 2 3 4 3 3 2" xfId="12955"/>
    <cellStyle name="20% - Accent4 2 2 3 4 3 3 3" xfId="12956"/>
    <cellStyle name="20% - Accent4 2 2 3 4 3 4" xfId="12957"/>
    <cellStyle name="20% - Accent4 2 2 3 4 3 5" xfId="12958"/>
    <cellStyle name="20% - Accent4 2 2 3 4 4" xfId="12959"/>
    <cellStyle name="20% - Accent4 2 2 3 4 4 2" xfId="12960"/>
    <cellStyle name="20% - Accent4 2 2 3 4 4 2 2" xfId="12961"/>
    <cellStyle name="20% - Accent4 2 2 3 4 4 2 3" xfId="12962"/>
    <cellStyle name="20% - Accent4 2 2 3 4 4 3" xfId="12963"/>
    <cellStyle name="20% - Accent4 2 2 3 4 4 4" xfId="12964"/>
    <cellStyle name="20% - Accent4 2 2 3 4 5" xfId="12965"/>
    <cellStyle name="20% - Accent4 2 2 3 4 5 2" xfId="12966"/>
    <cellStyle name="20% - Accent4 2 2 3 4 5 3" xfId="12967"/>
    <cellStyle name="20% - Accent4 2 2 3 4 6" xfId="12968"/>
    <cellStyle name="20% - Accent4 2 2 3 4 7" xfId="12969"/>
    <cellStyle name="20% - Accent4 2 2 3 5" xfId="12970"/>
    <cellStyle name="20% - Accent4 2 2 3 5 2" xfId="12971"/>
    <cellStyle name="20% - Accent4 2 2 3 5 2 2" xfId="12972"/>
    <cellStyle name="20% - Accent4 2 2 3 5 2 2 2" xfId="12973"/>
    <cellStyle name="20% - Accent4 2 2 3 5 2 2 3" xfId="12974"/>
    <cellStyle name="20% - Accent4 2 2 3 5 2 3" xfId="12975"/>
    <cellStyle name="20% - Accent4 2 2 3 5 2 4" xfId="12976"/>
    <cellStyle name="20% - Accent4 2 2 3 5 3" xfId="12977"/>
    <cellStyle name="20% - Accent4 2 2 3 5 3 2" xfId="12978"/>
    <cellStyle name="20% - Accent4 2 2 3 5 3 3" xfId="12979"/>
    <cellStyle name="20% - Accent4 2 2 3 5 4" xfId="12980"/>
    <cellStyle name="20% - Accent4 2 2 3 5 5" xfId="12981"/>
    <cellStyle name="20% - Accent4 2 2 3 6" xfId="12982"/>
    <cellStyle name="20% - Accent4 2 2 3 6 2" xfId="12983"/>
    <cellStyle name="20% - Accent4 2 2 3 6 2 2" xfId="12984"/>
    <cellStyle name="20% - Accent4 2 2 3 6 2 2 2" xfId="12985"/>
    <cellStyle name="20% - Accent4 2 2 3 6 2 2 3" xfId="12986"/>
    <cellStyle name="20% - Accent4 2 2 3 6 2 3" xfId="12987"/>
    <cellStyle name="20% - Accent4 2 2 3 6 2 4" xfId="12988"/>
    <cellStyle name="20% - Accent4 2 2 3 6 3" xfId="12989"/>
    <cellStyle name="20% - Accent4 2 2 3 6 3 2" xfId="12990"/>
    <cellStyle name="20% - Accent4 2 2 3 6 3 3" xfId="12991"/>
    <cellStyle name="20% - Accent4 2 2 3 6 4" xfId="12992"/>
    <cellStyle name="20% - Accent4 2 2 3 6 5" xfId="12993"/>
    <cellStyle name="20% - Accent4 2 2 3 7" xfId="12994"/>
    <cellStyle name="20% - Accent4 2 2 3 7 2" xfId="12995"/>
    <cellStyle name="20% - Accent4 2 2 3 7 2 2" xfId="12996"/>
    <cellStyle name="20% - Accent4 2 2 3 7 2 2 2" xfId="12997"/>
    <cellStyle name="20% - Accent4 2 2 3 7 2 2 3" xfId="12998"/>
    <cellStyle name="20% - Accent4 2 2 3 7 2 3" xfId="12999"/>
    <cellStyle name="20% - Accent4 2 2 3 7 2 4" xfId="13000"/>
    <cellStyle name="20% - Accent4 2 2 3 7 3" xfId="13001"/>
    <cellStyle name="20% - Accent4 2 2 3 7 3 2" xfId="13002"/>
    <cellStyle name="20% - Accent4 2 2 3 7 3 3" xfId="13003"/>
    <cellStyle name="20% - Accent4 2 2 3 7 4" xfId="13004"/>
    <cellStyle name="20% - Accent4 2 2 3 7 5" xfId="13005"/>
    <cellStyle name="20% - Accent4 2 2 3 8" xfId="13006"/>
    <cellStyle name="20% - Accent4 2 2 3 8 2" xfId="13007"/>
    <cellStyle name="20% - Accent4 2 2 3 8 2 2" xfId="13008"/>
    <cellStyle name="20% - Accent4 2 2 3 8 2 3" xfId="13009"/>
    <cellStyle name="20% - Accent4 2 2 3 8 3" xfId="13010"/>
    <cellStyle name="20% - Accent4 2 2 3 8 4" xfId="13011"/>
    <cellStyle name="20% - Accent4 2 2 3 9" xfId="13012"/>
    <cellStyle name="20% - Accent4 2 2 3 9 2" xfId="13013"/>
    <cellStyle name="20% - Accent4 2 2 3 9 2 2" xfId="13014"/>
    <cellStyle name="20% - Accent4 2 2 3 9 2 3" xfId="13015"/>
    <cellStyle name="20% - Accent4 2 2 3 9 3" xfId="13016"/>
    <cellStyle name="20% - Accent4 2 2 3 9 4" xfId="13017"/>
    <cellStyle name="20% - Accent4 2 2 4" xfId="13018"/>
    <cellStyle name="20% - Accent4 2 2 4 2" xfId="13019"/>
    <cellStyle name="20% - Accent4 2 2 4 2 2" xfId="13020"/>
    <cellStyle name="20% - Accent4 2 2 4 2 2 2" xfId="13021"/>
    <cellStyle name="20% - Accent4 2 2 4 2 2 2 2" xfId="13022"/>
    <cellStyle name="20% - Accent4 2 2 4 2 2 2 3" xfId="13023"/>
    <cellStyle name="20% - Accent4 2 2 4 2 2 3" xfId="13024"/>
    <cellStyle name="20% - Accent4 2 2 4 2 2 4" xfId="13025"/>
    <cellStyle name="20% - Accent4 2 2 4 2 3" xfId="13026"/>
    <cellStyle name="20% - Accent4 2 2 4 2 3 2" xfId="13027"/>
    <cellStyle name="20% - Accent4 2 2 4 2 3 3" xfId="13028"/>
    <cellStyle name="20% - Accent4 2 2 4 2 4" xfId="13029"/>
    <cellStyle name="20% - Accent4 2 2 4 2 5" xfId="13030"/>
    <cellStyle name="20% - Accent4 2 2 4 3" xfId="13031"/>
    <cellStyle name="20% - Accent4 2 2 4 3 2" xfId="13032"/>
    <cellStyle name="20% - Accent4 2 2 4 3 2 2" xfId="13033"/>
    <cellStyle name="20% - Accent4 2 2 4 3 2 2 2" xfId="13034"/>
    <cellStyle name="20% - Accent4 2 2 4 3 2 2 3" xfId="13035"/>
    <cellStyle name="20% - Accent4 2 2 4 3 2 3" xfId="13036"/>
    <cellStyle name="20% - Accent4 2 2 4 3 2 4" xfId="13037"/>
    <cellStyle name="20% - Accent4 2 2 4 3 3" xfId="13038"/>
    <cellStyle name="20% - Accent4 2 2 4 3 3 2" xfId="13039"/>
    <cellStyle name="20% - Accent4 2 2 4 3 3 3" xfId="13040"/>
    <cellStyle name="20% - Accent4 2 2 4 3 4" xfId="13041"/>
    <cellStyle name="20% - Accent4 2 2 4 3 5" xfId="13042"/>
    <cellStyle name="20% - Accent4 2 2 4 4" xfId="13043"/>
    <cellStyle name="20% - Accent4 2 2 4 4 2" xfId="13044"/>
    <cellStyle name="20% - Accent4 2 2 4 4 2 2" xfId="13045"/>
    <cellStyle name="20% - Accent4 2 2 4 4 2 3" xfId="13046"/>
    <cellStyle name="20% - Accent4 2 2 4 4 3" xfId="13047"/>
    <cellStyle name="20% - Accent4 2 2 4 4 4" xfId="13048"/>
    <cellStyle name="20% - Accent4 2 2 4 5" xfId="13049"/>
    <cellStyle name="20% - Accent4 2 2 4 5 2" xfId="13050"/>
    <cellStyle name="20% - Accent4 2 2 4 5 3" xfId="13051"/>
    <cellStyle name="20% - Accent4 2 2 4 6" xfId="13052"/>
    <cellStyle name="20% - Accent4 2 2 4 7" xfId="13053"/>
    <cellStyle name="20% - Accent4 2 2 5" xfId="13054"/>
    <cellStyle name="20% - Accent4 2 2 5 2" xfId="13055"/>
    <cellStyle name="20% - Accent4 2 2 5 2 2" xfId="13056"/>
    <cellStyle name="20% - Accent4 2 2 5 2 2 2" xfId="13057"/>
    <cellStyle name="20% - Accent4 2 2 5 2 2 2 2" xfId="13058"/>
    <cellStyle name="20% - Accent4 2 2 5 2 2 2 3" xfId="13059"/>
    <cellStyle name="20% - Accent4 2 2 5 2 2 3" xfId="13060"/>
    <cellStyle name="20% - Accent4 2 2 5 2 2 4" xfId="13061"/>
    <cellStyle name="20% - Accent4 2 2 5 2 3" xfId="13062"/>
    <cellStyle name="20% - Accent4 2 2 5 2 3 2" xfId="13063"/>
    <cellStyle name="20% - Accent4 2 2 5 2 3 3" xfId="13064"/>
    <cellStyle name="20% - Accent4 2 2 5 2 4" xfId="13065"/>
    <cellStyle name="20% - Accent4 2 2 5 2 5" xfId="13066"/>
    <cellStyle name="20% - Accent4 2 2 5 2 6" xfId="13067"/>
    <cellStyle name="20% - Accent4 2 2 5 2 7" xfId="13068"/>
    <cellStyle name="20% - Accent4 2 2 5 3" xfId="13069"/>
    <cellStyle name="20% - Accent4 2 2 5 3 2" xfId="13070"/>
    <cellStyle name="20% - Accent4 2 2 5 3 2 2" xfId="13071"/>
    <cellStyle name="20% - Accent4 2 2 5 3 2 2 2" xfId="13072"/>
    <cellStyle name="20% - Accent4 2 2 5 3 2 2 3" xfId="13073"/>
    <cellStyle name="20% - Accent4 2 2 5 3 2 3" xfId="13074"/>
    <cellStyle name="20% - Accent4 2 2 5 3 2 4" xfId="13075"/>
    <cellStyle name="20% - Accent4 2 2 5 3 3" xfId="13076"/>
    <cellStyle name="20% - Accent4 2 2 5 3 3 2" xfId="13077"/>
    <cellStyle name="20% - Accent4 2 2 5 3 3 3" xfId="13078"/>
    <cellStyle name="20% - Accent4 2 2 5 3 4" xfId="13079"/>
    <cellStyle name="20% - Accent4 2 2 5 3 5" xfId="13080"/>
    <cellStyle name="20% - Accent4 2 2 5 4" xfId="13081"/>
    <cellStyle name="20% - Accent4 2 2 5 4 2" xfId="13082"/>
    <cellStyle name="20% - Accent4 2 2 5 4 2 2" xfId="13083"/>
    <cellStyle name="20% - Accent4 2 2 5 4 2 3" xfId="13084"/>
    <cellStyle name="20% - Accent4 2 2 5 4 3" xfId="13085"/>
    <cellStyle name="20% - Accent4 2 2 5 4 4" xfId="13086"/>
    <cellStyle name="20% - Accent4 2 2 5 5" xfId="13087"/>
    <cellStyle name="20% - Accent4 2 2 5 5 2" xfId="13088"/>
    <cellStyle name="20% - Accent4 2 2 5 5 3" xfId="13089"/>
    <cellStyle name="20% - Accent4 2 2 5 6" xfId="13090"/>
    <cellStyle name="20% - Accent4 2 2 5 7" xfId="13091"/>
    <cellStyle name="20% - Accent4 2 2 6" xfId="13092"/>
    <cellStyle name="20% - Accent4 2 2 6 2" xfId="13093"/>
    <cellStyle name="20% - Accent4 2 2 6 2 2" xfId="13094"/>
    <cellStyle name="20% - Accent4 2 2 6 2 2 2" xfId="13095"/>
    <cellStyle name="20% - Accent4 2 2 6 2 2 2 2" xfId="13096"/>
    <cellStyle name="20% - Accent4 2 2 6 2 2 2 3" xfId="13097"/>
    <cellStyle name="20% - Accent4 2 2 6 2 2 3" xfId="13098"/>
    <cellStyle name="20% - Accent4 2 2 6 2 2 4" xfId="13099"/>
    <cellStyle name="20% - Accent4 2 2 6 2 3" xfId="13100"/>
    <cellStyle name="20% - Accent4 2 2 6 2 3 2" xfId="13101"/>
    <cellStyle name="20% - Accent4 2 2 6 2 3 3" xfId="13102"/>
    <cellStyle name="20% - Accent4 2 2 6 2 4" xfId="13103"/>
    <cellStyle name="20% - Accent4 2 2 6 2 5" xfId="13104"/>
    <cellStyle name="20% - Accent4 2 2 6 3" xfId="13105"/>
    <cellStyle name="20% - Accent4 2 2 6 3 2" xfId="13106"/>
    <cellStyle name="20% - Accent4 2 2 6 3 2 2" xfId="13107"/>
    <cellStyle name="20% - Accent4 2 2 6 3 2 2 2" xfId="13108"/>
    <cellStyle name="20% - Accent4 2 2 6 3 2 2 3" xfId="13109"/>
    <cellStyle name="20% - Accent4 2 2 6 3 2 3" xfId="13110"/>
    <cellStyle name="20% - Accent4 2 2 6 3 2 4" xfId="13111"/>
    <cellStyle name="20% - Accent4 2 2 6 3 3" xfId="13112"/>
    <cellStyle name="20% - Accent4 2 2 6 3 3 2" xfId="13113"/>
    <cellStyle name="20% - Accent4 2 2 6 3 3 3" xfId="13114"/>
    <cellStyle name="20% - Accent4 2 2 6 3 4" xfId="13115"/>
    <cellStyle name="20% - Accent4 2 2 6 3 5" xfId="13116"/>
    <cellStyle name="20% - Accent4 2 2 6 4" xfId="13117"/>
    <cellStyle name="20% - Accent4 2 2 6 4 2" xfId="13118"/>
    <cellStyle name="20% - Accent4 2 2 6 4 2 2" xfId="13119"/>
    <cellStyle name="20% - Accent4 2 2 6 4 2 3" xfId="13120"/>
    <cellStyle name="20% - Accent4 2 2 6 4 3" xfId="13121"/>
    <cellStyle name="20% - Accent4 2 2 6 4 4" xfId="13122"/>
    <cellStyle name="20% - Accent4 2 2 6 5" xfId="13123"/>
    <cellStyle name="20% - Accent4 2 2 6 5 2" xfId="13124"/>
    <cellStyle name="20% - Accent4 2 2 6 5 3" xfId="13125"/>
    <cellStyle name="20% - Accent4 2 2 6 6" xfId="13126"/>
    <cellStyle name="20% - Accent4 2 2 6 7" xfId="13127"/>
    <cellStyle name="20% - Accent4 2 2 7" xfId="13128"/>
    <cellStyle name="20% - Accent4 2 2 7 2" xfId="13129"/>
    <cellStyle name="20% - Accent4 2 2 7 2 2" xfId="13130"/>
    <cellStyle name="20% - Accent4 2 2 7 2 2 2" xfId="13131"/>
    <cellStyle name="20% - Accent4 2 2 7 2 2 3" xfId="13132"/>
    <cellStyle name="20% - Accent4 2 2 7 2 3" xfId="13133"/>
    <cellStyle name="20% - Accent4 2 2 7 2 4" xfId="13134"/>
    <cellStyle name="20% - Accent4 2 2 7 3" xfId="13135"/>
    <cellStyle name="20% - Accent4 2 2 7 3 2" xfId="13136"/>
    <cellStyle name="20% - Accent4 2 2 7 3 3" xfId="13137"/>
    <cellStyle name="20% - Accent4 2 2 7 4" xfId="13138"/>
    <cellStyle name="20% - Accent4 2 2 7 5" xfId="13139"/>
    <cellStyle name="20% - Accent4 2 2 8" xfId="13140"/>
    <cellStyle name="20% - Accent4 2 2 8 2" xfId="13141"/>
    <cellStyle name="20% - Accent4 2 2 8 2 2" xfId="13142"/>
    <cellStyle name="20% - Accent4 2 2 8 2 2 2" xfId="13143"/>
    <cellStyle name="20% - Accent4 2 2 8 2 2 3" xfId="13144"/>
    <cellStyle name="20% - Accent4 2 2 8 2 3" xfId="13145"/>
    <cellStyle name="20% - Accent4 2 2 8 2 4" xfId="13146"/>
    <cellStyle name="20% - Accent4 2 2 8 3" xfId="13147"/>
    <cellStyle name="20% - Accent4 2 2 8 3 2" xfId="13148"/>
    <cellStyle name="20% - Accent4 2 2 8 3 3" xfId="13149"/>
    <cellStyle name="20% - Accent4 2 2 8 4" xfId="13150"/>
    <cellStyle name="20% - Accent4 2 2 8 5" xfId="13151"/>
    <cellStyle name="20% - Accent4 2 2 9" xfId="13152"/>
    <cellStyle name="20% - Accent4 2 2 9 2" xfId="13153"/>
    <cellStyle name="20% - Accent4 2 2 9 2 2" xfId="13154"/>
    <cellStyle name="20% - Accent4 2 2 9 2 2 2" xfId="13155"/>
    <cellStyle name="20% - Accent4 2 2 9 2 2 3" xfId="13156"/>
    <cellStyle name="20% - Accent4 2 2 9 2 3" xfId="13157"/>
    <cellStyle name="20% - Accent4 2 2 9 2 4" xfId="13158"/>
    <cellStyle name="20% - Accent4 2 2 9 3" xfId="13159"/>
    <cellStyle name="20% - Accent4 2 2 9 3 2" xfId="13160"/>
    <cellStyle name="20% - Accent4 2 2 9 3 3" xfId="13161"/>
    <cellStyle name="20% - Accent4 2 2 9 4" xfId="13162"/>
    <cellStyle name="20% - Accent4 2 2 9 5" xfId="13163"/>
    <cellStyle name="20% - Accent4 2 2_PwrTax 51040" xfId="13164"/>
    <cellStyle name="20% - Accent4 2 3" xfId="13165"/>
    <cellStyle name="20% - Accent4 2 3 10" xfId="13166"/>
    <cellStyle name="20% - Accent4 2 3 10 2" xfId="13167"/>
    <cellStyle name="20% - Accent4 2 3 10 2 2" xfId="13168"/>
    <cellStyle name="20% - Accent4 2 3 10 2 3" xfId="13169"/>
    <cellStyle name="20% - Accent4 2 3 10 3" xfId="13170"/>
    <cellStyle name="20% - Accent4 2 3 10 4" xfId="13171"/>
    <cellStyle name="20% - Accent4 2 3 11" xfId="13172"/>
    <cellStyle name="20% - Accent4 2 3 11 2" xfId="13173"/>
    <cellStyle name="20% - Accent4 2 3 11 3" xfId="13174"/>
    <cellStyle name="20% - Accent4 2 3 12" xfId="13175"/>
    <cellStyle name="20% - Accent4 2 3 13" xfId="13176"/>
    <cellStyle name="20% - Accent4 2 3 2" xfId="13177"/>
    <cellStyle name="20% - Accent4 2 3 2 10" xfId="13178"/>
    <cellStyle name="20% - Accent4 2 3 2 10 2" xfId="13179"/>
    <cellStyle name="20% - Accent4 2 3 2 10 3" xfId="13180"/>
    <cellStyle name="20% - Accent4 2 3 2 11" xfId="13181"/>
    <cellStyle name="20% - Accent4 2 3 2 12" xfId="13182"/>
    <cellStyle name="20% - Accent4 2 3 2 2" xfId="13183"/>
    <cellStyle name="20% - Accent4 2 3 2 2 2" xfId="13184"/>
    <cellStyle name="20% - Accent4 2 3 2 2 2 2" xfId="13185"/>
    <cellStyle name="20% - Accent4 2 3 2 2 2 2 2" xfId="13186"/>
    <cellStyle name="20% - Accent4 2 3 2 2 2 2 2 2" xfId="13187"/>
    <cellStyle name="20% - Accent4 2 3 2 2 2 2 2 3" xfId="13188"/>
    <cellStyle name="20% - Accent4 2 3 2 2 2 2 3" xfId="13189"/>
    <cellStyle name="20% - Accent4 2 3 2 2 2 2 4" xfId="13190"/>
    <cellStyle name="20% - Accent4 2 3 2 2 2 3" xfId="13191"/>
    <cellStyle name="20% - Accent4 2 3 2 2 2 3 2" xfId="13192"/>
    <cellStyle name="20% - Accent4 2 3 2 2 2 3 3" xfId="13193"/>
    <cellStyle name="20% - Accent4 2 3 2 2 2 4" xfId="13194"/>
    <cellStyle name="20% - Accent4 2 3 2 2 2 5" xfId="13195"/>
    <cellStyle name="20% - Accent4 2 3 2 2 3" xfId="13196"/>
    <cellStyle name="20% - Accent4 2 3 2 2 3 2" xfId="13197"/>
    <cellStyle name="20% - Accent4 2 3 2 2 3 2 2" xfId="13198"/>
    <cellStyle name="20% - Accent4 2 3 2 2 3 2 2 2" xfId="13199"/>
    <cellStyle name="20% - Accent4 2 3 2 2 3 2 2 3" xfId="13200"/>
    <cellStyle name="20% - Accent4 2 3 2 2 3 2 3" xfId="13201"/>
    <cellStyle name="20% - Accent4 2 3 2 2 3 2 4" xfId="13202"/>
    <cellStyle name="20% - Accent4 2 3 2 2 3 3" xfId="13203"/>
    <cellStyle name="20% - Accent4 2 3 2 2 3 3 2" xfId="13204"/>
    <cellStyle name="20% - Accent4 2 3 2 2 3 3 3" xfId="13205"/>
    <cellStyle name="20% - Accent4 2 3 2 2 3 4" xfId="13206"/>
    <cellStyle name="20% - Accent4 2 3 2 2 3 5" xfId="13207"/>
    <cellStyle name="20% - Accent4 2 3 2 2 4" xfId="13208"/>
    <cellStyle name="20% - Accent4 2 3 2 2 4 2" xfId="13209"/>
    <cellStyle name="20% - Accent4 2 3 2 2 4 2 2" xfId="13210"/>
    <cellStyle name="20% - Accent4 2 3 2 2 4 2 3" xfId="13211"/>
    <cellStyle name="20% - Accent4 2 3 2 2 4 3" xfId="13212"/>
    <cellStyle name="20% - Accent4 2 3 2 2 4 4" xfId="13213"/>
    <cellStyle name="20% - Accent4 2 3 2 2 5" xfId="13214"/>
    <cellStyle name="20% - Accent4 2 3 2 2 5 2" xfId="13215"/>
    <cellStyle name="20% - Accent4 2 3 2 2 5 3" xfId="13216"/>
    <cellStyle name="20% - Accent4 2 3 2 2 6" xfId="13217"/>
    <cellStyle name="20% - Accent4 2 3 2 2 7" xfId="13218"/>
    <cellStyle name="20% - Accent4 2 3 2 3" xfId="13219"/>
    <cellStyle name="20% - Accent4 2 3 2 3 2" xfId="13220"/>
    <cellStyle name="20% - Accent4 2 3 2 3 2 2" xfId="13221"/>
    <cellStyle name="20% - Accent4 2 3 2 3 2 2 2" xfId="13222"/>
    <cellStyle name="20% - Accent4 2 3 2 3 2 2 2 2" xfId="13223"/>
    <cellStyle name="20% - Accent4 2 3 2 3 2 2 2 3" xfId="13224"/>
    <cellStyle name="20% - Accent4 2 3 2 3 2 2 3" xfId="13225"/>
    <cellStyle name="20% - Accent4 2 3 2 3 2 2 4" xfId="13226"/>
    <cellStyle name="20% - Accent4 2 3 2 3 2 3" xfId="13227"/>
    <cellStyle name="20% - Accent4 2 3 2 3 2 3 2" xfId="13228"/>
    <cellStyle name="20% - Accent4 2 3 2 3 2 3 3" xfId="13229"/>
    <cellStyle name="20% - Accent4 2 3 2 3 2 4" xfId="13230"/>
    <cellStyle name="20% - Accent4 2 3 2 3 2 5" xfId="13231"/>
    <cellStyle name="20% - Accent4 2 3 2 3 3" xfId="13232"/>
    <cellStyle name="20% - Accent4 2 3 2 3 3 2" xfId="13233"/>
    <cellStyle name="20% - Accent4 2 3 2 3 3 2 2" xfId="13234"/>
    <cellStyle name="20% - Accent4 2 3 2 3 3 2 2 2" xfId="13235"/>
    <cellStyle name="20% - Accent4 2 3 2 3 3 2 2 3" xfId="13236"/>
    <cellStyle name="20% - Accent4 2 3 2 3 3 2 3" xfId="13237"/>
    <cellStyle name="20% - Accent4 2 3 2 3 3 2 4" xfId="13238"/>
    <cellStyle name="20% - Accent4 2 3 2 3 3 3" xfId="13239"/>
    <cellStyle name="20% - Accent4 2 3 2 3 3 3 2" xfId="13240"/>
    <cellStyle name="20% - Accent4 2 3 2 3 3 3 3" xfId="13241"/>
    <cellStyle name="20% - Accent4 2 3 2 3 3 4" xfId="13242"/>
    <cellStyle name="20% - Accent4 2 3 2 3 3 5" xfId="13243"/>
    <cellStyle name="20% - Accent4 2 3 2 3 4" xfId="13244"/>
    <cellStyle name="20% - Accent4 2 3 2 3 4 2" xfId="13245"/>
    <cellStyle name="20% - Accent4 2 3 2 3 4 2 2" xfId="13246"/>
    <cellStyle name="20% - Accent4 2 3 2 3 4 2 3" xfId="13247"/>
    <cellStyle name="20% - Accent4 2 3 2 3 4 3" xfId="13248"/>
    <cellStyle name="20% - Accent4 2 3 2 3 4 4" xfId="13249"/>
    <cellStyle name="20% - Accent4 2 3 2 3 5" xfId="13250"/>
    <cellStyle name="20% - Accent4 2 3 2 3 5 2" xfId="13251"/>
    <cellStyle name="20% - Accent4 2 3 2 3 5 3" xfId="13252"/>
    <cellStyle name="20% - Accent4 2 3 2 3 6" xfId="13253"/>
    <cellStyle name="20% - Accent4 2 3 2 3 7" xfId="13254"/>
    <cellStyle name="20% - Accent4 2 3 2 4" xfId="13255"/>
    <cellStyle name="20% - Accent4 2 3 2 4 2" xfId="13256"/>
    <cellStyle name="20% - Accent4 2 3 2 4 2 2" xfId="13257"/>
    <cellStyle name="20% - Accent4 2 3 2 4 2 2 2" xfId="13258"/>
    <cellStyle name="20% - Accent4 2 3 2 4 2 2 2 2" xfId="13259"/>
    <cellStyle name="20% - Accent4 2 3 2 4 2 2 2 3" xfId="13260"/>
    <cellStyle name="20% - Accent4 2 3 2 4 2 2 3" xfId="13261"/>
    <cellStyle name="20% - Accent4 2 3 2 4 2 2 4" xfId="13262"/>
    <cellStyle name="20% - Accent4 2 3 2 4 2 3" xfId="13263"/>
    <cellStyle name="20% - Accent4 2 3 2 4 2 3 2" xfId="13264"/>
    <cellStyle name="20% - Accent4 2 3 2 4 2 3 3" xfId="13265"/>
    <cellStyle name="20% - Accent4 2 3 2 4 2 4" xfId="13266"/>
    <cellStyle name="20% - Accent4 2 3 2 4 2 5" xfId="13267"/>
    <cellStyle name="20% - Accent4 2 3 2 4 3" xfId="13268"/>
    <cellStyle name="20% - Accent4 2 3 2 4 3 2" xfId="13269"/>
    <cellStyle name="20% - Accent4 2 3 2 4 3 2 2" xfId="13270"/>
    <cellStyle name="20% - Accent4 2 3 2 4 3 2 2 2" xfId="13271"/>
    <cellStyle name="20% - Accent4 2 3 2 4 3 2 2 3" xfId="13272"/>
    <cellStyle name="20% - Accent4 2 3 2 4 3 2 3" xfId="13273"/>
    <cellStyle name="20% - Accent4 2 3 2 4 3 2 4" xfId="13274"/>
    <cellStyle name="20% - Accent4 2 3 2 4 3 3" xfId="13275"/>
    <cellStyle name="20% - Accent4 2 3 2 4 3 3 2" xfId="13276"/>
    <cellStyle name="20% - Accent4 2 3 2 4 3 3 3" xfId="13277"/>
    <cellStyle name="20% - Accent4 2 3 2 4 3 4" xfId="13278"/>
    <cellStyle name="20% - Accent4 2 3 2 4 3 5" xfId="13279"/>
    <cellStyle name="20% - Accent4 2 3 2 4 4" xfId="13280"/>
    <cellStyle name="20% - Accent4 2 3 2 4 4 2" xfId="13281"/>
    <cellStyle name="20% - Accent4 2 3 2 4 4 2 2" xfId="13282"/>
    <cellStyle name="20% - Accent4 2 3 2 4 4 2 3" xfId="13283"/>
    <cellStyle name="20% - Accent4 2 3 2 4 4 3" xfId="13284"/>
    <cellStyle name="20% - Accent4 2 3 2 4 4 4" xfId="13285"/>
    <cellStyle name="20% - Accent4 2 3 2 4 5" xfId="13286"/>
    <cellStyle name="20% - Accent4 2 3 2 4 5 2" xfId="13287"/>
    <cellStyle name="20% - Accent4 2 3 2 4 5 3" xfId="13288"/>
    <cellStyle name="20% - Accent4 2 3 2 4 6" xfId="13289"/>
    <cellStyle name="20% - Accent4 2 3 2 4 7" xfId="13290"/>
    <cellStyle name="20% - Accent4 2 3 2 5" xfId="13291"/>
    <cellStyle name="20% - Accent4 2 3 2 5 2" xfId="13292"/>
    <cellStyle name="20% - Accent4 2 3 2 5 2 2" xfId="13293"/>
    <cellStyle name="20% - Accent4 2 3 2 5 2 2 2" xfId="13294"/>
    <cellStyle name="20% - Accent4 2 3 2 5 2 2 3" xfId="13295"/>
    <cellStyle name="20% - Accent4 2 3 2 5 2 3" xfId="13296"/>
    <cellStyle name="20% - Accent4 2 3 2 5 2 4" xfId="13297"/>
    <cellStyle name="20% - Accent4 2 3 2 5 3" xfId="13298"/>
    <cellStyle name="20% - Accent4 2 3 2 5 3 2" xfId="13299"/>
    <cellStyle name="20% - Accent4 2 3 2 5 3 3" xfId="13300"/>
    <cellStyle name="20% - Accent4 2 3 2 5 4" xfId="13301"/>
    <cellStyle name="20% - Accent4 2 3 2 5 5" xfId="13302"/>
    <cellStyle name="20% - Accent4 2 3 2 6" xfId="13303"/>
    <cellStyle name="20% - Accent4 2 3 2 6 2" xfId="13304"/>
    <cellStyle name="20% - Accent4 2 3 2 6 2 2" xfId="13305"/>
    <cellStyle name="20% - Accent4 2 3 2 6 2 2 2" xfId="13306"/>
    <cellStyle name="20% - Accent4 2 3 2 6 2 2 3" xfId="13307"/>
    <cellStyle name="20% - Accent4 2 3 2 6 2 3" xfId="13308"/>
    <cellStyle name="20% - Accent4 2 3 2 6 2 4" xfId="13309"/>
    <cellStyle name="20% - Accent4 2 3 2 6 3" xfId="13310"/>
    <cellStyle name="20% - Accent4 2 3 2 6 3 2" xfId="13311"/>
    <cellStyle name="20% - Accent4 2 3 2 6 3 3" xfId="13312"/>
    <cellStyle name="20% - Accent4 2 3 2 6 4" xfId="13313"/>
    <cellStyle name="20% - Accent4 2 3 2 6 5" xfId="13314"/>
    <cellStyle name="20% - Accent4 2 3 2 7" xfId="13315"/>
    <cellStyle name="20% - Accent4 2 3 2 7 2" xfId="13316"/>
    <cellStyle name="20% - Accent4 2 3 2 7 2 2" xfId="13317"/>
    <cellStyle name="20% - Accent4 2 3 2 7 2 2 2" xfId="13318"/>
    <cellStyle name="20% - Accent4 2 3 2 7 2 2 3" xfId="13319"/>
    <cellStyle name="20% - Accent4 2 3 2 7 2 3" xfId="13320"/>
    <cellStyle name="20% - Accent4 2 3 2 7 2 4" xfId="13321"/>
    <cellStyle name="20% - Accent4 2 3 2 7 3" xfId="13322"/>
    <cellStyle name="20% - Accent4 2 3 2 7 3 2" xfId="13323"/>
    <cellStyle name="20% - Accent4 2 3 2 7 3 3" xfId="13324"/>
    <cellStyle name="20% - Accent4 2 3 2 7 4" xfId="13325"/>
    <cellStyle name="20% - Accent4 2 3 2 7 5" xfId="13326"/>
    <cellStyle name="20% - Accent4 2 3 2 8" xfId="13327"/>
    <cellStyle name="20% - Accent4 2 3 2 8 2" xfId="13328"/>
    <cellStyle name="20% - Accent4 2 3 2 8 2 2" xfId="13329"/>
    <cellStyle name="20% - Accent4 2 3 2 8 2 3" xfId="13330"/>
    <cellStyle name="20% - Accent4 2 3 2 8 3" xfId="13331"/>
    <cellStyle name="20% - Accent4 2 3 2 8 4" xfId="13332"/>
    <cellStyle name="20% - Accent4 2 3 2 9" xfId="13333"/>
    <cellStyle name="20% - Accent4 2 3 2 9 2" xfId="13334"/>
    <cellStyle name="20% - Accent4 2 3 2 9 2 2" xfId="13335"/>
    <cellStyle name="20% - Accent4 2 3 2 9 2 3" xfId="13336"/>
    <cellStyle name="20% - Accent4 2 3 2 9 3" xfId="13337"/>
    <cellStyle name="20% - Accent4 2 3 2 9 4" xfId="13338"/>
    <cellStyle name="20% - Accent4 2 3 3" xfId="13339"/>
    <cellStyle name="20% - Accent4 2 3 3 2" xfId="13340"/>
    <cellStyle name="20% - Accent4 2 3 3 2 2" xfId="13341"/>
    <cellStyle name="20% - Accent4 2 3 3 2 2 2" xfId="13342"/>
    <cellStyle name="20% - Accent4 2 3 3 2 2 2 2" xfId="13343"/>
    <cellStyle name="20% - Accent4 2 3 3 2 2 2 3" xfId="13344"/>
    <cellStyle name="20% - Accent4 2 3 3 2 2 3" xfId="13345"/>
    <cellStyle name="20% - Accent4 2 3 3 2 2 4" xfId="13346"/>
    <cellStyle name="20% - Accent4 2 3 3 2 3" xfId="13347"/>
    <cellStyle name="20% - Accent4 2 3 3 2 3 2" xfId="13348"/>
    <cellStyle name="20% - Accent4 2 3 3 2 3 3" xfId="13349"/>
    <cellStyle name="20% - Accent4 2 3 3 2 4" xfId="13350"/>
    <cellStyle name="20% - Accent4 2 3 3 2 5" xfId="13351"/>
    <cellStyle name="20% - Accent4 2 3 3 3" xfId="13352"/>
    <cellStyle name="20% - Accent4 2 3 3 3 2" xfId="13353"/>
    <cellStyle name="20% - Accent4 2 3 3 3 2 2" xfId="13354"/>
    <cellStyle name="20% - Accent4 2 3 3 3 2 2 2" xfId="13355"/>
    <cellStyle name="20% - Accent4 2 3 3 3 2 2 3" xfId="13356"/>
    <cellStyle name="20% - Accent4 2 3 3 3 2 3" xfId="13357"/>
    <cellStyle name="20% - Accent4 2 3 3 3 2 4" xfId="13358"/>
    <cellStyle name="20% - Accent4 2 3 3 3 3" xfId="13359"/>
    <cellStyle name="20% - Accent4 2 3 3 3 3 2" xfId="13360"/>
    <cellStyle name="20% - Accent4 2 3 3 3 3 3" xfId="13361"/>
    <cellStyle name="20% - Accent4 2 3 3 3 4" xfId="13362"/>
    <cellStyle name="20% - Accent4 2 3 3 3 5" xfId="13363"/>
    <cellStyle name="20% - Accent4 2 3 3 4" xfId="13364"/>
    <cellStyle name="20% - Accent4 2 3 3 4 2" xfId="13365"/>
    <cellStyle name="20% - Accent4 2 3 3 4 2 2" xfId="13366"/>
    <cellStyle name="20% - Accent4 2 3 3 4 2 3" xfId="13367"/>
    <cellStyle name="20% - Accent4 2 3 3 4 3" xfId="13368"/>
    <cellStyle name="20% - Accent4 2 3 3 4 4" xfId="13369"/>
    <cellStyle name="20% - Accent4 2 3 3 5" xfId="13370"/>
    <cellStyle name="20% - Accent4 2 3 3 5 2" xfId="13371"/>
    <cellStyle name="20% - Accent4 2 3 3 5 3" xfId="13372"/>
    <cellStyle name="20% - Accent4 2 3 3 6" xfId="13373"/>
    <cellStyle name="20% - Accent4 2 3 3 7" xfId="13374"/>
    <cellStyle name="20% - Accent4 2 3 4" xfId="13375"/>
    <cellStyle name="20% - Accent4 2 3 4 2" xfId="13376"/>
    <cellStyle name="20% - Accent4 2 3 4 2 2" xfId="13377"/>
    <cellStyle name="20% - Accent4 2 3 4 2 2 2" xfId="13378"/>
    <cellStyle name="20% - Accent4 2 3 4 2 2 2 2" xfId="13379"/>
    <cellStyle name="20% - Accent4 2 3 4 2 2 2 3" xfId="13380"/>
    <cellStyle name="20% - Accent4 2 3 4 2 2 3" xfId="13381"/>
    <cellStyle name="20% - Accent4 2 3 4 2 2 4" xfId="13382"/>
    <cellStyle name="20% - Accent4 2 3 4 2 3" xfId="13383"/>
    <cellStyle name="20% - Accent4 2 3 4 2 3 2" xfId="13384"/>
    <cellStyle name="20% - Accent4 2 3 4 2 3 3" xfId="13385"/>
    <cellStyle name="20% - Accent4 2 3 4 2 4" xfId="13386"/>
    <cellStyle name="20% - Accent4 2 3 4 2 5" xfId="13387"/>
    <cellStyle name="20% - Accent4 2 3 4 3" xfId="13388"/>
    <cellStyle name="20% - Accent4 2 3 4 3 2" xfId="13389"/>
    <cellStyle name="20% - Accent4 2 3 4 3 2 2" xfId="13390"/>
    <cellStyle name="20% - Accent4 2 3 4 3 2 2 2" xfId="13391"/>
    <cellStyle name="20% - Accent4 2 3 4 3 2 2 3" xfId="13392"/>
    <cellStyle name="20% - Accent4 2 3 4 3 2 3" xfId="13393"/>
    <cellStyle name="20% - Accent4 2 3 4 3 2 4" xfId="13394"/>
    <cellStyle name="20% - Accent4 2 3 4 3 3" xfId="13395"/>
    <cellStyle name="20% - Accent4 2 3 4 3 3 2" xfId="13396"/>
    <cellStyle name="20% - Accent4 2 3 4 3 3 3" xfId="13397"/>
    <cellStyle name="20% - Accent4 2 3 4 3 4" xfId="13398"/>
    <cellStyle name="20% - Accent4 2 3 4 3 5" xfId="13399"/>
    <cellStyle name="20% - Accent4 2 3 4 4" xfId="13400"/>
    <cellStyle name="20% - Accent4 2 3 4 4 2" xfId="13401"/>
    <cellStyle name="20% - Accent4 2 3 4 4 2 2" xfId="13402"/>
    <cellStyle name="20% - Accent4 2 3 4 4 2 3" xfId="13403"/>
    <cellStyle name="20% - Accent4 2 3 4 4 3" xfId="13404"/>
    <cellStyle name="20% - Accent4 2 3 4 4 4" xfId="13405"/>
    <cellStyle name="20% - Accent4 2 3 4 5" xfId="13406"/>
    <cellStyle name="20% - Accent4 2 3 4 5 2" xfId="13407"/>
    <cellStyle name="20% - Accent4 2 3 4 5 3" xfId="13408"/>
    <cellStyle name="20% - Accent4 2 3 4 6" xfId="13409"/>
    <cellStyle name="20% - Accent4 2 3 4 7" xfId="13410"/>
    <cellStyle name="20% - Accent4 2 3 5" xfId="13411"/>
    <cellStyle name="20% - Accent4 2 3 5 2" xfId="13412"/>
    <cellStyle name="20% - Accent4 2 3 5 2 2" xfId="13413"/>
    <cellStyle name="20% - Accent4 2 3 5 2 2 2" xfId="13414"/>
    <cellStyle name="20% - Accent4 2 3 5 2 2 2 2" xfId="13415"/>
    <cellStyle name="20% - Accent4 2 3 5 2 2 2 3" xfId="13416"/>
    <cellStyle name="20% - Accent4 2 3 5 2 2 3" xfId="13417"/>
    <cellStyle name="20% - Accent4 2 3 5 2 2 4" xfId="13418"/>
    <cellStyle name="20% - Accent4 2 3 5 2 3" xfId="13419"/>
    <cellStyle name="20% - Accent4 2 3 5 2 3 2" xfId="13420"/>
    <cellStyle name="20% - Accent4 2 3 5 2 3 3" xfId="13421"/>
    <cellStyle name="20% - Accent4 2 3 5 2 4" xfId="13422"/>
    <cellStyle name="20% - Accent4 2 3 5 2 5" xfId="13423"/>
    <cellStyle name="20% - Accent4 2 3 5 3" xfId="13424"/>
    <cellStyle name="20% - Accent4 2 3 5 3 2" xfId="13425"/>
    <cellStyle name="20% - Accent4 2 3 5 3 2 2" xfId="13426"/>
    <cellStyle name="20% - Accent4 2 3 5 3 2 2 2" xfId="13427"/>
    <cellStyle name="20% - Accent4 2 3 5 3 2 2 3" xfId="13428"/>
    <cellStyle name="20% - Accent4 2 3 5 3 2 3" xfId="13429"/>
    <cellStyle name="20% - Accent4 2 3 5 3 2 4" xfId="13430"/>
    <cellStyle name="20% - Accent4 2 3 5 3 3" xfId="13431"/>
    <cellStyle name="20% - Accent4 2 3 5 3 3 2" xfId="13432"/>
    <cellStyle name="20% - Accent4 2 3 5 3 3 3" xfId="13433"/>
    <cellStyle name="20% - Accent4 2 3 5 3 4" xfId="13434"/>
    <cellStyle name="20% - Accent4 2 3 5 3 5" xfId="13435"/>
    <cellStyle name="20% - Accent4 2 3 5 4" xfId="13436"/>
    <cellStyle name="20% - Accent4 2 3 5 4 2" xfId="13437"/>
    <cellStyle name="20% - Accent4 2 3 5 4 2 2" xfId="13438"/>
    <cellStyle name="20% - Accent4 2 3 5 4 2 3" xfId="13439"/>
    <cellStyle name="20% - Accent4 2 3 5 4 3" xfId="13440"/>
    <cellStyle name="20% - Accent4 2 3 5 4 4" xfId="13441"/>
    <cellStyle name="20% - Accent4 2 3 5 5" xfId="13442"/>
    <cellStyle name="20% - Accent4 2 3 5 5 2" xfId="13443"/>
    <cellStyle name="20% - Accent4 2 3 5 5 3" xfId="13444"/>
    <cellStyle name="20% - Accent4 2 3 5 6" xfId="13445"/>
    <cellStyle name="20% - Accent4 2 3 5 7" xfId="13446"/>
    <cellStyle name="20% - Accent4 2 3 6" xfId="13447"/>
    <cellStyle name="20% - Accent4 2 3 6 2" xfId="13448"/>
    <cellStyle name="20% - Accent4 2 3 6 2 2" xfId="13449"/>
    <cellStyle name="20% - Accent4 2 3 6 2 2 2" xfId="13450"/>
    <cellStyle name="20% - Accent4 2 3 6 2 2 3" xfId="13451"/>
    <cellStyle name="20% - Accent4 2 3 6 2 3" xfId="13452"/>
    <cellStyle name="20% - Accent4 2 3 6 2 4" xfId="13453"/>
    <cellStyle name="20% - Accent4 2 3 6 3" xfId="13454"/>
    <cellStyle name="20% - Accent4 2 3 6 3 2" xfId="13455"/>
    <cellStyle name="20% - Accent4 2 3 6 3 3" xfId="13456"/>
    <cellStyle name="20% - Accent4 2 3 6 4" xfId="13457"/>
    <cellStyle name="20% - Accent4 2 3 6 5" xfId="13458"/>
    <cellStyle name="20% - Accent4 2 3 7" xfId="13459"/>
    <cellStyle name="20% - Accent4 2 3 7 2" xfId="13460"/>
    <cellStyle name="20% - Accent4 2 3 7 2 2" xfId="13461"/>
    <cellStyle name="20% - Accent4 2 3 7 2 2 2" xfId="13462"/>
    <cellStyle name="20% - Accent4 2 3 7 2 2 3" xfId="13463"/>
    <cellStyle name="20% - Accent4 2 3 7 2 3" xfId="13464"/>
    <cellStyle name="20% - Accent4 2 3 7 2 4" xfId="13465"/>
    <cellStyle name="20% - Accent4 2 3 7 3" xfId="13466"/>
    <cellStyle name="20% - Accent4 2 3 7 3 2" xfId="13467"/>
    <cellStyle name="20% - Accent4 2 3 7 3 3" xfId="13468"/>
    <cellStyle name="20% - Accent4 2 3 7 4" xfId="13469"/>
    <cellStyle name="20% - Accent4 2 3 7 5" xfId="13470"/>
    <cellStyle name="20% - Accent4 2 3 8" xfId="13471"/>
    <cellStyle name="20% - Accent4 2 3 8 2" xfId="13472"/>
    <cellStyle name="20% - Accent4 2 3 8 2 2" xfId="13473"/>
    <cellStyle name="20% - Accent4 2 3 8 2 2 2" xfId="13474"/>
    <cellStyle name="20% - Accent4 2 3 8 2 2 3" xfId="13475"/>
    <cellStyle name="20% - Accent4 2 3 8 2 3" xfId="13476"/>
    <cellStyle name="20% - Accent4 2 3 8 2 4" xfId="13477"/>
    <cellStyle name="20% - Accent4 2 3 8 3" xfId="13478"/>
    <cellStyle name="20% - Accent4 2 3 8 3 2" xfId="13479"/>
    <cellStyle name="20% - Accent4 2 3 8 3 3" xfId="13480"/>
    <cellStyle name="20% - Accent4 2 3 8 4" xfId="13481"/>
    <cellStyle name="20% - Accent4 2 3 8 5" xfId="13482"/>
    <cellStyle name="20% - Accent4 2 3 9" xfId="13483"/>
    <cellStyle name="20% - Accent4 2 3 9 2" xfId="13484"/>
    <cellStyle name="20% - Accent4 2 3 9 2 2" xfId="13485"/>
    <cellStyle name="20% - Accent4 2 3 9 2 3" xfId="13486"/>
    <cellStyle name="20% - Accent4 2 3 9 3" xfId="13487"/>
    <cellStyle name="20% - Accent4 2 3 9 4" xfId="13488"/>
    <cellStyle name="20% - Accent4 2 4" xfId="13489"/>
    <cellStyle name="20% - Accent4 2 4 2" xfId="13490"/>
    <cellStyle name="20% - Accent4 2 4 2 2" xfId="13491"/>
    <cellStyle name="20% - Accent4 2 4 2 2 2" xfId="13492"/>
    <cellStyle name="20% - Accent4 2 4 2 2 2 2" xfId="13493"/>
    <cellStyle name="20% - Accent4 2 4 2 2 2 3" xfId="13494"/>
    <cellStyle name="20% - Accent4 2 4 2 2 3" xfId="13495"/>
    <cellStyle name="20% - Accent4 2 4 2 2 4" xfId="13496"/>
    <cellStyle name="20% - Accent4 2 4 2 3" xfId="13497"/>
    <cellStyle name="20% - Accent4 2 4 2 3 2" xfId="13498"/>
    <cellStyle name="20% - Accent4 2 4 2 3 3" xfId="13499"/>
    <cellStyle name="20% - Accent4 2 4 2 4" xfId="13500"/>
    <cellStyle name="20% - Accent4 2 4 2 5" xfId="13501"/>
    <cellStyle name="20% - Accent4 2 4 3" xfId="13502"/>
    <cellStyle name="20% - Accent4 2 4 3 2" xfId="13503"/>
    <cellStyle name="20% - Accent4 2 4 3 2 2" xfId="13504"/>
    <cellStyle name="20% - Accent4 2 4 3 2 2 2" xfId="13505"/>
    <cellStyle name="20% - Accent4 2 4 3 2 2 3" xfId="13506"/>
    <cellStyle name="20% - Accent4 2 4 3 2 3" xfId="13507"/>
    <cellStyle name="20% - Accent4 2 4 3 2 4" xfId="13508"/>
    <cellStyle name="20% - Accent4 2 4 3 3" xfId="13509"/>
    <cellStyle name="20% - Accent4 2 4 3 3 2" xfId="13510"/>
    <cellStyle name="20% - Accent4 2 4 3 3 3" xfId="13511"/>
    <cellStyle name="20% - Accent4 2 4 3 4" xfId="13512"/>
    <cellStyle name="20% - Accent4 2 4 3 5" xfId="13513"/>
    <cellStyle name="20% - Accent4 2 4 4" xfId="13514"/>
    <cellStyle name="20% - Accent4 2 4 4 2" xfId="13515"/>
    <cellStyle name="20% - Accent4 2 4 4 2 2" xfId="13516"/>
    <cellStyle name="20% - Accent4 2 4 4 2 3" xfId="13517"/>
    <cellStyle name="20% - Accent4 2 4 4 3" xfId="13518"/>
    <cellStyle name="20% - Accent4 2 4 4 4" xfId="13519"/>
    <cellStyle name="20% - Accent4 2 4 5" xfId="13520"/>
    <cellStyle name="20% - Accent4 2 4 5 2" xfId="13521"/>
    <cellStyle name="20% - Accent4 2 4 5 3" xfId="13522"/>
    <cellStyle name="20% - Accent4 2 4 6" xfId="13523"/>
    <cellStyle name="20% - Accent4 2 4 7" xfId="13524"/>
    <cellStyle name="20% - Accent4 2 5" xfId="13525"/>
    <cellStyle name="20% - Accent4 2 5 2" xfId="13526"/>
    <cellStyle name="20% - Accent4 2 5 2 2" xfId="13527"/>
    <cellStyle name="20% - Accent4 2 5 2 2 2" xfId="13528"/>
    <cellStyle name="20% - Accent4 2 5 2 2 2 2" xfId="13529"/>
    <cellStyle name="20% - Accent4 2 5 2 2 2 3" xfId="13530"/>
    <cellStyle name="20% - Accent4 2 5 2 2 3" xfId="13531"/>
    <cellStyle name="20% - Accent4 2 5 2 2 4" xfId="13532"/>
    <cellStyle name="20% - Accent4 2 5 2 3" xfId="13533"/>
    <cellStyle name="20% - Accent4 2 5 2 3 2" xfId="13534"/>
    <cellStyle name="20% - Accent4 2 5 2 3 3" xfId="13535"/>
    <cellStyle name="20% - Accent4 2 5 2 4" xfId="13536"/>
    <cellStyle name="20% - Accent4 2 5 2 5" xfId="13537"/>
    <cellStyle name="20% - Accent4 2 5 2 6" xfId="13538"/>
    <cellStyle name="20% - Accent4 2 5 2 7" xfId="13539"/>
    <cellStyle name="20% - Accent4 2 5 3" xfId="13540"/>
    <cellStyle name="20% - Accent4 2 5 3 2" xfId="13541"/>
    <cellStyle name="20% - Accent4 2 5 3 2 2" xfId="13542"/>
    <cellStyle name="20% - Accent4 2 5 3 2 2 2" xfId="13543"/>
    <cellStyle name="20% - Accent4 2 5 3 2 2 3" xfId="13544"/>
    <cellStyle name="20% - Accent4 2 5 3 2 3" xfId="13545"/>
    <cellStyle name="20% - Accent4 2 5 3 2 4" xfId="13546"/>
    <cellStyle name="20% - Accent4 2 5 3 3" xfId="13547"/>
    <cellStyle name="20% - Accent4 2 5 3 3 2" xfId="13548"/>
    <cellStyle name="20% - Accent4 2 5 3 3 3" xfId="13549"/>
    <cellStyle name="20% - Accent4 2 5 3 4" xfId="13550"/>
    <cellStyle name="20% - Accent4 2 5 3 5" xfId="13551"/>
    <cellStyle name="20% - Accent4 2 5 4" xfId="13552"/>
    <cellStyle name="20% - Accent4 2 5 4 2" xfId="13553"/>
    <cellStyle name="20% - Accent4 2 5 4 2 2" xfId="13554"/>
    <cellStyle name="20% - Accent4 2 5 4 2 3" xfId="13555"/>
    <cellStyle name="20% - Accent4 2 5 4 3" xfId="13556"/>
    <cellStyle name="20% - Accent4 2 5 4 4" xfId="13557"/>
    <cellStyle name="20% - Accent4 2 5 5" xfId="13558"/>
    <cellStyle name="20% - Accent4 2 5 5 2" xfId="13559"/>
    <cellStyle name="20% - Accent4 2 5 5 3" xfId="13560"/>
    <cellStyle name="20% - Accent4 2 5 6" xfId="13561"/>
    <cellStyle name="20% - Accent4 2 5 7" xfId="13562"/>
    <cellStyle name="20% - Accent4 2 6" xfId="13563"/>
    <cellStyle name="20% - Accent4 2 6 2" xfId="13564"/>
    <cellStyle name="20% - Accent4 2 6 2 2" xfId="13565"/>
    <cellStyle name="20% - Accent4 2 6 2 2 2" xfId="13566"/>
    <cellStyle name="20% - Accent4 2 6 2 2 2 2" xfId="13567"/>
    <cellStyle name="20% - Accent4 2 6 2 2 2 3" xfId="13568"/>
    <cellStyle name="20% - Accent4 2 6 2 2 3" xfId="13569"/>
    <cellStyle name="20% - Accent4 2 6 2 2 4" xfId="13570"/>
    <cellStyle name="20% - Accent4 2 6 2 3" xfId="13571"/>
    <cellStyle name="20% - Accent4 2 6 2 3 2" xfId="13572"/>
    <cellStyle name="20% - Accent4 2 6 2 3 3" xfId="13573"/>
    <cellStyle name="20% - Accent4 2 6 2 4" xfId="13574"/>
    <cellStyle name="20% - Accent4 2 6 2 5" xfId="13575"/>
    <cellStyle name="20% - Accent4 2 6 3" xfId="13576"/>
    <cellStyle name="20% - Accent4 2 6 3 2" xfId="13577"/>
    <cellStyle name="20% - Accent4 2 6 3 2 2" xfId="13578"/>
    <cellStyle name="20% - Accent4 2 6 3 2 2 2" xfId="13579"/>
    <cellStyle name="20% - Accent4 2 6 3 2 2 3" xfId="13580"/>
    <cellStyle name="20% - Accent4 2 6 3 2 3" xfId="13581"/>
    <cellStyle name="20% - Accent4 2 6 3 2 4" xfId="13582"/>
    <cellStyle name="20% - Accent4 2 6 3 3" xfId="13583"/>
    <cellStyle name="20% - Accent4 2 6 3 3 2" xfId="13584"/>
    <cellStyle name="20% - Accent4 2 6 3 3 3" xfId="13585"/>
    <cellStyle name="20% - Accent4 2 6 3 4" xfId="13586"/>
    <cellStyle name="20% - Accent4 2 6 3 5" xfId="13587"/>
    <cellStyle name="20% - Accent4 2 6 4" xfId="13588"/>
    <cellStyle name="20% - Accent4 2 6 4 2" xfId="13589"/>
    <cellStyle name="20% - Accent4 2 6 4 2 2" xfId="13590"/>
    <cellStyle name="20% - Accent4 2 6 4 2 3" xfId="13591"/>
    <cellStyle name="20% - Accent4 2 6 4 3" xfId="13592"/>
    <cellStyle name="20% - Accent4 2 6 4 4" xfId="13593"/>
    <cellStyle name="20% - Accent4 2 6 5" xfId="13594"/>
    <cellStyle name="20% - Accent4 2 6 5 2" xfId="13595"/>
    <cellStyle name="20% - Accent4 2 6 5 3" xfId="13596"/>
    <cellStyle name="20% - Accent4 2 6 6" xfId="13597"/>
    <cellStyle name="20% - Accent4 2 6 7" xfId="13598"/>
    <cellStyle name="20% - Accent4 2 7" xfId="13599"/>
    <cellStyle name="20% - Accent4 2 7 2" xfId="13600"/>
    <cellStyle name="20% - Accent4 2 7 2 2" xfId="13601"/>
    <cellStyle name="20% - Accent4 2 7 2 2 2" xfId="13602"/>
    <cellStyle name="20% - Accent4 2 7 2 2 3" xfId="13603"/>
    <cellStyle name="20% - Accent4 2 7 2 3" xfId="13604"/>
    <cellStyle name="20% - Accent4 2 7 2 4" xfId="13605"/>
    <cellStyle name="20% - Accent4 2 7 3" xfId="13606"/>
    <cellStyle name="20% - Accent4 2 7 3 2" xfId="13607"/>
    <cellStyle name="20% - Accent4 2 7 3 3" xfId="13608"/>
    <cellStyle name="20% - Accent4 2 7 4" xfId="13609"/>
    <cellStyle name="20% - Accent4 2 7 5" xfId="13610"/>
    <cellStyle name="20% - Accent4 2 8" xfId="13611"/>
    <cellStyle name="20% - Accent4 2 8 2" xfId="13612"/>
    <cellStyle name="20% - Accent4 2 8 2 2" xfId="13613"/>
    <cellStyle name="20% - Accent4 2 8 2 2 2" xfId="13614"/>
    <cellStyle name="20% - Accent4 2 8 2 2 3" xfId="13615"/>
    <cellStyle name="20% - Accent4 2 8 2 3" xfId="13616"/>
    <cellStyle name="20% - Accent4 2 8 2 4" xfId="13617"/>
    <cellStyle name="20% - Accent4 2 8 3" xfId="13618"/>
    <cellStyle name="20% - Accent4 2 8 3 2" xfId="13619"/>
    <cellStyle name="20% - Accent4 2 8 3 3" xfId="13620"/>
    <cellStyle name="20% - Accent4 2 8 4" xfId="13621"/>
    <cellStyle name="20% - Accent4 2 8 5" xfId="13622"/>
    <cellStyle name="20% - Accent4 2 9" xfId="13623"/>
    <cellStyle name="20% - Accent4 2 9 2" xfId="13624"/>
    <cellStyle name="20% - Accent4 2 9 2 2" xfId="13625"/>
    <cellStyle name="20% - Accent4 2 9 2 2 2" xfId="13626"/>
    <cellStyle name="20% - Accent4 2 9 2 2 3" xfId="13627"/>
    <cellStyle name="20% - Accent4 2 9 2 3" xfId="13628"/>
    <cellStyle name="20% - Accent4 2 9 2 4" xfId="13629"/>
    <cellStyle name="20% - Accent4 2 9 3" xfId="13630"/>
    <cellStyle name="20% - Accent4 2 9 3 2" xfId="13631"/>
    <cellStyle name="20% - Accent4 2 9 3 3" xfId="13632"/>
    <cellStyle name="20% - Accent4 2 9 4" xfId="13633"/>
    <cellStyle name="20% - Accent4 2 9 5" xfId="13634"/>
    <cellStyle name="20% - Accent4 2_22_MN_R&amp;D 174_09F" xfId="13635"/>
    <cellStyle name="20% - Accent4 20" xfId="342"/>
    <cellStyle name="20% - Accent4 21" xfId="343"/>
    <cellStyle name="20% - Accent4 22" xfId="344"/>
    <cellStyle name="20% - Accent4 23" xfId="345"/>
    <cellStyle name="20% - Accent4 24" xfId="346"/>
    <cellStyle name="20% - Accent4 25" xfId="347"/>
    <cellStyle name="20% - Accent4 26" xfId="348"/>
    <cellStyle name="20% - Accent4 27" xfId="349"/>
    <cellStyle name="20% - Accent4 28" xfId="350"/>
    <cellStyle name="20% - Accent4 29" xfId="351"/>
    <cellStyle name="20% - Accent4 3" xfId="352"/>
    <cellStyle name="20% - Accent4 3 10" xfId="13636"/>
    <cellStyle name="20% - Accent4 3 10 2" xfId="13637"/>
    <cellStyle name="20% - Accent4 3 10 2 2" xfId="13638"/>
    <cellStyle name="20% - Accent4 3 10 2 3" xfId="13639"/>
    <cellStyle name="20% - Accent4 3 10 3" xfId="13640"/>
    <cellStyle name="20% - Accent4 3 10 4" xfId="13641"/>
    <cellStyle name="20% - Accent4 3 11" xfId="13642"/>
    <cellStyle name="20% - Accent4 3 11 2" xfId="13643"/>
    <cellStyle name="20% - Accent4 3 11 2 2" xfId="13644"/>
    <cellStyle name="20% - Accent4 3 11 2 3" xfId="13645"/>
    <cellStyle name="20% - Accent4 3 11 3" xfId="13646"/>
    <cellStyle name="20% - Accent4 3 11 4" xfId="13647"/>
    <cellStyle name="20% - Accent4 3 12" xfId="13648"/>
    <cellStyle name="20% - Accent4 3 12 2" xfId="13649"/>
    <cellStyle name="20% - Accent4 3 12 3" xfId="13650"/>
    <cellStyle name="20% - Accent4 3 13" xfId="13651"/>
    <cellStyle name="20% - Accent4 3 14" xfId="13652"/>
    <cellStyle name="20% - Accent4 3 2" xfId="353"/>
    <cellStyle name="20% - Accent4 3 3" xfId="13653"/>
    <cellStyle name="20% - Accent4 3 3 10" xfId="13654"/>
    <cellStyle name="20% - Accent4 3 3 10 2" xfId="13655"/>
    <cellStyle name="20% - Accent4 3 3 10 2 2" xfId="13656"/>
    <cellStyle name="20% - Accent4 3 3 10 2 3" xfId="13657"/>
    <cellStyle name="20% - Accent4 3 3 10 3" xfId="13658"/>
    <cellStyle name="20% - Accent4 3 3 10 4" xfId="13659"/>
    <cellStyle name="20% - Accent4 3 3 11" xfId="13660"/>
    <cellStyle name="20% - Accent4 3 3 11 2" xfId="13661"/>
    <cellStyle name="20% - Accent4 3 3 11 3" xfId="13662"/>
    <cellStyle name="20% - Accent4 3 3 12" xfId="13663"/>
    <cellStyle name="20% - Accent4 3 3 13" xfId="13664"/>
    <cellStyle name="20% - Accent4 3 3 2" xfId="13665"/>
    <cellStyle name="20% - Accent4 3 3 2 10" xfId="13666"/>
    <cellStyle name="20% - Accent4 3 3 2 10 2" xfId="13667"/>
    <cellStyle name="20% - Accent4 3 3 2 10 3" xfId="13668"/>
    <cellStyle name="20% - Accent4 3 3 2 11" xfId="13669"/>
    <cellStyle name="20% - Accent4 3 3 2 12" xfId="13670"/>
    <cellStyle name="20% - Accent4 3 3 2 2" xfId="13671"/>
    <cellStyle name="20% - Accent4 3 3 2 2 2" xfId="13672"/>
    <cellStyle name="20% - Accent4 3 3 2 2 2 2" xfId="13673"/>
    <cellStyle name="20% - Accent4 3 3 2 2 2 2 2" xfId="13674"/>
    <cellStyle name="20% - Accent4 3 3 2 2 2 2 2 2" xfId="13675"/>
    <cellStyle name="20% - Accent4 3 3 2 2 2 2 2 3" xfId="13676"/>
    <cellStyle name="20% - Accent4 3 3 2 2 2 2 3" xfId="13677"/>
    <cellStyle name="20% - Accent4 3 3 2 2 2 2 4" xfId="13678"/>
    <cellStyle name="20% - Accent4 3 3 2 2 2 3" xfId="13679"/>
    <cellStyle name="20% - Accent4 3 3 2 2 2 3 2" xfId="13680"/>
    <cellStyle name="20% - Accent4 3 3 2 2 2 3 3" xfId="13681"/>
    <cellStyle name="20% - Accent4 3 3 2 2 2 4" xfId="13682"/>
    <cellStyle name="20% - Accent4 3 3 2 2 2 5" xfId="13683"/>
    <cellStyle name="20% - Accent4 3 3 2 2 3" xfId="13684"/>
    <cellStyle name="20% - Accent4 3 3 2 2 3 2" xfId="13685"/>
    <cellStyle name="20% - Accent4 3 3 2 2 3 2 2" xfId="13686"/>
    <cellStyle name="20% - Accent4 3 3 2 2 3 2 2 2" xfId="13687"/>
    <cellStyle name="20% - Accent4 3 3 2 2 3 2 2 3" xfId="13688"/>
    <cellStyle name="20% - Accent4 3 3 2 2 3 2 3" xfId="13689"/>
    <cellStyle name="20% - Accent4 3 3 2 2 3 2 4" xfId="13690"/>
    <cellStyle name="20% - Accent4 3 3 2 2 3 3" xfId="13691"/>
    <cellStyle name="20% - Accent4 3 3 2 2 3 3 2" xfId="13692"/>
    <cellStyle name="20% - Accent4 3 3 2 2 3 3 3" xfId="13693"/>
    <cellStyle name="20% - Accent4 3 3 2 2 3 4" xfId="13694"/>
    <cellStyle name="20% - Accent4 3 3 2 2 3 5" xfId="13695"/>
    <cellStyle name="20% - Accent4 3 3 2 2 4" xfId="13696"/>
    <cellStyle name="20% - Accent4 3 3 2 2 4 2" xfId="13697"/>
    <cellStyle name="20% - Accent4 3 3 2 2 4 2 2" xfId="13698"/>
    <cellStyle name="20% - Accent4 3 3 2 2 4 2 3" xfId="13699"/>
    <cellStyle name="20% - Accent4 3 3 2 2 4 3" xfId="13700"/>
    <cellStyle name="20% - Accent4 3 3 2 2 4 4" xfId="13701"/>
    <cellStyle name="20% - Accent4 3 3 2 2 5" xfId="13702"/>
    <cellStyle name="20% - Accent4 3 3 2 2 5 2" xfId="13703"/>
    <cellStyle name="20% - Accent4 3 3 2 2 5 3" xfId="13704"/>
    <cellStyle name="20% - Accent4 3 3 2 2 6" xfId="13705"/>
    <cellStyle name="20% - Accent4 3 3 2 2 7" xfId="13706"/>
    <cellStyle name="20% - Accent4 3 3 2 3" xfId="13707"/>
    <cellStyle name="20% - Accent4 3 3 2 3 2" xfId="13708"/>
    <cellStyle name="20% - Accent4 3 3 2 3 2 2" xfId="13709"/>
    <cellStyle name="20% - Accent4 3 3 2 3 2 2 2" xfId="13710"/>
    <cellStyle name="20% - Accent4 3 3 2 3 2 2 2 2" xfId="13711"/>
    <cellStyle name="20% - Accent4 3 3 2 3 2 2 2 3" xfId="13712"/>
    <cellStyle name="20% - Accent4 3 3 2 3 2 2 3" xfId="13713"/>
    <cellStyle name="20% - Accent4 3 3 2 3 2 2 4" xfId="13714"/>
    <cellStyle name="20% - Accent4 3 3 2 3 2 3" xfId="13715"/>
    <cellStyle name="20% - Accent4 3 3 2 3 2 3 2" xfId="13716"/>
    <cellStyle name="20% - Accent4 3 3 2 3 2 3 3" xfId="13717"/>
    <cellStyle name="20% - Accent4 3 3 2 3 2 4" xfId="13718"/>
    <cellStyle name="20% - Accent4 3 3 2 3 2 5" xfId="13719"/>
    <cellStyle name="20% - Accent4 3 3 2 3 3" xfId="13720"/>
    <cellStyle name="20% - Accent4 3 3 2 3 3 2" xfId="13721"/>
    <cellStyle name="20% - Accent4 3 3 2 3 3 2 2" xfId="13722"/>
    <cellStyle name="20% - Accent4 3 3 2 3 3 2 2 2" xfId="13723"/>
    <cellStyle name="20% - Accent4 3 3 2 3 3 2 2 3" xfId="13724"/>
    <cellStyle name="20% - Accent4 3 3 2 3 3 2 3" xfId="13725"/>
    <cellStyle name="20% - Accent4 3 3 2 3 3 2 4" xfId="13726"/>
    <cellStyle name="20% - Accent4 3 3 2 3 3 3" xfId="13727"/>
    <cellStyle name="20% - Accent4 3 3 2 3 3 3 2" xfId="13728"/>
    <cellStyle name="20% - Accent4 3 3 2 3 3 3 3" xfId="13729"/>
    <cellStyle name="20% - Accent4 3 3 2 3 3 4" xfId="13730"/>
    <cellStyle name="20% - Accent4 3 3 2 3 3 5" xfId="13731"/>
    <cellStyle name="20% - Accent4 3 3 2 3 4" xfId="13732"/>
    <cellStyle name="20% - Accent4 3 3 2 3 4 2" xfId="13733"/>
    <cellStyle name="20% - Accent4 3 3 2 3 4 2 2" xfId="13734"/>
    <cellStyle name="20% - Accent4 3 3 2 3 4 2 3" xfId="13735"/>
    <cellStyle name="20% - Accent4 3 3 2 3 4 3" xfId="13736"/>
    <cellStyle name="20% - Accent4 3 3 2 3 4 4" xfId="13737"/>
    <cellStyle name="20% - Accent4 3 3 2 3 5" xfId="13738"/>
    <cellStyle name="20% - Accent4 3 3 2 3 5 2" xfId="13739"/>
    <cellStyle name="20% - Accent4 3 3 2 3 5 3" xfId="13740"/>
    <cellStyle name="20% - Accent4 3 3 2 3 6" xfId="13741"/>
    <cellStyle name="20% - Accent4 3 3 2 3 7" xfId="13742"/>
    <cellStyle name="20% - Accent4 3 3 2 4" xfId="13743"/>
    <cellStyle name="20% - Accent4 3 3 2 4 2" xfId="13744"/>
    <cellStyle name="20% - Accent4 3 3 2 4 2 2" xfId="13745"/>
    <cellStyle name="20% - Accent4 3 3 2 4 2 2 2" xfId="13746"/>
    <cellStyle name="20% - Accent4 3 3 2 4 2 2 2 2" xfId="13747"/>
    <cellStyle name="20% - Accent4 3 3 2 4 2 2 2 3" xfId="13748"/>
    <cellStyle name="20% - Accent4 3 3 2 4 2 2 3" xfId="13749"/>
    <cellStyle name="20% - Accent4 3 3 2 4 2 2 4" xfId="13750"/>
    <cellStyle name="20% - Accent4 3 3 2 4 2 3" xfId="13751"/>
    <cellStyle name="20% - Accent4 3 3 2 4 2 3 2" xfId="13752"/>
    <cellStyle name="20% - Accent4 3 3 2 4 2 3 3" xfId="13753"/>
    <cellStyle name="20% - Accent4 3 3 2 4 2 4" xfId="13754"/>
    <cellStyle name="20% - Accent4 3 3 2 4 2 5" xfId="13755"/>
    <cellStyle name="20% - Accent4 3 3 2 4 3" xfId="13756"/>
    <cellStyle name="20% - Accent4 3 3 2 4 3 2" xfId="13757"/>
    <cellStyle name="20% - Accent4 3 3 2 4 3 2 2" xfId="13758"/>
    <cellStyle name="20% - Accent4 3 3 2 4 3 2 2 2" xfId="13759"/>
    <cellStyle name="20% - Accent4 3 3 2 4 3 2 2 3" xfId="13760"/>
    <cellStyle name="20% - Accent4 3 3 2 4 3 2 3" xfId="13761"/>
    <cellStyle name="20% - Accent4 3 3 2 4 3 2 4" xfId="13762"/>
    <cellStyle name="20% - Accent4 3 3 2 4 3 3" xfId="13763"/>
    <cellStyle name="20% - Accent4 3 3 2 4 3 3 2" xfId="13764"/>
    <cellStyle name="20% - Accent4 3 3 2 4 3 3 3" xfId="13765"/>
    <cellStyle name="20% - Accent4 3 3 2 4 3 4" xfId="13766"/>
    <cellStyle name="20% - Accent4 3 3 2 4 3 5" xfId="13767"/>
    <cellStyle name="20% - Accent4 3 3 2 4 4" xfId="13768"/>
    <cellStyle name="20% - Accent4 3 3 2 4 4 2" xfId="13769"/>
    <cellStyle name="20% - Accent4 3 3 2 4 4 2 2" xfId="13770"/>
    <cellStyle name="20% - Accent4 3 3 2 4 4 2 3" xfId="13771"/>
    <cellStyle name="20% - Accent4 3 3 2 4 4 3" xfId="13772"/>
    <cellStyle name="20% - Accent4 3 3 2 4 4 4" xfId="13773"/>
    <cellStyle name="20% - Accent4 3 3 2 4 5" xfId="13774"/>
    <cellStyle name="20% - Accent4 3 3 2 4 5 2" xfId="13775"/>
    <cellStyle name="20% - Accent4 3 3 2 4 5 3" xfId="13776"/>
    <cellStyle name="20% - Accent4 3 3 2 4 6" xfId="13777"/>
    <cellStyle name="20% - Accent4 3 3 2 4 7" xfId="13778"/>
    <cellStyle name="20% - Accent4 3 3 2 5" xfId="13779"/>
    <cellStyle name="20% - Accent4 3 3 2 5 2" xfId="13780"/>
    <cellStyle name="20% - Accent4 3 3 2 5 2 2" xfId="13781"/>
    <cellStyle name="20% - Accent4 3 3 2 5 2 2 2" xfId="13782"/>
    <cellStyle name="20% - Accent4 3 3 2 5 2 2 3" xfId="13783"/>
    <cellStyle name="20% - Accent4 3 3 2 5 2 3" xfId="13784"/>
    <cellStyle name="20% - Accent4 3 3 2 5 2 4" xfId="13785"/>
    <cellStyle name="20% - Accent4 3 3 2 5 3" xfId="13786"/>
    <cellStyle name="20% - Accent4 3 3 2 5 3 2" xfId="13787"/>
    <cellStyle name="20% - Accent4 3 3 2 5 3 3" xfId="13788"/>
    <cellStyle name="20% - Accent4 3 3 2 5 4" xfId="13789"/>
    <cellStyle name="20% - Accent4 3 3 2 5 5" xfId="13790"/>
    <cellStyle name="20% - Accent4 3 3 2 6" xfId="13791"/>
    <cellStyle name="20% - Accent4 3 3 2 6 2" xfId="13792"/>
    <cellStyle name="20% - Accent4 3 3 2 6 2 2" xfId="13793"/>
    <cellStyle name="20% - Accent4 3 3 2 6 2 2 2" xfId="13794"/>
    <cellStyle name="20% - Accent4 3 3 2 6 2 2 3" xfId="13795"/>
    <cellStyle name="20% - Accent4 3 3 2 6 2 3" xfId="13796"/>
    <cellStyle name="20% - Accent4 3 3 2 6 2 4" xfId="13797"/>
    <cellStyle name="20% - Accent4 3 3 2 6 3" xfId="13798"/>
    <cellStyle name="20% - Accent4 3 3 2 6 3 2" xfId="13799"/>
    <cellStyle name="20% - Accent4 3 3 2 6 3 3" xfId="13800"/>
    <cellStyle name="20% - Accent4 3 3 2 6 4" xfId="13801"/>
    <cellStyle name="20% - Accent4 3 3 2 6 5" xfId="13802"/>
    <cellStyle name="20% - Accent4 3 3 2 7" xfId="13803"/>
    <cellStyle name="20% - Accent4 3 3 2 7 2" xfId="13804"/>
    <cellStyle name="20% - Accent4 3 3 2 7 2 2" xfId="13805"/>
    <cellStyle name="20% - Accent4 3 3 2 7 2 2 2" xfId="13806"/>
    <cellStyle name="20% - Accent4 3 3 2 7 2 2 3" xfId="13807"/>
    <cellStyle name="20% - Accent4 3 3 2 7 2 3" xfId="13808"/>
    <cellStyle name="20% - Accent4 3 3 2 7 2 4" xfId="13809"/>
    <cellStyle name="20% - Accent4 3 3 2 7 3" xfId="13810"/>
    <cellStyle name="20% - Accent4 3 3 2 7 3 2" xfId="13811"/>
    <cellStyle name="20% - Accent4 3 3 2 7 3 3" xfId="13812"/>
    <cellStyle name="20% - Accent4 3 3 2 7 4" xfId="13813"/>
    <cellStyle name="20% - Accent4 3 3 2 7 5" xfId="13814"/>
    <cellStyle name="20% - Accent4 3 3 2 8" xfId="13815"/>
    <cellStyle name="20% - Accent4 3 3 2 8 2" xfId="13816"/>
    <cellStyle name="20% - Accent4 3 3 2 8 2 2" xfId="13817"/>
    <cellStyle name="20% - Accent4 3 3 2 8 2 3" xfId="13818"/>
    <cellStyle name="20% - Accent4 3 3 2 8 3" xfId="13819"/>
    <cellStyle name="20% - Accent4 3 3 2 8 4" xfId="13820"/>
    <cellStyle name="20% - Accent4 3 3 2 9" xfId="13821"/>
    <cellStyle name="20% - Accent4 3 3 2 9 2" xfId="13822"/>
    <cellStyle name="20% - Accent4 3 3 2 9 2 2" xfId="13823"/>
    <cellStyle name="20% - Accent4 3 3 2 9 2 3" xfId="13824"/>
    <cellStyle name="20% - Accent4 3 3 2 9 3" xfId="13825"/>
    <cellStyle name="20% - Accent4 3 3 2 9 4" xfId="13826"/>
    <cellStyle name="20% - Accent4 3 3 3" xfId="13827"/>
    <cellStyle name="20% - Accent4 3 3 3 2" xfId="13828"/>
    <cellStyle name="20% - Accent4 3 3 3 2 2" xfId="13829"/>
    <cellStyle name="20% - Accent4 3 3 3 2 2 2" xfId="13830"/>
    <cellStyle name="20% - Accent4 3 3 3 2 2 2 2" xfId="13831"/>
    <cellStyle name="20% - Accent4 3 3 3 2 2 2 3" xfId="13832"/>
    <cellStyle name="20% - Accent4 3 3 3 2 2 3" xfId="13833"/>
    <cellStyle name="20% - Accent4 3 3 3 2 2 4" xfId="13834"/>
    <cellStyle name="20% - Accent4 3 3 3 2 3" xfId="13835"/>
    <cellStyle name="20% - Accent4 3 3 3 2 3 2" xfId="13836"/>
    <cellStyle name="20% - Accent4 3 3 3 2 3 3" xfId="13837"/>
    <cellStyle name="20% - Accent4 3 3 3 2 4" xfId="13838"/>
    <cellStyle name="20% - Accent4 3 3 3 2 5" xfId="13839"/>
    <cellStyle name="20% - Accent4 3 3 3 3" xfId="13840"/>
    <cellStyle name="20% - Accent4 3 3 3 3 2" xfId="13841"/>
    <cellStyle name="20% - Accent4 3 3 3 3 2 2" xfId="13842"/>
    <cellStyle name="20% - Accent4 3 3 3 3 2 2 2" xfId="13843"/>
    <cellStyle name="20% - Accent4 3 3 3 3 2 2 3" xfId="13844"/>
    <cellStyle name="20% - Accent4 3 3 3 3 2 3" xfId="13845"/>
    <cellStyle name="20% - Accent4 3 3 3 3 2 4" xfId="13846"/>
    <cellStyle name="20% - Accent4 3 3 3 3 3" xfId="13847"/>
    <cellStyle name="20% - Accent4 3 3 3 3 3 2" xfId="13848"/>
    <cellStyle name="20% - Accent4 3 3 3 3 3 3" xfId="13849"/>
    <cellStyle name="20% - Accent4 3 3 3 3 4" xfId="13850"/>
    <cellStyle name="20% - Accent4 3 3 3 3 5" xfId="13851"/>
    <cellStyle name="20% - Accent4 3 3 3 4" xfId="13852"/>
    <cellStyle name="20% - Accent4 3 3 3 4 2" xfId="13853"/>
    <cellStyle name="20% - Accent4 3 3 3 4 2 2" xfId="13854"/>
    <cellStyle name="20% - Accent4 3 3 3 4 2 3" xfId="13855"/>
    <cellStyle name="20% - Accent4 3 3 3 4 3" xfId="13856"/>
    <cellStyle name="20% - Accent4 3 3 3 4 4" xfId="13857"/>
    <cellStyle name="20% - Accent4 3 3 3 5" xfId="13858"/>
    <cellStyle name="20% - Accent4 3 3 3 5 2" xfId="13859"/>
    <cellStyle name="20% - Accent4 3 3 3 5 3" xfId="13860"/>
    <cellStyle name="20% - Accent4 3 3 3 6" xfId="13861"/>
    <cellStyle name="20% - Accent4 3 3 3 7" xfId="13862"/>
    <cellStyle name="20% - Accent4 3 3 4" xfId="13863"/>
    <cellStyle name="20% - Accent4 3 3 4 2" xfId="13864"/>
    <cellStyle name="20% - Accent4 3 3 4 2 2" xfId="13865"/>
    <cellStyle name="20% - Accent4 3 3 4 2 2 2" xfId="13866"/>
    <cellStyle name="20% - Accent4 3 3 4 2 2 2 2" xfId="13867"/>
    <cellStyle name="20% - Accent4 3 3 4 2 2 2 3" xfId="13868"/>
    <cellStyle name="20% - Accent4 3 3 4 2 2 3" xfId="13869"/>
    <cellStyle name="20% - Accent4 3 3 4 2 2 4" xfId="13870"/>
    <cellStyle name="20% - Accent4 3 3 4 2 3" xfId="13871"/>
    <cellStyle name="20% - Accent4 3 3 4 2 3 2" xfId="13872"/>
    <cellStyle name="20% - Accent4 3 3 4 2 3 3" xfId="13873"/>
    <cellStyle name="20% - Accent4 3 3 4 2 4" xfId="13874"/>
    <cellStyle name="20% - Accent4 3 3 4 2 5" xfId="13875"/>
    <cellStyle name="20% - Accent4 3 3 4 3" xfId="13876"/>
    <cellStyle name="20% - Accent4 3 3 4 3 2" xfId="13877"/>
    <cellStyle name="20% - Accent4 3 3 4 3 2 2" xfId="13878"/>
    <cellStyle name="20% - Accent4 3 3 4 3 2 2 2" xfId="13879"/>
    <cellStyle name="20% - Accent4 3 3 4 3 2 2 3" xfId="13880"/>
    <cellStyle name="20% - Accent4 3 3 4 3 2 3" xfId="13881"/>
    <cellStyle name="20% - Accent4 3 3 4 3 2 4" xfId="13882"/>
    <cellStyle name="20% - Accent4 3 3 4 3 3" xfId="13883"/>
    <cellStyle name="20% - Accent4 3 3 4 3 3 2" xfId="13884"/>
    <cellStyle name="20% - Accent4 3 3 4 3 3 3" xfId="13885"/>
    <cellStyle name="20% - Accent4 3 3 4 3 4" xfId="13886"/>
    <cellStyle name="20% - Accent4 3 3 4 3 5" xfId="13887"/>
    <cellStyle name="20% - Accent4 3 3 4 4" xfId="13888"/>
    <cellStyle name="20% - Accent4 3 3 4 4 2" xfId="13889"/>
    <cellStyle name="20% - Accent4 3 3 4 4 2 2" xfId="13890"/>
    <cellStyle name="20% - Accent4 3 3 4 4 2 3" xfId="13891"/>
    <cellStyle name="20% - Accent4 3 3 4 4 3" xfId="13892"/>
    <cellStyle name="20% - Accent4 3 3 4 4 4" xfId="13893"/>
    <cellStyle name="20% - Accent4 3 3 4 5" xfId="13894"/>
    <cellStyle name="20% - Accent4 3 3 4 5 2" xfId="13895"/>
    <cellStyle name="20% - Accent4 3 3 4 5 3" xfId="13896"/>
    <cellStyle name="20% - Accent4 3 3 4 6" xfId="13897"/>
    <cellStyle name="20% - Accent4 3 3 4 7" xfId="13898"/>
    <cellStyle name="20% - Accent4 3 3 5" xfId="13899"/>
    <cellStyle name="20% - Accent4 3 3 5 2" xfId="13900"/>
    <cellStyle name="20% - Accent4 3 3 5 2 2" xfId="13901"/>
    <cellStyle name="20% - Accent4 3 3 5 2 2 2" xfId="13902"/>
    <cellStyle name="20% - Accent4 3 3 5 2 2 2 2" xfId="13903"/>
    <cellStyle name="20% - Accent4 3 3 5 2 2 2 3" xfId="13904"/>
    <cellStyle name="20% - Accent4 3 3 5 2 2 3" xfId="13905"/>
    <cellStyle name="20% - Accent4 3 3 5 2 2 4" xfId="13906"/>
    <cellStyle name="20% - Accent4 3 3 5 2 3" xfId="13907"/>
    <cellStyle name="20% - Accent4 3 3 5 2 3 2" xfId="13908"/>
    <cellStyle name="20% - Accent4 3 3 5 2 3 3" xfId="13909"/>
    <cellStyle name="20% - Accent4 3 3 5 2 4" xfId="13910"/>
    <cellStyle name="20% - Accent4 3 3 5 2 5" xfId="13911"/>
    <cellStyle name="20% - Accent4 3 3 5 3" xfId="13912"/>
    <cellStyle name="20% - Accent4 3 3 5 3 2" xfId="13913"/>
    <cellStyle name="20% - Accent4 3 3 5 3 2 2" xfId="13914"/>
    <cellStyle name="20% - Accent4 3 3 5 3 2 2 2" xfId="13915"/>
    <cellStyle name="20% - Accent4 3 3 5 3 2 2 3" xfId="13916"/>
    <cellStyle name="20% - Accent4 3 3 5 3 2 3" xfId="13917"/>
    <cellStyle name="20% - Accent4 3 3 5 3 2 4" xfId="13918"/>
    <cellStyle name="20% - Accent4 3 3 5 3 3" xfId="13919"/>
    <cellStyle name="20% - Accent4 3 3 5 3 3 2" xfId="13920"/>
    <cellStyle name="20% - Accent4 3 3 5 3 3 3" xfId="13921"/>
    <cellStyle name="20% - Accent4 3 3 5 3 4" xfId="13922"/>
    <cellStyle name="20% - Accent4 3 3 5 3 5" xfId="13923"/>
    <cellStyle name="20% - Accent4 3 3 5 4" xfId="13924"/>
    <cellStyle name="20% - Accent4 3 3 5 4 2" xfId="13925"/>
    <cellStyle name="20% - Accent4 3 3 5 4 2 2" xfId="13926"/>
    <cellStyle name="20% - Accent4 3 3 5 4 2 3" xfId="13927"/>
    <cellStyle name="20% - Accent4 3 3 5 4 3" xfId="13928"/>
    <cellStyle name="20% - Accent4 3 3 5 4 4" xfId="13929"/>
    <cellStyle name="20% - Accent4 3 3 5 5" xfId="13930"/>
    <cellStyle name="20% - Accent4 3 3 5 5 2" xfId="13931"/>
    <cellStyle name="20% - Accent4 3 3 5 5 3" xfId="13932"/>
    <cellStyle name="20% - Accent4 3 3 5 6" xfId="13933"/>
    <cellStyle name="20% - Accent4 3 3 5 7" xfId="13934"/>
    <cellStyle name="20% - Accent4 3 3 6" xfId="13935"/>
    <cellStyle name="20% - Accent4 3 3 6 2" xfId="13936"/>
    <cellStyle name="20% - Accent4 3 3 6 2 2" xfId="13937"/>
    <cellStyle name="20% - Accent4 3 3 6 2 2 2" xfId="13938"/>
    <cellStyle name="20% - Accent4 3 3 6 2 2 3" xfId="13939"/>
    <cellStyle name="20% - Accent4 3 3 6 2 3" xfId="13940"/>
    <cellStyle name="20% - Accent4 3 3 6 2 4" xfId="13941"/>
    <cellStyle name="20% - Accent4 3 3 6 3" xfId="13942"/>
    <cellStyle name="20% - Accent4 3 3 6 3 2" xfId="13943"/>
    <cellStyle name="20% - Accent4 3 3 6 3 3" xfId="13944"/>
    <cellStyle name="20% - Accent4 3 3 6 4" xfId="13945"/>
    <cellStyle name="20% - Accent4 3 3 6 5" xfId="13946"/>
    <cellStyle name="20% - Accent4 3 3 7" xfId="13947"/>
    <cellStyle name="20% - Accent4 3 3 7 2" xfId="13948"/>
    <cellStyle name="20% - Accent4 3 3 7 2 2" xfId="13949"/>
    <cellStyle name="20% - Accent4 3 3 7 2 2 2" xfId="13950"/>
    <cellStyle name="20% - Accent4 3 3 7 2 2 3" xfId="13951"/>
    <cellStyle name="20% - Accent4 3 3 7 2 3" xfId="13952"/>
    <cellStyle name="20% - Accent4 3 3 7 2 4" xfId="13953"/>
    <cellStyle name="20% - Accent4 3 3 7 3" xfId="13954"/>
    <cellStyle name="20% - Accent4 3 3 7 3 2" xfId="13955"/>
    <cellStyle name="20% - Accent4 3 3 7 3 3" xfId="13956"/>
    <cellStyle name="20% - Accent4 3 3 7 4" xfId="13957"/>
    <cellStyle name="20% - Accent4 3 3 7 5" xfId="13958"/>
    <cellStyle name="20% - Accent4 3 3 8" xfId="13959"/>
    <cellStyle name="20% - Accent4 3 3 8 2" xfId="13960"/>
    <cellStyle name="20% - Accent4 3 3 8 2 2" xfId="13961"/>
    <cellStyle name="20% - Accent4 3 3 8 2 2 2" xfId="13962"/>
    <cellStyle name="20% - Accent4 3 3 8 2 2 3" xfId="13963"/>
    <cellStyle name="20% - Accent4 3 3 8 2 3" xfId="13964"/>
    <cellStyle name="20% - Accent4 3 3 8 2 4" xfId="13965"/>
    <cellStyle name="20% - Accent4 3 3 8 3" xfId="13966"/>
    <cellStyle name="20% - Accent4 3 3 8 3 2" xfId="13967"/>
    <cellStyle name="20% - Accent4 3 3 8 3 3" xfId="13968"/>
    <cellStyle name="20% - Accent4 3 3 8 4" xfId="13969"/>
    <cellStyle name="20% - Accent4 3 3 8 5" xfId="13970"/>
    <cellStyle name="20% - Accent4 3 3 9" xfId="13971"/>
    <cellStyle name="20% - Accent4 3 3 9 2" xfId="13972"/>
    <cellStyle name="20% - Accent4 3 3 9 2 2" xfId="13973"/>
    <cellStyle name="20% - Accent4 3 3 9 2 3" xfId="13974"/>
    <cellStyle name="20% - Accent4 3 3 9 3" xfId="13975"/>
    <cellStyle name="20% - Accent4 3 3 9 4" xfId="13976"/>
    <cellStyle name="20% - Accent4 3 4" xfId="13977"/>
    <cellStyle name="20% - Accent4 3 4 2" xfId="13978"/>
    <cellStyle name="20% - Accent4 3 4 2 2" xfId="13979"/>
    <cellStyle name="20% - Accent4 3 4 2 2 2" xfId="13980"/>
    <cellStyle name="20% - Accent4 3 4 2 2 2 2" xfId="13981"/>
    <cellStyle name="20% - Accent4 3 4 2 2 2 3" xfId="13982"/>
    <cellStyle name="20% - Accent4 3 4 2 2 3" xfId="13983"/>
    <cellStyle name="20% - Accent4 3 4 2 2 4" xfId="13984"/>
    <cellStyle name="20% - Accent4 3 4 2 3" xfId="13985"/>
    <cellStyle name="20% - Accent4 3 4 2 3 2" xfId="13986"/>
    <cellStyle name="20% - Accent4 3 4 2 3 3" xfId="13987"/>
    <cellStyle name="20% - Accent4 3 4 2 4" xfId="13988"/>
    <cellStyle name="20% - Accent4 3 4 2 5" xfId="13989"/>
    <cellStyle name="20% - Accent4 3 4 3" xfId="13990"/>
    <cellStyle name="20% - Accent4 3 4 3 2" xfId="13991"/>
    <cellStyle name="20% - Accent4 3 4 3 2 2" xfId="13992"/>
    <cellStyle name="20% - Accent4 3 4 3 2 2 2" xfId="13993"/>
    <cellStyle name="20% - Accent4 3 4 3 2 2 3" xfId="13994"/>
    <cellStyle name="20% - Accent4 3 4 3 2 3" xfId="13995"/>
    <cellStyle name="20% - Accent4 3 4 3 2 4" xfId="13996"/>
    <cellStyle name="20% - Accent4 3 4 3 3" xfId="13997"/>
    <cellStyle name="20% - Accent4 3 4 3 3 2" xfId="13998"/>
    <cellStyle name="20% - Accent4 3 4 3 3 3" xfId="13999"/>
    <cellStyle name="20% - Accent4 3 4 3 4" xfId="14000"/>
    <cellStyle name="20% - Accent4 3 4 3 5" xfId="14001"/>
    <cellStyle name="20% - Accent4 3 4 4" xfId="14002"/>
    <cellStyle name="20% - Accent4 3 4 4 2" xfId="14003"/>
    <cellStyle name="20% - Accent4 3 4 4 2 2" xfId="14004"/>
    <cellStyle name="20% - Accent4 3 4 4 2 3" xfId="14005"/>
    <cellStyle name="20% - Accent4 3 4 4 3" xfId="14006"/>
    <cellStyle name="20% - Accent4 3 4 4 4" xfId="14007"/>
    <cellStyle name="20% - Accent4 3 4 5" xfId="14008"/>
    <cellStyle name="20% - Accent4 3 4 5 2" xfId="14009"/>
    <cellStyle name="20% - Accent4 3 4 5 3" xfId="14010"/>
    <cellStyle name="20% - Accent4 3 4 6" xfId="14011"/>
    <cellStyle name="20% - Accent4 3 4 7" xfId="14012"/>
    <cellStyle name="20% - Accent4 3 5" xfId="14013"/>
    <cellStyle name="20% - Accent4 3 5 2" xfId="14014"/>
    <cellStyle name="20% - Accent4 3 5 2 2" xfId="14015"/>
    <cellStyle name="20% - Accent4 3 5 2 2 2" xfId="14016"/>
    <cellStyle name="20% - Accent4 3 5 2 2 2 2" xfId="14017"/>
    <cellStyle name="20% - Accent4 3 5 2 2 2 3" xfId="14018"/>
    <cellStyle name="20% - Accent4 3 5 2 2 3" xfId="14019"/>
    <cellStyle name="20% - Accent4 3 5 2 2 4" xfId="14020"/>
    <cellStyle name="20% - Accent4 3 5 2 3" xfId="14021"/>
    <cellStyle name="20% - Accent4 3 5 2 3 2" xfId="14022"/>
    <cellStyle name="20% - Accent4 3 5 2 3 3" xfId="14023"/>
    <cellStyle name="20% - Accent4 3 5 2 4" xfId="14024"/>
    <cellStyle name="20% - Accent4 3 5 2 5" xfId="14025"/>
    <cellStyle name="20% - Accent4 3 5 3" xfId="14026"/>
    <cellStyle name="20% - Accent4 3 5 3 2" xfId="14027"/>
    <cellStyle name="20% - Accent4 3 5 3 2 2" xfId="14028"/>
    <cellStyle name="20% - Accent4 3 5 3 2 2 2" xfId="14029"/>
    <cellStyle name="20% - Accent4 3 5 3 2 2 3" xfId="14030"/>
    <cellStyle name="20% - Accent4 3 5 3 2 3" xfId="14031"/>
    <cellStyle name="20% - Accent4 3 5 3 2 4" xfId="14032"/>
    <cellStyle name="20% - Accent4 3 5 3 3" xfId="14033"/>
    <cellStyle name="20% - Accent4 3 5 3 3 2" xfId="14034"/>
    <cellStyle name="20% - Accent4 3 5 3 3 3" xfId="14035"/>
    <cellStyle name="20% - Accent4 3 5 3 4" xfId="14036"/>
    <cellStyle name="20% - Accent4 3 5 3 5" xfId="14037"/>
    <cellStyle name="20% - Accent4 3 5 4" xfId="14038"/>
    <cellStyle name="20% - Accent4 3 5 4 2" xfId="14039"/>
    <cellStyle name="20% - Accent4 3 5 4 2 2" xfId="14040"/>
    <cellStyle name="20% - Accent4 3 5 4 2 3" xfId="14041"/>
    <cellStyle name="20% - Accent4 3 5 4 3" xfId="14042"/>
    <cellStyle name="20% - Accent4 3 5 4 4" xfId="14043"/>
    <cellStyle name="20% - Accent4 3 5 5" xfId="14044"/>
    <cellStyle name="20% - Accent4 3 5 5 2" xfId="14045"/>
    <cellStyle name="20% - Accent4 3 5 5 3" xfId="14046"/>
    <cellStyle name="20% - Accent4 3 5 6" xfId="14047"/>
    <cellStyle name="20% - Accent4 3 5 7" xfId="14048"/>
    <cellStyle name="20% - Accent4 3 6" xfId="14049"/>
    <cellStyle name="20% - Accent4 3 6 2" xfId="14050"/>
    <cellStyle name="20% - Accent4 3 6 2 2" xfId="14051"/>
    <cellStyle name="20% - Accent4 3 6 2 2 2" xfId="14052"/>
    <cellStyle name="20% - Accent4 3 6 2 2 2 2" xfId="14053"/>
    <cellStyle name="20% - Accent4 3 6 2 2 2 3" xfId="14054"/>
    <cellStyle name="20% - Accent4 3 6 2 2 3" xfId="14055"/>
    <cellStyle name="20% - Accent4 3 6 2 2 4" xfId="14056"/>
    <cellStyle name="20% - Accent4 3 6 2 3" xfId="14057"/>
    <cellStyle name="20% - Accent4 3 6 2 3 2" xfId="14058"/>
    <cellStyle name="20% - Accent4 3 6 2 3 3" xfId="14059"/>
    <cellStyle name="20% - Accent4 3 6 2 4" xfId="14060"/>
    <cellStyle name="20% - Accent4 3 6 2 5" xfId="14061"/>
    <cellStyle name="20% - Accent4 3 6 3" xfId="14062"/>
    <cellStyle name="20% - Accent4 3 6 3 2" xfId="14063"/>
    <cellStyle name="20% - Accent4 3 6 3 2 2" xfId="14064"/>
    <cellStyle name="20% - Accent4 3 6 3 2 2 2" xfId="14065"/>
    <cellStyle name="20% - Accent4 3 6 3 2 2 3" xfId="14066"/>
    <cellStyle name="20% - Accent4 3 6 3 2 3" xfId="14067"/>
    <cellStyle name="20% - Accent4 3 6 3 2 4" xfId="14068"/>
    <cellStyle name="20% - Accent4 3 6 3 3" xfId="14069"/>
    <cellStyle name="20% - Accent4 3 6 3 3 2" xfId="14070"/>
    <cellStyle name="20% - Accent4 3 6 3 3 3" xfId="14071"/>
    <cellStyle name="20% - Accent4 3 6 3 4" xfId="14072"/>
    <cellStyle name="20% - Accent4 3 6 3 5" xfId="14073"/>
    <cellStyle name="20% - Accent4 3 6 4" xfId="14074"/>
    <cellStyle name="20% - Accent4 3 6 4 2" xfId="14075"/>
    <cellStyle name="20% - Accent4 3 6 4 2 2" xfId="14076"/>
    <cellStyle name="20% - Accent4 3 6 4 2 3" xfId="14077"/>
    <cellStyle name="20% - Accent4 3 6 4 3" xfId="14078"/>
    <cellStyle name="20% - Accent4 3 6 4 4" xfId="14079"/>
    <cellStyle name="20% - Accent4 3 6 5" xfId="14080"/>
    <cellStyle name="20% - Accent4 3 6 5 2" xfId="14081"/>
    <cellStyle name="20% - Accent4 3 6 5 3" xfId="14082"/>
    <cellStyle name="20% - Accent4 3 6 6" xfId="14083"/>
    <cellStyle name="20% - Accent4 3 6 7" xfId="14084"/>
    <cellStyle name="20% - Accent4 3 7" xfId="14085"/>
    <cellStyle name="20% - Accent4 3 7 2" xfId="14086"/>
    <cellStyle name="20% - Accent4 3 7 2 2" xfId="14087"/>
    <cellStyle name="20% - Accent4 3 7 2 2 2" xfId="14088"/>
    <cellStyle name="20% - Accent4 3 7 2 2 3" xfId="14089"/>
    <cellStyle name="20% - Accent4 3 7 2 3" xfId="14090"/>
    <cellStyle name="20% - Accent4 3 7 2 4" xfId="14091"/>
    <cellStyle name="20% - Accent4 3 7 3" xfId="14092"/>
    <cellStyle name="20% - Accent4 3 7 3 2" xfId="14093"/>
    <cellStyle name="20% - Accent4 3 7 3 3" xfId="14094"/>
    <cellStyle name="20% - Accent4 3 7 4" xfId="14095"/>
    <cellStyle name="20% - Accent4 3 7 5" xfId="14096"/>
    <cellStyle name="20% - Accent4 3 8" xfId="14097"/>
    <cellStyle name="20% - Accent4 3 8 2" xfId="14098"/>
    <cellStyle name="20% - Accent4 3 8 2 2" xfId="14099"/>
    <cellStyle name="20% - Accent4 3 8 2 2 2" xfId="14100"/>
    <cellStyle name="20% - Accent4 3 8 2 2 3" xfId="14101"/>
    <cellStyle name="20% - Accent4 3 8 2 3" xfId="14102"/>
    <cellStyle name="20% - Accent4 3 8 2 4" xfId="14103"/>
    <cellStyle name="20% - Accent4 3 8 3" xfId="14104"/>
    <cellStyle name="20% - Accent4 3 8 3 2" xfId="14105"/>
    <cellStyle name="20% - Accent4 3 8 3 3" xfId="14106"/>
    <cellStyle name="20% - Accent4 3 8 4" xfId="14107"/>
    <cellStyle name="20% - Accent4 3 8 5" xfId="14108"/>
    <cellStyle name="20% - Accent4 3 9" xfId="14109"/>
    <cellStyle name="20% - Accent4 3 9 2" xfId="14110"/>
    <cellStyle name="20% - Accent4 3 9 2 2" xfId="14111"/>
    <cellStyle name="20% - Accent4 3 9 2 2 2" xfId="14112"/>
    <cellStyle name="20% - Accent4 3 9 2 2 3" xfId="14113"/>
    <cellStyle name="20% - Accent4 3 9 2 3" xfId="14114"/>
    <cellStyle name="20% - Accent4 3 9 2 4" xfId="14115"/>
    <cellStyle name="20% - Accent4 3 9 3" xfId="14116"/>
    <cellStyle name="20% - Accent4 3 9 3 2" xfId="14117"/>
    <cellStyle name="20% - Accent4 3 9 3 3" xfId="14118"/>
    <cellStyle name="20% - Accent4 3 9 4" xfId="14119"/>
    <cellStyle name="20% - Accent4 3 9 5" xfId="14120"/>
    <cellStyle name="20% - Accent4 3_PwrTax 51040" xfId="14121"/>
    <cellStyle name="20% - Accent4 30" xfId="354"/>
    <cellStyle name="20% - Accent4 31" xfId="355"/>
    <cellStyle name="20% - Accent4 32" xfId="356"/>
    <cellStyle name="20% - Accent4 33" xfId="357"/>
    <cellStyle name="20% - Accent4 34" xfId="358"/>
    <cellStyle name="20% - Accent4 35" xfId="359"/>
    <cellStyle name="20% - Accent4 36" xfId="360"/>
    <cellStyle name="20% - Accent4 37" xfId="361"/>
    <cellStyle name="20% - Accent4 37 10" xfId="14122"/>
    <cellStyle name="20% - Accent4 37 10 2" xfId="14123"/>
    <cellStyle name="20% - Accent4 37 10 2 2" xfId="14124"/>
    <cellStyle name="20% - Accent4 37 10 2 3" xfId="14125"/>
    <cellStyle name="20% - Accent4 37 10 3" xfId="14126"/>
    <cellStyle name="20% - Accent4 37 10 4" xfId="14127"/>
    <cellStyle name="20% - Accent4 37 11" xfId="14128"/>
    <cellStyle name="20% - Accent4 37 11 2" xfId="14129"/>
    <cellStyle name="20% - Accent4 37 11 3" xfId="14130"/>
    <cellStyle name="20% - Accent4 37 12" xfId="14131"/>
    <cellStyle name="20% - Accent4 37 13" xfId="14132"/>
    <cellStyle name="20% - Accent4 37 2" xfId="14133"/>
    <cellStyle name="20% - Accent4 37 2 10" xfId="14134"/>
    <cellStyle name="20% - Accent4 37 2 10 2" xfId="14135"/>
    <cellStyle name="20% - Accent4 37 2 10 3" xfId="14136"/>
    <cellStyle name="20% - Accent4 37 2 11" xfId="14137"/>
    <cellStyle name="20% - Accent4 37 2 12" xfId="14138"/>
    <cellStyle name="20% - Accent4 37 2 2" xfId="14139"/>
    <cellStyle name="20% - Accent4 37 2 2 2" xfId="14140"/>
    <cellStyle name="20% - Accent4 37 2 2 2 2" xfId="14141"/>
    <cellStyle name="20% - Accent4 37 2 2 2 2 2" xfId="14142"/>
    <cellStyle name="20% - Accent4 37 2 2 2 2 2 2" xfId="14143"/>
    <cellStyle name="20% - Accent4 37 2 2 2 2 2 3" xfId="14144"/>
    <cellStyle name="20% - Accent4 37 2 2 2 2 3" xfId="14145"/>
    <cellStyle name="20% - Accent4 37 2 2 2 2 4" xfId="14146"/>
    <cellStyle name="20% - Accent4 37 2 2 2 3" xfId="14147"/>
    <cellStyle name="20% - Accent4 37 2 2 2 3 2" xfId="14148"/>
    <cellStyle name="20% - Accent4 37 2 2 2 3 3" xfId="14149"/>
    <cellStyle name="20% - Accent4 37 2 2 2 4" xfId="14150"/>
    <cellStyle name="20% - Accent4 37 2 2 2 5" xfId="14151"/>
    <cellStyle name="20% - Accent4 37 2 2 3" xfId="14152"/>
    <cellStyle name="20% - Accent4 37 2 2 3 2" xfId="14153"/>
    <cellStyle name="20% - Accent4 37 2 2 3 2 2" xfId="14154"/>
    <cellStyle name="20% - Accent4 37 2 2 3 2 2 2" xfId="14155"/>
    <cellStyle name="20% - Accent4 37 2 2 3 2 2 3" xfId="14156"/>
    <cellStyle name="20% - Accent4 37 2 2 3 2 3" xfId="14157"/>
    <cellStyle name="20% - Accent4 37 2 2 3 2 4" xfId="14158"/>
    <cellStyle name="20% - Accent4 37 2 2 3 3" xfId="14159"/>
    <cellStyle name="20% - Accent4 37 2 2 3 3 2" xfId="14160"/>
    <cellStyle name="20% - Accent4 37 2 2 3 3 3" xfId="14161"/>
    <cellStyle name="20% - Accent4 37 2 2 3 4" xfId="14162"/>
    <cellStyle name="20% - Accent4 37 2 2 3 5" xfId="14163"/>
    <cellStyle name="20% - Accent4 37 2 2 4" xfId="14164"/>
    <cellStyle name="20% - Accent4 37 2 2 4 2" xfId="14165"/>
    <cellStyle name="20% - Accent4 37 2 2 4 2 2" xfId="14166"/>
    <cellStyle name="20% - Accent4 37 2 2 4 2 3" xfId="14167"/>
    <cellStyle name="20% - Accent4 37 2 2 4 3" xfId="14168"/>
    <cellStyle name="20% - Accent4 37 2 2 4 4" xfId="14169"/>
    <cellStyle name="20% - Accent4 37 2 2 5" xfId="14170"/>
    <cellStyle name="20% - Accent4 37 2 2 5 2" xfId="14171"/>
    <cellStyle name="20% - Accent4 37 2 2 5 3" xfId="14172"/>
    <cellStyle name="20% - Accent4 37 2 2 6" xfId="14173"/>
    <cellStyle name="20% - Accent4 37 2 2 7" xfId="14174"/>
    <cellStyle name="20% - Accent4 37 2 3" xfId="14175"/>
    <cellStyle name="20% - Accent4 37 2 3 2" xfId="14176"/>
    <cellStyle name="20% - Accent4 37 2 3 2 2" xfId="14177"/>
    <cellStyle name="20% - Accent4 37 2 3 2 2 2" xfId="14178"/>
    <cellStyle name="20% - Accent4 37 2 3 2 2 2 2" xfId="14179"/>
    <cellStyle name="20% - Accent4 37 2 3 2 2 2 3" xfId="14180"/>
    <cellStyle name="20% - Accent4 37 2 3 2 2 3" xfId="14181"/>
    <cellStyle name="20% - Accent4 37 2 3 2 2 4" xfId="14182"/>
    <cellStyle name="20% - Accent4 37 2 3 2 3" xfId="14183"/>
    <cellStyle name="20% - Accent4 37 2 3 2 3 2" xfId="14184"/>
    <cellStyle name="20% - Accent4 37 2 3 2 3 3" xfId="14185"/>
    <cellStyle name="20% - Accent4 37 2 3 2 4" xfId="14186"/>
    <cellStyle name="20% - Accent4 37 2 3 2 5" xfId="14187"/>
    <cellStyle name="20% - Accent4 37 2 3 3" xfId="14188"/>
    <cellStyle name="20% - Accent4 37 2 3 3 2" xfId="14189"/>
    <cellStyle name="20% - Accent4 37 2 3 3 2 2" xfId="14190"/>
    <cellStyle name="20% - Accent4 37 2 3 3 2 2 2" xfId="14191"/>
    <cellStyle name="20% - Accent4 37 2 3 3 2 2 3" xfId="14192"/>
    <cellStyle name="20% - Accent4 37 2 3 3 2 3" xfId="14193"/>
    <cellStyle name="20% - Accent4 37 2 3 3 2 4" xfId="14194"/>
    <cellStyle name="20% - Accent4 37 2 3 3 3" xfId="14195"/>
    <cellStyle name="20% - Accent4 37 2 3 3 3 2" xfId="14196"/>
    <cellStyle name="20% - Accent4 37 2 3 3 3 3" xfId="14197"/>
    <cellStyle name="20% - Accent4 37 2 3 3 4" xfId="14198"/>
    <cellStyle name="20% - Accent4 37 2 3 3 5" xfId="14199"/>
    <cellStyle name="20% - Accent4 37 2 3 4" xfId="14200"/>
    <cellStyle name="20% - Accent4 37 2 3 4 2" xfId="14201"/>
    <cellStyle name="20% - Accent4 37 2 3 4 2 2" xfId="14202"/>
    <cellStyle name="20% - Accent4 37 2 3 4 2 3" xfId="14203"/>
    <cellStyle name="20% - Accent4 37 2 3 4 3" xfId="14204"/>
    <cellStyle name="20% - Accent4 37 2 3 4 4" xfId="14205"/>
    <cellStyle name="20% - Accent4 37 2 3 5" xfId="14206"/>
    <cellStyle name="20% - Accent4 37 2 3 5 2" xfId="14207"/>
    <cellStyle name="20% - Accent4 37 2 3 5 3" xfId="14208"/>
    <cellStyle name="20% - Accent4 37 2 3 6" xfId="14209"/>
    <cellStyle name="20% - Accent4 37 2 3 7" xfId="14210"/>
    <cellStyle name="20% - Accent4 37 2 4" xfId="14211"/>
    <cellStyle name="20% - Accent4 37 2 4 2" xfId="14212"/>
    <cellStyle name="20% - Accent4 37 2 4 2 2" xfId="14213"/>
    <cellStyle name="20% - Accent4 37 2 4 2 2 2" xfId="14214"/>
    <cellStyle name="20% - Accent4 37 2 4 2 2 2 2" xfId="14215"/>
    <cellStyle name="20% - Accent4 37 2 4 2 2 2 3" xfId="14216"/>
    <cellStyle name="20% - Accent4 37 2 4 2 2 3" xfId="14217"/>
    <cellStyle name="20% - Accent4 37 2 4 2 2 4" xfId="14218"/>
    <cellStyle name="20% - Accent4 37 2 4 2 3" xfId="14219"/>
    <cellStyle name="20% - Accent4 37 2 4 2 3 2" xfId="14220"/>
    <cellStyle name="20% - Accent4 37 2 4 2 3 3" xfId="14221"/>
    <cellStyle name="20% - Accent4 37 2 4 2 4" xfId="14222"/>
    <cellStyle name="20% - Accent4 37 2 4 2 5" xfId="14223"/>
    <cellStyle name="20% - Accent4 37 2 4 3" xfId="14224"/>
    <cellStyle name="20% - Accent4 37 2 4 3 2" xfId="14225"/>
    <cellStyle name="20% - Accent4 37 2 4 3 2 2" xfId="14226"/>
    <cellStyle name="20% - Accent4 37 2 4 3 2 2 2" xfId="14227"/>
    <cellStyle name="20% - Accent4 37 2 4 3 2 2 3" xfId="14228"/>
    <cellStyle name="20% - Accent4 37 2 4 3 2 3" xfId="14229"/>
    <cellStyle name="20% - Accent4 37 2 4 3 2 4" xfId="14230"/>
    <cellStyle name="20% - Accent4 37 2 4 3 3" xfId="14231"/>
    <cellStyle name="20% - Accent4 37 2 4 3 3 2" xfId="14232"/>
    <cellStyle name="20% - Accent4 37 2 4 3 3 3" xfId="14233"/>
    <cellStyle name="20% - Accent4 37 2 4 3 4" xfId="14234"/>
    <cellStyle name="20% - Accent4 37 2 4 3 5" xfId="14235"/>
    <cellStyle name="20% - Accent4 37 2 4 4" xfId="14236"/>
    <cellStyle name="20% - Accent4 37 2 4 4 2" xfId="14237"/>
    <cellStyle name="20% - Accent4 37 2 4 4 2 2" xfId="14238"/>
    <cellStyle name="20% - Accent4 37 2 4 4 2 3" xfId="14239"/>
    <cellStyle name="20% - Accent4 37 2 4 4 3" xfId="14240"/>
    <cellStyle name="20% - Accent4 37 2 4 4 4" xfId="14241"/>
    <cellStyle name="20% - Accent4 37 2 4 5" xfId="14242"/>
    <cellStyle name="20% - Accent4 37 2 4 5 2" xfId="14243"/>
    <cellStyle name="20% - Accent4 37 2 4 5 3" xfId="14244"/>
    <cellStyle name="20% - Accent4 37 2 4 6" xfId="14245"/>
    <cellStyle name="20% - Accent4 37 2 4 7" xfId="14246"/>
    <cellStyle name="20% - Accent4 37 2 5" xfId="14247"/>
    <cellStyle name="20% - Accent4 37 2 5 2" xfId="14248"/>
    <cellStyle name="20% - Accent4 37 2 5 2 2" xfId="14249"/>
    <cellStyle name="20% - Accent4 37 2 5 2 2 2" xfId="14250"/>
    <cellStyle name="20% - Accent4 37 2 5 2 2 3" xfId="14251"/>
    <cellStyle name="20% - Accent4 37 2 5 2 3" xfId="14252"/>
    <cellStyle name="20% - Accent4 37 2 5 2 4" xfId="14253"/>
    <cellStyle name="20% - Accent4 37 2 5 3" xfId="14254"/>
    <cellStyle name="20% - Accent4 37 2 5 3 2" xfId="14255"/>
    <cellStyle name="20% - Accent4 37 2 5 3 3" xfId="14256"/>
    <cellStyle name="20% - Accent4 37 2 5 4" xfId="14257"/>
    <cellStyle name="20% - Accent4 37 2 5 5" xfId="14258"/>
    <cellStyle name="20% - Accent4 37 2 6" xfId="14259"/>
    <cellStyle name="20% - Accent4 37 2 6 2" xfId="14260"/>
    <cellStyle name="20% - Accent4 37 2 6 2 2" xfId="14261"/>
    <cellStyle name="20% - Accent4 37 2 6 2 2 2" xfId="14262"/>
    <cellStyle name="20% - Accent4 37 2 6 2 2 3" xfId="14263"/>
    <cellStyle name="20% - Accent4 37 2 6 2 3" xfId="14264"/>
    <cellStyle name="20% - Accent4 37 2 6 2 4" xfId="14265"/>
    <cellStyle name="20% - Accent4 37 2 6 3" xfId="14266"/>
    <cellStyle name="20% - Accent4 37 2 6 3 2" xfId="14267"/>
    <cellStyle name="20% - Accent4 37 2 6 3 3" xfId="14268"/>
    <cellStyle name="20% - Accent4 37 2 6 4" xfId="14269"/>
    <cellStyle name="20% - Accent4 37 2 6 5" xfId="14270"/>
    <cellStyle name="20% - Accent4 37 2 7" xfId="14271"/>
    <cellStyle name="20% - Accent4 37 2 7 2" xfId="14272"/>
    <cellStyle name="20% - Accent4 37 2 7 2 2" xfId="14273"/>
    <cellStyle name="20% - Accent4 37 2 7 2 2 2" xfId="14274"/>
    <cellStyle name="20% - Accent4 37 2 7 2 2 3" xfId="14275"/>
    <cellStyle name="20% - Accent4 37 2 7 2 3" xfId="14276"/>
    <cellStyle name="20% - Accent4 37 2 7 2 4" xfId="14277"/>
    <cellStyle name="20% - Accent4 37 2 7 3" xfId="14278"/>
    <cellStyle name="20% - Accent4 37 2 7 3 2" xfId="14279"/>
    <cellStyle name="20% - Accent4 37 2 7 3 3" xfId="14280"/>
    <cellStyle name="20% - Accent4 37 2 7 4" xfId="14281"/>
    <cellStyle name="20% - Accent4 37 2 7 5" xfId="14282"/>
    <cellStyle name="20% - Accent4 37 2 8" xfId="14283"/>
    <cellStyle name="20% - Accent4 37 2 8 2" xfId="14284"/>
    <cellStyle name="20% - Accent4 37 2 8 2 2" xfId="14285"/>
    <cellStyle name="20% - Accent4 37 2 8 2 3" xfId="14286"/>
    <cellStyle name="20% - Accent4 37 2 8 3" xfId="14287"/>
    <cellStyle name="20% - Accent4 37 2 8 4" xfId="14288"/>
    <cellStyle name="20% - Accent4 37 2 9" xfId="14289"/>
    <cellStyle name="20% - Accent4 37 2 9 2" xfId="14290"/>
    <cellStyle name="20% - Accent4 37 2 9 2 2" xfId="14291"/>
    <cellStyle name="20% - Accent4 37 2 9 2 3" xfId="14292"/>
    <cellStyle name="20% - Accent4 37 2 9 3" xfId="14293"/>
    <cellStyle name="20% - Accent4 37 2 9 4" xfId="14294"/>
    <cellStyle name="20% - Accent4 37 3" xfId="14295"/>
    <cellStyle name="20% - Accent4 37 3 2" xfId="14296"/>
    <cellStyle name="20% - Accent4 37 3 2 2" xfId="14297"/>
    <cellStyle name="20% - Accent4 37 3 2 2 2" xfId="14298"/>
    <cellStyle name="20% - Accent4 37 3 2 2 2 2" xfId="14299"/>
    <cellStyle name="20% - Accent4 37 3 2 2 2 3" xfId="14300"/>
    <cellStyle name="20% - Accent4 37 3 2 2 3" xfId="14301"/>
    <cellStyle name="20% - Accent4 37 3 2 2 4" xfId="14302"/>
    <cellStyle name="20% - Accent4 37 3 2 3" xfId="14303"/>
    <cellStyle name="20% - Accent4 37 3 2 3 2" xfId="14304"/>
    <cellStyle name="20% - Accent4 37 3 2 3 3" xfId="14305"/>
    <cellStyle name="20% - Accent4 37 3 2 4" xfId="14306"/>
    <cellStyle name="20% - Accent4 37 3 2 5" xfId="14307"/>
    <cellStyle name="20% - Accent4 37 3 3" xfId="14308"/>
    <cellStyle name="20% - Accent4 37 3 3 2" xfId="14309"/>
    <cellStyle name="20% - Accent4 37 3 3 2 2" xfId="14310"/>
    <cellStyle name="20% - Accent4 37 3 3 2 2 2" xfId="14311"/>
    <cellStyle name="20% - Accent4 37 3 3 2 2 3" xfId="14312"/>
    <cellStyle name="20% - Accent4 37 3 3 2 3" xfId="14313"/>
    <cellStyle name="20% - Accent4 37 3 3 2 4" xfId="14314"/>
    <cellStyle name="20% - Accent4 37 3 3 3" xfId="14315"/>
    <cellStyle name="20% - Accent4 37 3 3 3 2" xfId="14316"/>
    <cellStyle name="20% - Accent4 37 3 3 3 3" xfId="14317"/>
    <cellStyle name="20% - Accent4 37 3 3 4" xfId="14318"/>
    <cellStyle name="20% - Accent4 37 3 3 5" xfId="14319"/>
    <cellStyle name="20% - Accent4 37 3 4" xfId="14320"/>
    <cellStyle name="20% - Accent4 37 3 4 2" xfId="14321"/>
    <cellStyle name="20% - Accent4 37 3 4 2 2" xfId="14322"/>
    <cellStyle name="20% - Accent4 37 3 4 2 3" xfId="14323"/>
    <cellStyle name="20% - Accent4 37 3 4 3" xfId="14324"/>
    <cellStyle name="20% - Accent4 37 3 4 4" xfId="14325"/>
    <cellStyle name="20% - Accent4 37 3 5" xfId="14326"/>
    <cellStyle name="20% - Accent4 37 3 5 2" xfId="14327"/>
    <cellStyle name="20% - Accent4 37 3 5 3" xfId="14328"/>
    <cellStyle name="20% - Accent4 37 3 6" xfId="14329"/>
    <cellStyle name="20% - Accent4 37 3 7" xfId="14330"/>
    <cellStyle name="20% - Accent4 37 4" xfId="14331"/>
    <cellStyle name="20% - Accent4 37 4 2" xfId="14332"/>
    <cellStyle name="20% - Accent4 37 4 2 2" xfId="14333"/>
    <cellStyle name="20% - Accent4 37 4 2 2 2" xfId="14334"/>
    <cellStyle name="20% - Accent4 37 4 2 2 2 2" xfId="14335"/>
    <cellStyle name="20% - Accent4 37 4 2 2 2 3" xfId="14336"/>
    <cellStyle name="20% - Accent4 37 4 2 2 3" xfId="14337"/>
    <cellStyle name="20% - Accent4 37 4 2 2 4" xfId="14338"/>
    <cellStyle name="20% - Accent4 37 4 2 3" xfId="14339"/>
    <cellStyle name="20% - Accent4 37 4 2 3 2" xfId="14340"/>
    <cellStyle name="20% - Accent4 37 4 2 3 3" xfId="14341"/>
    <cellStyle name="20% - Accent4 37 4 2 4" xfId="14342"/>
    <cellStyle name="20% - Accent4 37 4 2 5" xfId="14343"/>
    <cellStyle name="20% - Accent4 37 4 3" xfId="14344"/>
    <cellStyle name="20% - Accent4 37 4 3 2" xfId="14345"/>
    <cellStyle name="20% - Accent4 37 4 3 2 2" xfId="14346"/>
    <cellStyle name="20% - Accent4 37 4 3 2 2 2" xfId="14347"/>
    <cellStyle name="20% - Accent4 37 4 3 2 2 3" xfId="14348"/>
    <cellStyle name="20% - Accent4 37 4 3 2 3" xfId="14349"/>
    <cellStyle name="20% - Accent4 37 4 3 2 4" xfId="14350"/>
    <cellStyle name="20% - Accent4 37 4 3 3" xfId="14351"/>
    <cellStyle name="20% - Accent4 37 4 3 3 2" xfId="14352"/>
    <cellStyle name="20% - Accent4 37 4 3 3 3" xfId="14353"/>
    <cellStyle name="20% - Accent4 37 4 3 4" xfId="14354"/>
    <cellStyle name="20% - Accent4 37 4 3 5" xfId="14355"/>
    <cellStyle name="20% - Accent4 37 4 4" xfId="14356"/>
    <cellStyle name="20% - Accent4 37 4 4 2" xfId="14357"/>
    <cellStyle name="20% - Accent4 37 4 4 2 2" xfId="14358"/>
    <cellStyle name="20% - Accent4 37 4 4 2 3" xfId="14359"/>
    <cellStyle name="20% - Accent4 37 4 4 3" xfId="14360"/>
    <cellStyle name="20% - Accent4 37 4 4 4" xfId="14361"/>
    <cellStyle name="20% - Accent4 37 4 5" xfId="14362"/>
    <cellStyle name="20% - Accent4 37 4 5 2" xfId="14363"/>
    <cellStyle name="20% - Accent4 37 4 5 3" xfId="14364"/>
    <cellStyle name="20% - Accent4 37 4 6" xfId="14365"/>
    <cellStyle name="20% - Accent4 37 4 7" xfId="14366"/>
    <cellStyle name="20% - Accent4 37 5" xfId="14367"/>
    <cellStyle name="20% - Accent4 37 5 2" xfId="14368"/>
    <cellStyle name="20% - Accent4 37 5 2 2" xfId="14369"/>
    <cellStyle name="20% - Accent4 37 5 2 2 2" xfId="14370"/>
    <cellStyle name="20% - Accent4 37 5 2 2 2 2" xfId="14371"/>
    <cellStyle name="20% - Accent4 37 5 2 2 2 3" xfId="14372"/>
    <cellStyle name="20% - Accent4 37 5 2 2 3" xfId="14373"/>
    <cellStyle name="20% - Accent4 37 5 2 2 4" xfId="14374"/>
    <cellStyle name="20% - Accent4 37 5 2 3" xfId="14375"/>
    <cellStyle name="20% - Accent4 37 5 2 3 2" xfId="14376"/>
    <cellStyle name="20% - Accent4 37 5 2 3 3" xfId="14377"/>
    <cellStyle name="20% - Accent4 37 5 2 4" xfId="14378"/>
    <cellStyle name="20% - Accent4 37 5 2 5" xfId="14379"/>
    <cellStyle name="20% - Accent4 37 5 3" xfId="14380"/>
    <cellStyle name="20% - Accent4 37 5 3 2" xfId="14381"/>
    <cellStyle name="20% - Accent4 37 5 3 2 2" xfId="14382"/>
    <cellStyle name="20% - Accent4 37 5 3 2 2 2" xfId="14383"/>
    <cellStyle name="20% - Accent4 37 5 3 2 2 3" xfId="14384"/>
    <cellStyle name="20% - Accent4 37 5 3 2 3" xfId="14385"/>
    <cellStyle name="20% - Accent4 37 5 3 2 4" xfId="14386"/>
    <cellStyle name="20% - Accent4 37 5 3 3" xfId="14387"/>
    <cellStyle name="20% - Accent4 37 5 3 3 2" xfId="14388"/>
    <cellStyle name="20% - Accent4 37 5 3 3 3" xfId="14389"/>
    <cellStyle name="20% - Accent4 37 5 3 4" xfId="14390"/>
    <cellStyle name="20% - Accent4 37 5 3 5" xfId="14391"/>
    <cellStyle name="20% - Accent4 37 5 4" xfId="14392"/>
    <cellStyle name="20% - Accent4 37 5 4 2" xfId="14393"/>
    <cellStyle name="20% - Accent4 37 5 4 2 2" xfId="14394"/>
    <cellStyle name="20% - Accent4 37 5 4 2 3" xfId="14395"/>
    <cellStyle name="20% - Accent4 37 5 4 3" xfId="14396"/>
    <cellStyle name="20% - Accent4 37 5 4 4" xfId="14397"/>
    <cellStyle name="20% - Accent4 37 5 5" xfId="14398"/>
    <cellStyle name="20% - Accent4 37 5 5 2" xfId="14399"/>
    <cellStyle name="20% - Accent4 37 5 5 3" xfId="14400"/>
    <cellStyle name="20% - Accent4 37 5 6" xfId="14401"/>
    <cellStyle name="20% - Accent4 37 5 7" xfId="14402"/>
    <cellStyle name="20% - Accent4 37 6" xfId="14403"/>
    <cellStyle name="20% - Accent4 37 6 2" xfId="14404"/>
    <cellStyle name="20% - Accent4 37 6 2 2" xfId="14405"/>
    <cellStyle name="20% - Accent4 37 6 2 2 2" xfId="14406"/>
    <cellStyle name="20% - Accent4 37 6 2 2 3" xfId="14407"/>
    <cellStyle name="20% - Accent4 37 6 2 3" xfId="14408"/>
    <cellStyle name="20% - Accent4 37 6 2 4" xfId="14409"/>
    <cellStyle name="20% - Accent4 37 6 3" xfId="14410"/>
    <cellStyle name="20% - Accent4 37 6 3 2" xfId="14411"/>
    <cellStyle name="20% - Accent4 37 6 3 3" xfId="14412"/>
    <cellStyle name="20% - Accent4 37 6 4" xfId="14413"/>
    <cellStyle name="20% - Accent4 37 6 5" xfId="14414"/>
    <cellStyle name="20% - Accent4 37 7" xfId="14415"/>
    <cellStyle name="20% - Accent4 37 7 2" xfId="14416"/>
    <cellStyle name="20% - Accent4 37 7 2 2" xfId="14417"/>
    <cellStyle name="20% - Accent4 37 7 2 2 2" xfId="14418"/>
    <cellStyle name="20% - Accent4 37 7 2 2 3" xfId="14419"/>
    <cellStyle name="20% - Accent4 37 7 2 3" xfId="14420"/>
    <cellStyle name="20% - Accent4 37 7 2 4" xfId="14421"/>
    <cellStyle name="20% - Accent4 37 7 3" xfId="14422"/>
    <cellStyle name="20% - Accent4 37 7 3 2" xfId="14423"/>
    <cellStyle name="20% - Accent4 37 7 3 3" xfId="14424"/>
    <cellStyle name="20% - Accent4 37 7 4" xfId="14425"/>
    <cellStyle name="20% - Accent4 37 7 5" xfId="14426"/>
    <cellStyle name="20% - Accent4 37 8" xfId="14427"/>
    <cellStyle name="20% - Accent4 37 8 2" xfId="14428"/>
    <cellStyle name="20% - Accent4 37 8 2 2" xfId="14429"/>
    <cellStyle name="20% - Accent4 37 8 2 2 2" xfId="14430"/>
    <cellStyle name="20% - Accent4 37 8 2 2 3" xfId="14431"/>
    <cellStyle name="20% - Accent4 37 8 2 3" xfId="14432"/>
    <cellStyle name="20% - Accent4 37 8 2 4" xfId="14433"/>
    <cellStyle name="20% - Accent4 37 8 3" xfId="14434"/>
    <cellStyle name="20% - Accent4 37 8 3 2" xfId="14435"/>
    <cellStyle name="20% - Accent4 37 8 3 3" xfId="14436"/>
    <cellStyle name="20% - Accent4 37 8 4" xfId="14437"/>
    <cellStyle name="20% - Accent4 37 8 5" xfId="14438"/>
    <cellStyle name="20% - Accent4 37 9" xfId="14439"/>
    <cellStyle name="20% - Accent4 37 9 2" xfId="14440"/>
    <cellStyle name="20% - Accent4 37 9 2 2" xfId="14441"/>
    <cellStyle name="20% - Accent4 37 9 2 3" xfId="14442"/>
    <cellStyle name="20% - Accent4 37 9 3" xfId="14443"/>
    <cellStyle name="20% - Accent4 37 9 4" xfId="14444"/>
    <cellStyle name="20% - Accent4 37_PwrTax 51040" xfId="14445"/>
    <cellStyle name="20% - Accent4 38" xfId="14446"/>
    <cellStyle name="20% - Accent4 39" xfId="14447"/>
    <cellStyle name="20% - Accent4 39 2" xfId="14448"/>
    <cellStyle name="20% - Accent4 39 2 2" xfId="14449"/>
    <cellStyle name="20% - Accent4 39 2 2 2" xfId="14450"/>
    <cellStyle name="20% - Accent4 39 2 2 2 2" xfId="14451"/>
    <cellStyle name="20% - Accent4 39 2 2 2 3" xfId="14452"/>
    <cellStyle name="20% - Accent4 39 2 2 3" xfId="14453"/>
    <cellStyle name="20% - Accent4 39 2 2 4" xfId="14454"/>
    <cellStyle name="20% - Accent4 39 2 3" xfId="14455"/>
    <cellStyle name="20% - Accent4 39 2 3 2" xfId="14456"/>
    <cellStyle name="20% - Accent4 39 2 3 3" xfId="14457"/>
    <cellStyle name="20% - Accent4 39 2 4" xfId="14458"/>
    <cellStyle name="20% - Accent4 39 2 5" xfId="14459"/>
    <cellStyle name="20% - Accent4 39 3" xfId="14460"/>
    <cellStyle name="20% - Accent4 39 3 2" xfId="14461"/>
    <cellStyle name="20% - Accent4 39 3 2 2" xfId="14462"/>
    <cellStyle name="20% - Accent4 39 3 2 2 2" xfId="14463"/>
    <cellStyle name="20% - Accent4 39 3 2 2 3" xfId="14464"/>
    <cellStyle name="20% - Accent4 39 3 2 3" xfId="14465"/>
    <cellStyle name="20% - Accent4 39 3 2 4" xfId="14466"/>
    <cellStyle name="20% - Accent4 39 3 3" xfId="14467"/>
    <cellStyle name="20% - Accent4 39 3 3 2" xfId="14468"/>
    <cellStyle name="20% - Accent4 39 3 3 3" xfId="14469"/>
    <cellStyle name="20% - Accent4 39 3 4" xfId="14470"/>
    <cellStyle name="20% - Accent4 39 3 5" xfId="14471"/>
    <cellStyle name="20% - Accent4 39 4" xfId="14472"/>
    <cellStyle name="20% - Accent4 39 4 2" xfId="14473"/>
    <cellStyle name="20% - Accent4 39 4 2 2" xfId="14474"/>
    <cellStyle name="20% - Accent4 39 4 2 2 2" xfId="14475"/>
    <cellStyle name="20% - Accent4 39 4 2 2 3" xfId="14476"/>
    <cellStyle name="20% - Accent4 39 4 2 3" xfId="14477"/>
    <cellStyle name="20% - Accent4 39 4 2 4" xfId="14478"/>
    <cellStyle name="20% - Accent4 39 4 3" xfId="14479"/>
    <cellStyle name="20% - Accent4 39 4 3 2" xfId="14480"/>
    <cellStyle name="20% - Accent4 39 4 3 3" xfId="14481"/>
    <cellStyle name="20% - Accent4 39 4 4" xfId="14482"/>
    <cellStyle name="20% - Accent4 39 4 5" xfId="14483"/>
    <cellStyle name="20% - Accent4 39 5" xfId="14484"/>
    <cellStyle name="20% - Accent4 39 5 2" xfId="14485"/>
    <cellStyle name="20% - Accent4 39 5 2 2" xfId="14486"/>
    <cellStyle name="20% - Accent4 39 5 2 3" xfId="14487"/>
    <cellStyle name="20% - Accent4 39 5 3" xfId="14488"/>
    <cellStyle name="20% - Accent4 39 5 4" xfId="14489"/>
    <cellStyle name="20% - Accent4 39 6" xfId="14490"/>
    <cellStyle name="20% - Accent4 39 6 2" xfId="14491"/>
    <cellStyle name="20% - Accent4 39 6 3" xfId="14492"/>
    <cellStyle name="20% - Accent4 39 7" xfId="14493"/>
    <cellStyle name="20% - Accent4 39 8" xfId="14494"/>
    <cellStyle name="20% - Accent4 4" xfId="362"/>
    <cellStyle name="20% - Accent4 4 10" xfId="14495"/>
    <cellStyle name="20% - Accent4 4 10 2" xfId="14496"/>
    <cellStyle name="20% - Accent4 4 10 2 2" xfId="14497"/>
    <cellStyle name="20% - Accent4 4 10 2 2 2" xfId="14498"/>
    <cellStyle name="20% - Accent4 4 10 2 2 3" xfId="14499"/>
    <cellStyle name="20% - Accent4 4 10 2 3" xfId="14500"/>
    <cellStyle name="20% - Accent4 4 10 2 4" xfId="14501"/>
    <cellStyle name="20% - Accent4 4 10 3" xfId="14502"/>
    <cellStyle name="20% - Accent4 4 10 3 2" xfId="14503"/>
    <cellStyle name="20% - Accent4 4 10 3 3" xfId="14504"/>
    <cellStyle name="20% - Accent4 4 10 4" xfId="14505"/>
    <cellStyle name="20% - Accent4 4 10 5" xfId="14506"/>
    <cellStyle name="20% - Accent4 4 11" xfId="14507"/>
    <cellStyle name="20% - Accent4 4 11 2" xfId="14508"/>
    <cellStyle name="20% - Accent4 4 11 2 2" xfId="14509"/>
    <cellStyle name="20% - Accent4 4 11 2 3" xfId="14510"/>
    <cellStyle name="20% - Accent4 4 11 3" xfId="14511"/>
    <cellStyle name="20% - Accent4 4 11 4" xfId="14512"/>
    <cellStyle name="20% - Accent4 4 12" xfId="14513"/>
    <cellStyle name="20% - Accent4 4 12 2" xfId="14514"/>
    <cellStyle name="20% - Accent4 4 12 2 2" xfId="14515"/>
    <cellStyle name="20% - Accent4 4 12 2 3" xfId="14516"/>
    <cellStyle name="20% - Accent4 4 12 3" xfId="14517"/>
    <cellStyle name="20% - Accent4 4 12 4" xfId="14518"/>
    <cellStyle name="20% - Accent4 4 13" xfId="14519"/>
    <cellStyle name="20% - Accent4 4 13 2" xfId="14520"/>
    <cellStyle name="20% - Accent4 4 13 3" xfId="14521"/>
    <cellStyle name="20% - Accent4 4 14" xfId="14522"/>
    <cellStyle name="20% - Accent4 4 15" xfId="14523"/>
    <cellStyle name="20% - Accent4 4 2" xfId="363"/>
    <cellStyle name="20% - Accent4 4 3" xfId="14524"/>
    <cellStyle name="20% - Accent4 4 3 10" xfId="14525"/>
    <cellStyle name="20% - Accent4 4 3 10 2" xfId="14526"/>
    <cellStyle name="20% - Accent4 4 3 10 3" xfId="14527"/>
    <cellStyle name="20% - Accent4 4 3 11" xfId="14528"/>
    <cellStyle name="20% - Accent4 4 3 12" xfId="14529"/>
    <cellStyle name="20% - Accent4 4 3 2" xfId="14530"/>
    <cellStyle name="20% - Accent4 4 3 2 2" xfId="14531"/>
    <cellStyle name="20% - Accent4 4 3 2 2 2" xfId="14532"/>
    <cellStyle name="20% - Accent4 4 3 2 2 2 2" xfId="14533"/>
    <cellStyle name="20% - Accent4 4 3 2 2 2 2 2" xfId="14534"/>
    <cellStyle name="20% - Accent4 4 3 2 2 2 2 3" xfId="14535"/>
    <cellStyle name="20% - Accent4 4 3 2 2 2 3" xfId="14536"/>
    <cellStyle name="20% - Accent4 4 3 2 2 2 4" xfId="14537"/>
    <cellStyle name="20% - Accent4 4 3 2 2 3" xfId="14538"/>
    <cellStyle name="20% - Accent4 4 3 2 2 3 2" xfId="14539"/>
    <cellStyle name="20% - Accent4 4 3 2 2 3 3" xfId="14540"/>
    <cellStyle name="20% - Accent4 4 3 2 2 4" xfId="14541"/>
    <cellStyle name="20% - Accent4 4 3 2 2 5" xfId="14542"/>
    <cellStyle name="20% - Accent4 4 3 2 3" xfId="14543"/>
    <cellStyle name="20% - Accent4 4 3 2 3 2" xfId="14544"/>
    <cellStyle name="20% - Accent4 4 3 2 3 2 2" xfId="14545"/>
    <cellStyle name="20% - Accent4 4 3 2 3 2 2 2" xfId="14546"/>
    <cellStyle name="20% - Accent4 4 3 2 3 2 2 3" xfId="14547"/>
    <cellStyle name="20% - Accent4 4 3 2 3 2 3" xfId="14548"/>
    <cellStyle name="20% - Accent4 4 3 2 3 2 4" xfId="14549"/>
    <cellStyle name="20% - Accent4 4 3 2 3 3" xfId="14550"/>
    <cellStyle name="20% - Accent4 4 3 2 3 3 2" xfId="14551"/>
    <cellStyle name="20% - Accent4 4 3 2 3 3 3" xfId="14552"/>
    <cellStyle name="20% - Accent4 4 3 2 3 4" xfId="14553"/>
    <cellStyle name="20% - Accent4 4 3 2 3 5" xfId="14554"/>
    <cellStyle name="20% - Accent4 4 3 2 4" xfId="14555"/>
    <cellStyle name="20% - Accent4 4 3 2 4 2" xfId="14556"/>
    <cellStyle name="20% - Accent4 4 3 2 4 2 2" xfId="14557"/>
    <cellStyle name="20% - Accent4 4 3 2 4 2 3" xfId="14558"/>
    <cellStyle name="20% - Accent4 4 3 2 4 3" xfId="14559"/>
    <cellStyle name="20% - Accent4 4 3 2 4 4" xfId="14560"/>
    <cellStyle name="20% - Accent4 4 3 2 5" xfId="14561"/>
    <cellStyle name="20% - Accent4 4 3 2 5 2" xfId="14562"/>
    <cellStyle name="20% - Accent4 4 3 2 5 3" xfId="14563"/>
    <cellStyle name="20% - Accent4 4 3 2 6" xfId="14564"/>
    <cellStyle name="20% - Accent4 4 3 2 7" xfId="14565"/>
    <cellStyle name="20% - Accent4 4 3 3" xfId="14566"/>
    <cellStyle name="20% - Accent4 4 3 3 2" xfId="14567"/>
    <cellStyle name="20% - Accent4 4 3 3 2 2" xfId="14568"/>
    <cellStyle name="20% - Accent4 4 3 3 2 2 2" xfId="14569"/>
    <cellStyle name="20% - Accent4 4 3 3 2 2 2 2" xfId="14570"/>
    <cellStyle name="20% - Accent4 4 3 3 2 2 2 3" xfId="14571"/>
    <cellStyle name="20% - Accent4 4 3 3 2 2 3" xfId="14572"/>
    <cellStyle name="20% - Accent4 4 3 3 2 2 4" xfId="14573"/>
    <cellStyle name="20% - Accent4 4 3 3 2 3" xfId="14574"/>
    <cellStyle name="20% - Accent4 4 3 3 2 3 2" xfId="14575"/>
    <cellStyle name="20% - Accent4 4 3 3 2 3 3" xfId="14576"/>
    <cellStyle name="20% - Accent4 4 3 3 2 4" xfId="14577"/>
    <cellStyle name="20% - Accent4 4 3 3 2 5" xfId="14578"/>
    <cellStyle name="20% - Accent4 4 3 3 3" xfId="14579"/>
    <cellStyle name="20% - Accent4 4 3 3 3 2" xfId="14580"/>
    <cellStyle name="20% - Accent4 4 3 3 3 2 2" xfId="14581"/>
    <cellStyle name="20% - Accent4 4 3 3 3 2 2 2" xfId="14582"/>
    <cellStyle name="20% - Accent4 4 3 3 3 2 2 3" xfId="14583"/>
    <cellStyle name="20% - Accent4 4 3 3 3 2 3" xfId="14584"/>
    <cellStyle name="20% - Accent4 4 3 3 3 2 4" xfId="14585"/>
    <cellStyle name="20% - Accent4 4 3 3 3 3" xfId="14586"/>
    <cellStyle name="20% - Accent4 4 3 3 3 3 2" xfId="14587"/>
    <cellStyle name="20% - Accent4 4 3 3 3 3 3" xfId="14588"/>
    <cellStyle name="20% - Accent4 4 3 3 3 4" xfId="14589"/>
    <cellStyle name="20% - Accent4 4 3 3 3 5" xfId="14590"/>
    <cellStyle name="20% - Accent4 4 3 3 4" xfId="14591"/>
    <cellStyle name="20% - Accent4 4 3 3 4 2" xfId="14592"/>
    <cellStyle name="20% - Accent4 4 3 3 4 2 2" xfId="14593"/>
    <cellStyle name="20% - Accent4 4 3 3 4 2 3" xfId="14594"/>
    <cellStyle name="20% - Accent4 4 3 3 4 3" xfId="14595"/>
    <cellStyle name="20% - Accent4 4 3 3 4 4" xfId="14596"/>
    <cellStyle name="20% - Accent4 4 3 3 5" xfId="14597"/>
    <cellStyle name="20% - Accent4 4 3 3 5 2" xfId="14598"/>
    <cellStyle name="20% - Accent4 4 3 3 5 3" xfId="14599"/>
    <cellStyle name="20% - Accent4 4 3 3 6" xfId="14600"/>
    <cellStyle name="20% - Accent4 4 3 3 7" xfId="14601"/>
    <cellStyle name="20% - Accent4 4 3 4" xfId="14602"/>
    <cellStyle name="20% - Accent4 4 3 4 2" xfId="14603"/>
    <cellStyle name="20% - Accent4 4 3 4 2 2" xfId="14604"/>
    <cellStyle name="20% - Accent4 4 3 4 2 2 2" xfId="14605"/>
    <cellStyle name="20% - Accent4 4 3 4 2 2 2 2" xfId="14606"/>
    <cellStyle name="20% - Accent4 4 3 4 2 2 2 3" xfId="14607"/>
    <cellStyle name="20% - Accent4 4 3 4 2 2 3" xfId="14608"/>
    <cellStyle name="20% - Accent4 4 3 4 2 2 4" xfId="14609"/>
    <cellStyle name="20% - Accent4 4 3 4 2 3" xfId="14610"/>
    <cellStyle name="20% - Accent4 4 3 4 2 3 2" xfId="14611"/>
    <cellStyle name="20% - Accent4 4 3 4 2 3 3" xfId="14612"/>
    <cellStyle name="20% - Accent4 4 3 4 2 4" xfId="14613"/>
    <cellStyle name="20% - Accent4 4 3 4 2 5" xfId="14614"/>
    <cellStyle name="20% - Accent4 4 3 4 3" xfId="14615"/>
    <cellStyle name="20% - Accent4 4 3 4 3 2" xfId="14616"/>
    <cellStyle name="20% - Accent4 4 3 4 3 2 2" xfId="14617"/>
    <cellStyle name="20% - Accent4 4 3 4 3 2 2 2" xfId="14618"/>
    <cellStyle name="20% - Accent4 4 3 4 3 2 2 3" xfId="14619"/>
    <cellStyle name="20% - Accent4 4 3 4 3 2 3" xfId="14620"/>
    <cellStyle name="20% - Accent4 4 3 4 3 2 4" xfId="14621"/>
    <cellStyle name="20% - Accent4 4 3 4 3 3" xfId="14622"/>
    <cellStyle name="20% - Accent4 4 3 4 3 3 2" xfId="14623"/>
    <cellStyle name="20% - Accent4 4 3 4 3 3 3" xfId="14624"/>
    <cellStyle name="20% - Accent4 4 3 4 3 4" xfId="14625"/>
    <cellStyle name="20% - Accent4 4 3 4 3 5" xfId="14626"/>
    <cellStyle name="20% - Accent4 4 3 4 4" xfId="14627"/>
    <cellStyle name="20% - Accent4 4 3 4 4 2" xfId="14628"/>
    <cellStyle name="20% - Accent4 4 3 4 4 2 2" xfId="14629"/>
    <cellStyle name="20% - Accent4 4 3 4 4 2 3" xfId="14630"/>
    <cellStyle name="20% - Accent4 4 3 4 4 3" xfId="14631"/>
    <cellStyle name="20% - Accent4 4 3 4 4 4" xfId="14632"/>
    <cellStyle name="20% - Accent4 4 3 4 5" xfId="14633"/>
    <cellStyle name="20% - Accent4 4 3 4 5 2" xfId="14634"/>
    <cellStyle name="20% - Accent4 4 3 4 5 3" xfId="14635"/>
    <cellStyle name="20% - Accent4 4 3 4 6" xfId="14636"/>
    <cellStyle name="20% - Accent4 4 3 4 7" xfId="14637"/>
    <cellStyle name="20% - Accent4 4 3 5" xfId="14638"/>
    <cellStyle name="20% - Accent4 4 3 5 2" xfId="14639"/>
    <cellStyle name="20% - Accent4 4 3 5 2 2" xfId="14640"/>
    <cellStyle name="20% - Accent4 4 3 5 2 2 2" xfId="14641"/>
    <cellStyle name="20% - Accent4 4 3 5 2 2 3" xfId="14642"/>
    <cellStyle name="20% - Accent4 4 3 5 2 3" xfId="14643"/>
    <cellStyle name="20% - Accent4 4 3 5 2 4" xfId="14644"/>
    <cellStyle name="20% - Accent4 4 3 5 3" xfId="14645"/>
    <cellStyle name="20% - Accent4 4 3 5 3 2" xfId="14646"/>
    <cellStyle name="20% - Accent4 4 3 5 3 3" xfId="14647"/>
    <cellStyle name="20% - Accent4 4 3 5 4" xfId="14648"/>
    <cellStyle name="20% - Accent4 4 3 5 5" xfId="14649"/>
    <cellStyle name="20% - Accent4 4 3 6" xfId="14650"/>
    <cellStyle name="20% - Accent4 4 3 6 2" xfId="14651"/>
    <cellStyle name="20% - Accent4 4 3 6 2 2" xfId="14652"/>
    <cellStyle name="20% - Accent4 4 3 6 2 2 2" xfId="14653"/>
    <cellStyle name="20% - Accent4 4 3 6 2 2 3" xfId="14654"/>
    <cellStyle name="20% - Accent4 4 3 6 2 3" xfId="14655"/>
    <cellStyle name="20% - Accent4 4 3 6 2 4" xfId="14656"/>
    <cellStyle name="20% - Accent4 4 3 6 3" xfId="14657"/>
    <cellStyle name="20% - Accent4 4 3 6 3 2" xfId="14658"/>
    <cellStyle name="20% - Accent4 4 3 6 3 3" xfId="14659"/>
    <cellStyle name="20% - Accent4 4 3 6 4" xfId="14660"/>
    <cellStyle name="20% - Accent4 4 3 6 5" xfId="14661"/>
    <cellStyle name="20% - Accent4 4 3 7" xfId="14662"/>
    <cellStyle name="20% - Accent4 4 3 7 2" xfId="14663"/>
    <cellStyle name="20% - Accent4 4 3 7 2 2" xfId="14664"/>
    <cellStyle name="20% - Accent4 4 3 7 2 2 2" xfId="14665"/>
    <cellStyle name="20% - Accent4 4 3 7 2 2 3" xfId="14666"/>
    <cellStyle name="20% - Accent4 4 3 7 2 3" xfId="14667"/>
    <cellStyle name="20% - Accent4 4 3 7 2 4" xfId="14668"/>
    <cellStyle name="20% - Accent4 4 3 7 3" xfId="14669"/>
    <cellStyle name="20% - Accent4 4 3 7 3 2" xfId="14670"/>
    <cellStyle name="20% - Accent4 4 3 7 3 3" xfId="14671"/>
    <cellStyle name="20% - Accent4 4 3 7 4" xfId="14672"/>
    <cellStyle name="20% - Accent4 4 3 7 5" xfId="14673"/>
    <cellStyle name="20% - Accent4 4 3 8" xfId="14674"/>
    <cellStyle name="20% - Accent4 4 3 8 2" xfId="14675"/>
    <cellStyle name="20% - Accent4 4 3 8 2 2" xfId="14676"/>
    <cellStyle name="20% - Accent4 4 3 8 2 3" xfId="14677"/>
    <cellStyle name="20% - Accent4 4 3 8 3" xfId="14678"/>
    <cellStyle name="20% - Accent4 4 3 8 4" xfId="14679"/>
    <cellStyle name="20% - Accent4 4 3 9" xfId="14680"/>
    <cellStyle name="20% - Accent4 4 3 9 2" xfId="14681"/>
    <cellStyle name="20% - Accent4 4 3 9 2 2" xfId="14682"/>
    <cellStyle name="20% - Accent4 4 3 9 2 3" xfId="14683"/>
    <cellStyle name="20% - Accent4 4 3 9 3" xfId="14684"/>
    <cellStyle name="20% - Accent4 4 3 9 4" xfId="14685"/>
    <cellStyle name="20% - Accent4 4 4" xfId="14686"/>
    <cellStyle name="20% - Accent4 4 4 10" xfId="14687"/>
    <cellStyle name="20% - Accent4 4 4 10 2" xfId="14688"/>
    <cellStyle name="20% - Accent4 4 4 10 3" xfId="14689"/>
    <cellStyle name="20% - Accent4 4 4 11" xfId="14690"/>
    <cellStyle name="20% - Accent4 4 4 12" xfId="14691"/>
    <cellStyle name="20% - Accent4 4 4 2" xfId="14692"/>
    <cellStyle name="20% - Accent4 4 4 2 2" xfId="14693"/>
    <cellStyle name="20% - Accent4 4 4 2 2 2" xfId="14694"/>
    <cellStyle name="20% - Accent4 4 4 2 2 2 2" xfId="14695"/>
    <cellStyle name="20% - Accent4 4 4 2 2 2 2 2" xfId="14696"/>
    <cellStyle name="20% - Accent4 4 4 2 2 2 2 3" xfId="14697"/>
    <cellStyle name="20% - Accent4 4 4 2 2 2 3" xfId="14698"/>
    <cellStyle name="20% - Accent4 4 4 2 2 2 4" xfId="14699"/>
    <cellStyle name="20% - Accent4 4 4 2 2 3" xfId="14700"/>
    <cellStyle name="20% - Accent4 4 4 2 2 3 2" xfId="14701"/>
    <cellStyle name="20% - Accent4 4 4 2 2 3 3" xfId="14702"/>
    <cellStyle name="20% - Accent4 4 4 2 2 4" xfId="14703"/>
    <cellStyle name="20% - Accent4 4 4 2 2 5" xfId="14704"/>
    <cellStyle name="20% - Accent4 4 4 2 3" xfId="14705"/>
    <cellStyle name="20% - Accent4 4 4 2 3 2" xfId="14706"/>
    <cellStyle name="20% - Accent4 4 4 2 3 2 2" xfId="14707"/>
    <cellStyle name="20% - Accent4 4 4 2 3 2 2 2" xfId="14708"/>
    <cellStyle name="20% - Accent4 4 4 2 3 2 2 3" xfId="14709"/>
    <cellStyle name="20% - Accent4 4 4 2 3 2 3" xfId="14710"/>
    <cellStyle name="20% - Accent4 4 4 2 3 2 4" xfId="14711"/>
    <cellStyle name="20% - Accent4 4 4 2 3 3" xfId="14712"/>
    <cellStyle name="20% - Accent4 4 4 2 3 3 2" xfId="14713"/>
    <cellStyle name="20% - Accent4 4 4 2 3 3 3" xfId="14714"/>
    <cellStyle name="20% - Accent4 4 4 2 3 4" xfId="14715"/>
    <cellStyle name="20% - Accent4 4 4 2 3 5" xfId="14716"/>
    <cellStyle name="20% - Accent4 4 4 2 4" xfId="14717"/>
    <cellStyle name="20% - Accent4 4 4 2 4 2" xfId="14718"/>
    <cellStyle name="20% - Accent4 4 4 2 4 2 2" xfId="14719"/>
    <cellStyle name="20% - Accent4 4 4 2 4 2 3" xfId="14720"/>
    <cellStyle name="20% - Accent4 4 4 2 4 3" xfId="14721"/>
    <cellStyle name="20% - Accent4 4 4 2 4 4" xfId="14722"/>
    <cellStyle name="20% - Accent4 4 4 2 5" xfId="14723"/>
    <cellStyle name="20% - Accent4 4 4 2 5 2" xfId="14724"/>
    <cellStyle name="20% - Accent4 4 4 2 5 3" xfId="14725"/>
    <cellStyle name="20% - Accent4 4 4 2 6" xfId="14726"/>
    <cellStyle name="20% - Accent4 4 4 2 7" xfId="14727"/>
    <cellStyle name="20% - Accent4 4 4 3" xfId="14728"/>
    <cellStyle name="20% - Accent4 4 4 3 2" xfId="14729"/>
    <cellStyle name="20% - Accent4 4 4 3 2 2" xfId="14730"/>
    <cellStyle name="20% - Accent4 4 4 3 2 2 2" xfId="14731"/>
    <cellStyle name="20% - Accent4 4 4 3 2 2 2 2" xfId="14732"/>
    <cellStyle name="20% - Accent4 4 4 3 2 2 2 3" xfId="14733"/>
    <cellStyle name="20% - Accent4 4 4 3 2 2 3" xfId="14734"/>
    <cellStyle name="20% - Accent4 4 4 3 2 2 4" xfId="14735"/>
    <cellStyle name="20% - Accent4 4 4 3 2 3" xfId="14736"/>
    <cellStyle name="20% - Accent4 4 4 3 2 3 2" xfId="14737"/>
    <cellStyle name="20% - Accent4 4 4 3 2 3 3" xfId="14738"/>
    <cellStyle name="20% - Accent4 4 4 3 2 4" xfId="14739"/>
    <cellStyle name="20% - Accent4 4 4 3 2 5" xfId="14740"/>
    <cellStyle name="20% - Accent4 4 4 3 3" xfId="14741"/>
    <cellStyle name="20% - Accent4 4 4 3 3 2" xfId="14742"/>
    <cellStyle name="20% - Accent4 4 4 3 3 2 2" xfId="14743"/>
    <cellStyle name="20% - Accent4 4 4 3 3 2 2 2" xfId="14744"/>
    <cellStyle name="20% - Accent4 4 4 3 3 2 2 3" xfId="14745"/>
    <cellStyle name="20% - Accent4 4 4 3 3 2 3" xfId="14746"/>
    <cellStyle name="20% - Accent4 4 4 3 3 2 4" xfId="14747"/>
    <cellStyle name="20% - Accent4 4 4 3 3 3" xfId="14748"/>
    <cellStyle name="20% - Accent4 4 4 3 3 3 2" xfId="14749"/>
    <cellStyle name="20% - Accent4 4 4 3 3 3 3" xfId="14750"/>
    <cellStyle name="20% - Accent4 4 4 3 3 4" xfId="14751"/>
    <cellStyle name="20% - Accent4 4 4 3 3 5" xfId="14752"/>
    <cellStyle name="20% - Accent4 4 4 3 4" xfId="14753"/>
    <cellStyle name="20% - Accent4 4 4 3 4 2" xfId="14754"/>
    <cellStyle name="20% - Accent4 4 4 3 4 2 2" xfId="14755"/>
    <cellStyle name="20% - Accent4 4 4 3 4 2 3" xfId="14756"/>
    <cellStyle name="20% - Accent4 4 4 3 4 3" xfId="14757"/>
    <cellStyle name="20% - Accent4 4 4 3 4 4" xfId="14758"/>
    <cellStyle name="20% - Accent4 4 4 3 5" xfId="14759"/>
    <cellStyle name="20% - Accent4 4 4 3 5 2" xfId="14760"/>
    <cellStyle name="20% - Accent4 4 4 3 5 3" xfId="14761"/>
    <cellStyle name="20% - Accent4 4 4 3 6" xfId="14762"/>
    <cellStyle name="20% - Accent4 4 4 3 7" xfId="14763"/>
    <cellStyle name="20% - Accent4 4 4 4" xfId="14764"/>
    <cellStyle name="20% - Accent4 4 4 4 2" xfId="14765"/>
    <cellStyle name="20% - Accent4 4 4 4 2 2" xfId="14766"/>
    <cellStyle name="20% - Accent4 4 4 4 2 2 2" xfId="14767"/>
    <cellStyle name="20% - Accent4 4 4 4 2 2 2 2" xfId="14768"/>
    <cellStyle name="20% - Accent4 4 4 4 2 2 2 3" xfId="14769"/>
    <cellStyle name="20% - Accent4 4 4 4 2 2 3" xfId="14770"/>
    <cellStyle name="20% - Accent4 4 4 4 2 2 4" xfId="14771"/>
    <cellStyle name="20% - Accent4 4 4 4 2 3" xfId="14772"/>
    <cellStyle name="20% - Accent4 4 4 4 2 3 2" xfId="14773"/>
    <cellStyle name="20% - Accent4 4 4 4 2 3 3" xfId="14774"/>
    <cellStyle name="20% - Accent4 4 4 4 2 4" xfId="14775"/>
    <cellStyle name="20% - Accent4 4 4 4 2 5" xfId="14776"/>
    <cellStyle name="20% - Accent4 4 4 4 3" xfId="14777"/>
    <cellStyle name="20% - Accent4 4 4 4 3 2" xfId="14778"/>
    <cellStyle name="20% - Accent4 4 4 4 3 2 2" xfId="14779"/>
    <cellStyle name="20% - Accent4 4 4 4 3 2 2 2" xfId="14780"/>
    <cellStyle name="20% - Accent4 4 4 4 3 2 2 3" xfId="14781"/>
    <cellStyle name="20% - Accent4 4 4 4 3 2 3" xfId="14782"/>
    <cellStyle name="20% - Accent4 4 4 4 3 2 4" xfId="14783"/>
    <cellStyle name="20% - Accent4 4 4 4 3 3" xfId="14784"/>
    <cellStyle name="20% - Accent4 4 4 4 3 3 2" xfId="14785"/>
    <cellStyle name="20% - Accent4 4 4 4 3 3 3" xfId="14786"/>
    <cellStyle name="20% - Accent4 4 4 4 3 4" xfId="14787"/>
    <cellStyle name="20% - Accent4 4 4 4 3 5" xfId="14788"/>
    <cellStyle name="20% - Accent4 4 4 4 4" xfId="14789"/>
    <cellStyle name="20% - Accent4 4 4 4 4 2" xfId="14790"/>
    <cellStyle name="20% - Accent4 4 4 4 4 2 2" xfId="14791"/>
    <cellStyle name="20% - Accent4 4 4 4 4 2 3" xfId="14792"/>
    <cellStyle name="20% - Accent4 4 4 4 4 3" xfId="14793"/>
    <cellStyle name="20% - Accent4 4 4 4 4 4" xfId="14794"/>
    <cellStyle name="20% - Accent4 4 4 4 5" xfId="14795"/>
    <cellStyle name="20% - Accent4 4 4 4 5 2" xfId="14796"/>
    <cellStyle name="20% - Accent4 4 4 4 5 3" xfId="14797"/>
    <cellStyle name="20% - Accent4 4 4 4 6" xfId="14798"/>
    <cellStyle name="20% - Accent4 4 4 4 7" xfId="14799"/>
    <cellStyle name="20% - Accent4 4 4 5" xfId="14800"/>
    <cellStyle name="20% - Accent4 4 4 5 2" xfId="14801"/>
    <cellStyle name="20% - Accent4 4 4 5 2 2" xfId="14802"/>
    <cellStyle name="20% - Accent4 4 4 5 2 2 2" xfId="14803"/>
    <cellStyle name="20% - Accent4 4 4 5 2 2 3" xfId="14804"/>
    <cellStyle name="20% - Accent4 4 4 5 2 3" xfId="14805"/>
    <cellStyle name="20% - Accent4 4 4 5 2 4" xfId="14806"/>
    <cellStyle name="20% - Accent4 4 4 5 3" xfId="14807"/>
    <cellStyle name="20% - Accent4 4 4 5 3 2" xfId="14808"/>
    <cellStyle name="20% - Accent4 4 4 5 3 3" xfId="14809"/>
    <cellStyle name="20% - Accent4 4 4 5 4" xfId="14810"/>
    <cellStyle name="20% - Accent4 4 4 5 5" xfId="14811"/>
    <cellStyle name="20% - Accent4 4 4 6" xfId="14812"/>
    <cellStyle name="20% - Accent4 4 4 6 2" xfId="14813"/>
    <cellStyle name="20% - Accent4 4 4 6 2 2" xfId="14814"/>
    <cellStyle name="20% - Accent4 4 4 6 2 2 2" xfId="14815"/>
    <cellStyle name="20% - Accent4 4 4 6 2 2 3" xfId="14816"/>
    <cellStyle name="20% - Accent4 4 4 6 2 3" xfId="14817"/>
    <cellStyle name="20% - Accent4 4 4 6 2 4" xfId="14818"/>
    <cellStyle name="20% - Accent4 4 4 6 3" xfId="14819"/>
    <cellStyle name="20% - Accent4 4 4 6 3 2" xfId="14820"/>
    <cellStyle name="20% - Accent4 4 4 6 3 3" xfId="14821"/>
    <cellStyle name="20% - Accent4 4 4 6 4" xfId="14822"/>
    <cellStyle name="20% - Accent4 4 4 6 5" xfId="14823"/>
    <cellStyle name="20% - Accent4 4 4 7" xfId="14824"/>
    <cellStyle name="20% - Accent4 4 4 7 2" xfId="14825"/>
    <cellStyle name="20% - Accent4 4 4 7 2 2" xfId="14826"/>
    <cellStyle name="20% - Accent4 4 4 7 2 2 2" xfId="14827"/>
    <cellStyle name="20% - Accent4 4 4 7 2 2 3" xfId="14828"/>
    <cellStyle name="20% - Accent4 4 4 7 2 3" xfId="14829"/>
    <cellStyle name="20% - Accent4 4 4 7 2 4" xfId="14830"/>
    <cellStyle name="20% - Accent4 4 4 7 3" xfId="14831"/>
    <cellStyle name="20% - Accent4 4 4 7 3 2" xfId="14832"/>
    <cellStyle name="20% - Accent4 4 4 7 3 3" xfId="14833"/>
    <cellStyle name="20% - Accent4 4 4 7 4" xfId="14834"/>
    <cellStyle name="20% - Accent4 4 4 7 5" xfId="14835"/>
    <cellStyle name="20% - Accent4 4 4 8" xfId="14836"/>
    <cellStyle name="20% - Accent4 4 4 8 2" xfId="14837"/>
    <cellStyle name="20% - Accent4 4 4 8 2 2" xfId="14838"/>
    <cellStyle name="20% - Accent4 4 4 8 2 3" xfId="14839"/>
    <cellStyle name="20% - Accent4 4 4 8 3" xfId="14840"/>
    <cellStyle name="20% - Accent4 4 4 8 4" xfId="14841"/>
    <cellStyle name="20% - Accent4 4 4 9" xfId="14842"/>
    <cellStyle name="20% - Accent4 4 4 9 2" xfId="14843"/>
    <cellStyle name="20% - Accent4 4 4 9 2 2" xfId="14844"/>
    <cellStyle name="20% - Accent4 4 4 9 2 3" xfId="14845"/>
    <cellStyle name="20% - Accent4 4 4 9 3" xfId="14846"/>
    <cellStyle name="20% - Accent4 4 4 9 4" xfId="14847"/>
    <cellStyle name="20% - Accent4 4 5" xfId="14848"/>
    <cellStyle name="20% - Accent4 4 5 2" xfId="14849"/>
    <cellStyle name="20% - Accent4 4 5 2 2" xfId="14850"/>
    <cellStyle name="20% - Accent4 4 5 2 2 2" xfId="14851"/>
    <cellStyle name="20% - Accent4 4 5 2 2 2 2" xfId="14852"/>
    <cellStyle name="20% - Accent4 4 5 2 2 2 3" xfId="14853"/>
    <cellStyle name="20% - Accent4 4 5 2 2 3" xfId="14854"/>
    <cellStyle name="20% - Accent4 4 5 2 2 4" xfId="14855"/>
    <cellStyle name="20% - Accent4 4 5 2 3" xfId="14856"/>
    <cellStyle name="20% - Accent4 4 5 2 3 2" xfId="14857"/>
    <cellStyle name="20% - Accent4 4 5 2 3 3" xfId="14858"/>
    <cellStyle name="20% - Accent4 4 5 2 4" xfId="14859"/>
    <cellStyle name="20% - Accent4 4 5 2 5" xfId="14860"/>
    <cellStyle name="20% - Accent4 4 5 3" xfId="14861"/>
    <cellStyle name="20% - Accent4 4 5 3 2" xfId="14862"/>
    <cellStyle name="20% - Accent4 4 5 3 2 2" xfId="14863"/>
    <cellStyle name="20% - Accent4 4 5 3 2 2 2" xfId="14864"/>
    <cellStyle name="20% - Accent4 4 5 3 2 2 3" xfId="14865"/>
    <cellStyle name="20% - Accent4 4 5 3 2 3" xfId="14866"/>
    <cellStyle name="20% - Accent4 4 5 3 2 4" xfId="14867"/>
    <cellStyle name="20% - Accent4 4 5 3 3" xfId="14868"/>
    <cellStyle name="20% - Accent4 4 5 3 3 2" xfId="14869"/>
    <cellStyle name="20% - Accent4 4 5 3 3 3" xfId="14870"/>
    <cellStyle name="20% - Accent4 4 5 3 4" xfId="14871"/>
    <cellStyle name="20% - Accent4 4 5 3 5" xfId="14872"/>
    <cellStyle name="20% - Accent4 4 5 4" xfId="14873"/>
    <cellStyle name="20% - Accent4 4 5 4 2" xfId="14874"/>
    <cellStyle name="20% - Accent4 4 5 4 2 2" xfId="14875"/>
    <cellStyle name="20% - Accent4 4 5 4 2 3" xfId="14876"/>
    <cellStyle name="20% - Accent4 4 5 4 3" xfId="14877"/>
    <cellStyle name="20% - Accent4 4 5 4 4" xfId="14878"/>
    <cellStyle name="20% - Accent4 4 5 5" xfId="14879"/>
    <cellStyle name="20% - Accent4 4 5 5 2" xfId="14880"/>
    <cellStyle name="20% - Accent4 4 5 5 3" xfId="14881"/>
    <cellStyle name="20% - Accent4 4 5 6" xfId="14882"/>
    <cellStyle name="20% - Accent4 4 5 7" xfId="14883"/>
    <cellStyle name="20% - Accent4 4 6" xfId="14884"/>
    <cellStyle name="20% - Accent4 4 6 2" xfId="14885"/>
    <cellStyle name="20% - Accent4 4 6 2 2" xfId="14886"/>
    <cellStyle name="20% - Accent4 4 6 2 2 2" xfId="14887"/>
    <cellStyle name="20% - Accent4 4 6 2 2 2 2" xfId="14888"/>
    <cellStyle name="20% - Accent4 4 6 2 2 2 3" xfId="14889"/>
    <cellStyle name="20% - Accent4 4 6 2 2 3" xfId="14890"/>
    <cellStyle name="20% - Accent4 4 6 2 2 4" xfId="14891"/>
    <cellStyle name="20% - Accent4 4 6 2 3" xfId="14892"/>
    <cellStyle name="20% - Accent4 4 6 2 3 2" xfId="14893"/>
    <cellStyle name="20% - Accent4 4 6 2 3 3" xfId="14894"/>
    <cellStyle name="20% - Accent4 4 6 2 4" xfId="14895"/>
    <cellStyle name="20% - Accent4 4 6 2 5" xfId="14896"/>
    <cellStyle name="20% - Accent4 4 6 3" xfId="14897"/>
    <cellStyle name="20% - Accent4 4 6 3 2" xfId="14898"/>
    <cellStyle name="20% - Accent4 4 6 3 2 2" xfId="14899"/>
    <cellStyle name="20% - Accent4 4 6 3 2 2 2" xfId="14900"/>
    <cellStyle name="20% - Accent4 4 6 3 2 2 3" xfId="14901"/>
    <cellStyle name="20% - Accent4 4 6 3 2 3" xfId="14902"/>
    <cellStyle name="20% - Accent4 4 6 3 2 4" xfId="14903"/>
    <cellStyle name="20% - Accent4 4 6 3 3" xfId="14904"/>
    <cellStyle name="20% - Accent4 4 6 3 3 2" xfId="14905"/>
    <cellStyle name="20% - Accent4 4 6 3 3 3" xfId="14906"/>
    <cellStyle name="20% - Accent4 4 6 3 4" xfId="14907"/>
    <cellStyle name="20% - Accent4 4 6 3 5" xfId="14908"/>
    <cellStyle name="20% - Accent4 4 6 4" xfId="14909"/>
    <cellStyle name="20% - Accent4 4 6 4 2" xfId="14910"/>
    <cellStyle name="20% - Accent4 4 6 4 2 2" xfId="14911"/>
    <cellStyle name="20% - Accent4 4 6 4 2 3" xfId="14912"/>
    <cellStyle name="20% - Accent4 4 6 4 3" xfId="14913"/>
    <cellStyle name="20% - Accent4 4 6 4 4" xfId="14914"/>
    <cellStyle name="20% - Accent4 4 6 5" xfId="14915"/>
    <cellStyle name="20% - Accent4 4 6 5 2" xfId="14916"/>
    <cellStyle name="20% - Accent4 4 6 5 3" xfId="14917"/>
    <cellStyle name="20% - Accent4 4 6 6" xfId="14918"/>
    <cellStyle name="20% - Accent4 4 6 7" xfId="14919"/>
    <cellStyle name="20% - Accent4 4 7" xfId="14920"/>
    <cellStyle name="20% - Accent4 4 7 2" xfId="14921"/>
    <cellStyle name="20% - Accent4 4 7 2 2" xfId="14922"/>
    <cellStyle name="20% - Accent4 4 7 2 2 2" xfId="14923"/>
    <cellStyle name="20% - Accent4 4 7 2 2 2 2" xfId="14924"/>
    <cellStyle name="20% - Accent4 4 7 2 2 2 3" xfId="14925"/>
    <cellStyle name="20% - Accent4 4 7 2 2 3" xfId="14926"/>
    <cellStyle name="20% - Accent4 4 7 2 2 4" xfId="14927"/>
    <cellStyle name="20% - Accent4 4 7 2 3" xfId="14928"/>
    <cellStyle name="20% - Accent4 4 7 2 3 2" xfId="14929"/>
    <cellStyle name="20% - Accent4 4 7 2 3 3" xfId="14930"/>
    <cellStyle name="20% - Accent4 4 7 2 4" xfId="14931"/>
    <cellStyle name="20% - Accent4 4 7 2 5" xfId="14932"/>
    <cellStyle name="20% - Accent4 4 7 3" xfId="14933"/>
    <cellStyle name="20% - Accent4 4 7 3 2" xfId="14934"/>
    <cellStyle name="20% - Accent4 4 7 3 2 2" xfId="14935"/>
    <cellStyle name="20% - Accent4 4 7 3 2 2 2" xfId="14936"/>
    <cellStyle name="20% - Accent4 4 7 3 2 2 3" xfId="14937"/>
    <cellStyle name="20% - Accent4 4 7 3 2 3" xfId="14938"/>
    <cellStyle name="20% - Accent4 4 7 3 2 4" xfId="14939"/>
    <cellStyle name="20% - Accent4 4 7 3 3" xfId="14940"/>
    <cellStyle name="20% - Accent4 4 7 3 3 2" xfId="14941"/>
    <cellStyle name="20% - Accent4 4 7 3 3 3" xfId="14942"/>
    <cellStyle name="20% - Accent4 4 7 3 4" xfId="14943"/>
    <cellStyle name="20% - Accent4 4 7 3 5" xfId="14944"/>
    <cellStyle name="20% - Accent4 4 7 4" xfId="14945"/>
    <cellStyle name="20% - Accent4 4 7 4 2" xfId="14946"/>
    <cellStyle name="20% - Accent4 4 7 4 2 2" xfId="14947"/>
    <cellStyle name="20% - Accent4 4 7 4 2 3" xfId="14948"/>
    <cellStyle name="20% - Accent4 4 7 4 3" xfId="14949"/>
    <cellStyle name="20% - Accent4 4 7 4 4" xfId="14950"/>
    <cellStyle name="20% - Accent4 4 7 5" xfId="14951"/>
    <cellStyle name="20% - Accent4 4 7 5 2" xfId="14952"/>
    <cellStyle name="20% - Accent4 4 7 5 3" xfId="14953"/>
    <cellStyle name="20% - Accent4 4 7 6" xfId="14954"/>
    <cellStyle name="20% - Accent4 4 7 7" xfId="14955"/>
    <cellStyle name="20% - Accent4 4 8" xfId="14956"/>
    <cellStyle name="20% - Accent4 4 8 2" xfId="14957"/>
    <cellStyle name="20% - Accent4 4 8 2 2" xfId="14958"/>
    <cellStyle name="20% - Accent4 4 8 2 2 2" xfId="14959"/>
    <cellStyle name="20% - Accent4 4 8 2 2 3" xfId="14960"/>
    <cellStyle name="20% - Accent4 4 8 2 3" xfId="14961"/>
    <cellStyle name="20% - Accent4 4 8 2 4" xfId="14962"/>
    <cellStyle name="20% - Accent4 4 8 3" xfId="14963"/>
    <cellStyle name="20% - Accent4 4 8 3 2" xfId="14964"/>
    <cellStyle name="20% - Accent4 4 8 3 3" xfId="14965"/>
    <cellStyle name="20% - Accent4 4 8 4" xfId="14966"/>
    <cellStyle name="20% - Accent4 4 8 5" xfId="14967"/>
    <cellStyle name="20% - Accent4 4 9" xfId="14968"/>
    <cellStyle name="20% - Accent4 4 9 2" xfId="14969"/>
    <cellStyle name="20% - Accent4 4 9 2 2" xfId="14970"/>
    <cellStyle name="20% - Accent4 4 9 2 2 2" xfId="14971"/>
    <cellStyle name="20% - Accent4 4 9 2 2 3" xfId="14972"/>
    <cellStyle name="20% - Accent4 4 9 2 3" xfId="14973"/>
    <cellStyle name="20% - Accent4 4 9 2 4" xfId="14974"/>
    <cellStyle name="20% - Accent4 4 9 3" xfId="14975"/>
    <cellStyle name="20% - Accent4 4 9 3 2" xfId="14976"/>
    <cellStyle name="20% - Accent4 4 9 3 3" xfId="14977"/>
    <cellStyle name="20% - Accent4 4 9 4" xfId="14978"/>
    <cellStyle name="20% - Accent4 4 9 5" xfId="14979"/>
    <cellStyle name="20% - Accent4 4_PwrTax 51040" xfId="14980"/>
    <cellStyle name="20% - Accent4 40" xfId="14981"/>
    <cellStyle name="20% - Accent4 40 2" xfId="14982"/>
    <cellStyle name="20% - Accent4 40 2 2" xfId="14983"/>
    <cellStyle name="20% - Accent4 40 2 2 2" xfId="14984"/>
    <cellStyle name="20% - Accent4 40 2 2 2 2" xfId="14985"/>
    <cellStyle name="20% - Accent4 40 2 2 2 3" xfId="14986"/>
    <cellStyle name="20% - Accent4 40 2 2 3" xfId="14987"/>
    <cellStyle name="20% - Accent4 40 2 2 4" xfId="14988"/>
    <cellStyle name="20% - Accent4 40 2 3" xfId="14989"/>
    <cellStyle name="20% - Accent4 40 2 3 2" xfId="14990"/>
    <cellStyle name="20% - Accent4 40 2 3 3" xfId="14991"/>
    <cellStyle name="20% - Accent4 40 2 4" xfId="14992"/>
    <cellStyle name="20% - Accent4 40 2 5" xfId="14993"/>
    <cellStyle name="20% - Accent4 40 3" xfId="14994"/>
    <cellStyle name="20% - Accent4 40 3 2" xfId="14995"/>
    <cellStyle name="20% - Accent4 40 3 2 2" xfId="14996"/>
    <cellStyle name="20% - Accent4 40 3 2 2 2" xfId="14997"/>
    <cellStyle name="20% - Accent4 40 3 2 2 3" xfId="14998"/>
    <cellStyle name="20% - Accent4 40 3 2 3" xfId="14999"/>
    <cellStyle name="20% - Accent4 40 3 2 4" xfId="15000"/>
    <cellStyle name="20% - Accent4 40 3 3" xfId="15001"/>
    <cellStyle name="20% - Accent4 40 3 3 2" xfId="15002"/>
    <cellStyle name="20% - Accent4 40 3 3 3" xfId="15003"/>
    <cellStyle name="20% - Accent4 40 3 4" xfId="15004"/>
    <cellStyle name="20% - Accent4 40 3 5" xfId="15005"/>
    <cellStyle name="20% - Accent4 40 4" xfId="15006"/>
    <cellStyle name="20% - Accent4 40 4 2" xfId="15007"/>
    <cellStyle name="20% - Accent4 40 4 2 2" xfId="15008"/>
    <cellStyle name="20% - Accent4 40 4 2 3" xfId="15009"/>
    <cellStyle name="20% - Accent4 40 4 3" xfId="15010"/>
    <cellStyle name="20% - Accent4 40 4 4" xfId="15011"/>
    <cellStyle name="20% - Accent4 40 5" xfId="15012"/>
    <cellStyle name="20% - Accent4 40 5 2" xfId="15013"/>
    <cellStyle name="20% - Accent4 40 5 3" xfId="15014"/>
    <cellStyle name="20% - Accent4 40 6" xfId="15015"/>
    <cellStyle name="20% - Accent4 40 7" xfId="15016"/>
    <cellStyle name="20% - Accent4 41" xfId="15017"/>
    <cellStyle name="20% - Accent4 41 2" xfId="15018"/>
    <cellStyle name="20% - Accent4 41 2 2" xfId="15019"/>
    <cellStyle name="20% - Accent4 41 2 2 2" xfId="15020"/>
    <cellStyle name="20% - Accent4 41 2 2 2 2" xfId="15021"/>
    <cellStyle name="20% - Accent4 41 2 2 2 3" xfId="15022"/>
    <cellStyle name="20% - Accent4 41 2 2 3" xfId="15023"/>
    <cellStyle name="20% - Accent4 41 2 2 4" xfId="15024"/>
    <cellStyle name="20% - Accent4 41 2 3" xfId="15025"/>
    <cellStyle name="20% - Accent4 41 2 3 2" xfId="15026"/>
    <cellStyle name="20% - Accent4 41 2 3 3" xfId="15027"/>
    <cellStyle name="20% - Accent4 41 2 4" xfId="15028"/>
    <cellStyle name="20% - Accent4 41 2 5" xfId="15029"/>
    <cellStyle name="20% - Accent4 41 3" xfId="15030"/>
    <cellStyle name="20% - Accent4 41 3 2" xfId="15031"/>
    <cellStyle name="20% - Accent4 41 3 2 2" xfId="15032"/>
    <cellStyle name="20% - Accent4 41 3 2 2 2" xfId="15033"/>
    <cellStyle name="20% - Accent4 41 3 2 2 3" xfId="15034"/>
    <cellStyle name="20% - Accent4 41 3 2 3" xfId="15035"/>
    <cellStyle name="20% - Accent4 41 3 2 4" xfId="15036"/>
    <cellStyle name="20% - Accent4 41 3 3" xfId="15037"/>
    <cellStyle name="20% - Accent4 41 3 3 2" xfId="15038"/>
    <cellStyle name="20% - Accent4 41 3 3 3" xfId="15039"/>
    <cellStyle name="20% - Accent4 41 3 4" xfId="15040"/>
    <cellStyle name="20% - Accent4 41 3 5" xfId="15041"/>
    <cellStyle name="20% - Accent4 41 4" xfId="15042"/>
    <cellStyle name="20% - Accent4 41 4 2" xfId="15043"/>
    <cellStyle name="20% - Accent4 41 4 2 2" xfId="15044"/>
    <cellStyle name="20% - Accent4 41 4 2 3" xfId="15045"/>
    <cellStyle name="20% - Accent4 41 4 3" xfId="15046"/>
    <cellStyle name="20% - Accent4 41 4 4" xfId="15047"/>
    <cellStyle name="20% - Accent4 41 5" xfId="15048"/>
    <cellStyle name="20% - Accent4 41 5 2" xfId="15049"/>
    <cellStyle name="20% - Accent4 41 5 3" xfId="15050"/>
    <cellStyle name="20% - Accent4 41 6" xfId="15051"/>
    <cellStyle name="20% - Accent4 41 7" xfId="15052"/>
    <cellStyle name="20% - Accent4 42" xfId="15053"/>
    <cellStyle name="20% - Accent4 42 2" xfId="15054"/>
    <cellStyle name="20% - Accent4 42 2 2" xfId="15055"/>
    <cellStyle name="20% - Accent4 42 2 2 2" xfId="15056"/>
    <cellStyle name="20% - Accent4 42 2 2 2 2" xfId="15057"/>
    <cellStyle name="20% - Accent4 42 2 2 2 3" xfId="15058"/>
    <cellStyle name="20% - Accent4 42 2 2 3" xfId="15059"/>
    <cellStyle name="20% - Accent4 42 2 2 4" xfId="15060"/>
    <cellStyle name="20% - Accent4 42 2 3" xfId="15061"/>
    <cellStyle name="20% - Accent4 42 2 3 2" xfId="15062"/>
    <cellStyle name="20% - Accent4 42 2 3 3" xfId="15063"/>
    <cellStyle name="20% - Accent4 42 2 4" xfId="15064"/>
    <cellStyle name="20% - Accent4 42 2 5" xfId="15065"/>
    <cellStyle name="20% - Accent4 42 3" xfId="15066"/>
    <cellStyle name="20% - Accent4 42 3 2" xfId="15067"/>
    <cellStyle name="20% - Accent4 42 3 2 2" xfId="15068"/>
    <cellStyle name="20% - Accent4 42 3 2 2 2" xfId="15069"/>
    <cellStyle name="20% - Accent4 42 3 2 2 3" xfId="15070"/>
    <cellStyle name="20% - Accent4 42 3 2 3" xfId="15071"/>
    <cellStyle name="20% - Accent4 42 3 2 4" xfId="15072"/>
    <cellStyle name="20% - Accent4 42 3 3" xfId="15073"/>
    <cellStyle name="20% - Accent4 42 3 3 2" xfId="15074"/>
    <cellStyle name="20% - Accent4 42 3 3 3" xfId="15075"/>
    <cellStyle name="20% - Accent4 42 3 4" xfId="15076"/>
    <cellStyle name="20% - Accent4 42 3 5" xfId="15077"/>
    <cellStyle name="20% - Accent4 42 4" xfId="15078"/>
    <cellStyle name="20% - Accent4 42 4 2" xfId="15079"/>
    <cellStyle name="20% - Accent4 42 4 2 2" xfId="15080"/>
    <cellStyle name="20% - Accent4 42 4 2 3" xfId="15081"/>
    <cellStyle name="20% - Accent4 42 4 3" xfId="15082"/>
    <cellStyle name="20% - Accent4 42 4 4" xfId="15083"/>
    <cellStyle name="20% - Accent4 42 5" xfId="15084"/>
    <cellStyle name="20% - Accent4 42 5 2" xfId="15085"/>
    <cellStyle name="20% - Accent4 42 5 3" xfId="15086"/>
    <cellStyle name="20% - Accent4 42 6" xfId="15087"/>
    <cellStyle name="20% - Accent4 42 7" xfId="15088"/>
    <cellStyle name="20% - Accent4 43" xfId="15089"/>
    <cellStyle name="20% - Accent4 43 2" xfId="15090"/>
    <cellStyle name="20% - Accent4 43 2 2" xfId="15091"/>
    <cellStyle name="20% - Accent4 43 2 2 2" xfId="15092"/>
    <cellStyle name="20% - Accent4 43 2 2 2 2" xfId="15093"/>
    <cellStyle name="20% - Accent4 43 2 2 2 3" xfId="15094"/>
    <cellStyle name="20% - Accent4 43 2 2 3" xfId="15095"/>
    <cellStyle name="20% - Accent4 43 2 2 4" xfId="15096"/>
    <cellStyle name="20% - Accent4 43 2 3" xfId="15097"/>
    <cellStyle name="20% - Accent4 43 2 3 2" xfId="15098"/>
    <cellStyle name="20% - Accent4 43 2 3 3" xfId="15099"/>
    <cellStyle name="20% - Accent4 43 2 4" xfId="15100"/>
    <cellStyle name="20% - Accent4 43 2 5" xfId="15101"/>
    <cellStyle name="20% - Accent4 43 3" xfId="15102"/>
    <cellStyle name="20% - Accent4 43 3 2" xfId="15103"/>
    <cellStyle name="20% - Accent4 43 3 2 2" xfId="15104"/>
    <cellStyle name="20% - Accent4 43 3 2 2 2" xfId="15105"/>
    <cellStyle name="20% - Accent4 43 3 2 2 3" xfId="15106"/>
    <cellStyle name="20% - Accent4 43 3 2 3" xfId="15107"/>
    <cellStyle name="20% - Accent4 43 3 2 4" xfId="15108"/>
    <cellStyle name="20% - Accent4 43 3 3" xfId="15109"/>
    <cellStyle name="20% - Accent4 43 3 3 2" xfId="15110"/>
    <cellStyle name="20% - Accent4 43 3 3 3" xfId="15111"/>
    <cellStyle name="20% - Accent4 43 3 4" xfId="15112"/>
    <cellStyle name="20% - Accent4 43 3 5" xfId="15113"/>
    <cellStyle name="20% - Accent4 43 4" xfId="15114"/>
    <cellStyle name="20% - Accent4 43 4 2" xfId="15115"/>
    <cellStyle name="20% - Accent4 43 4 2 2" xfId="15116"/>
    <cellStyle name="20% - Accent4 43 4 2 3" xfId="15117"/>
    <cellStyle name="20% - Accent4 43 4 3" xfId="15118"/>
    <cellStyle name="20% - Accent4 43 4 4" xfId="15119"/>
    <cellStyle name="20% - Accent4 43 5" xfId="15120"/>
    <cellStyle name="20% - Accent4 43 5 2" xfId="15121"/>
    <cellStyle name="20% - Accent4 43 5 3" xfId="15122"/>
    <cellStyle name="20% - Accent4 43 6" xfId="15123"/>
    <cellStyle name="20% - Accent4 43 7" xfId="15124"/>
    <cellStyle name="20% - Accent4 44" xfId="15125"/>
    <cellStyle name="20% - Accent4 44 2" xfId="15126"/>
    <cellStyle name="20% - Accent4 44 2 2" xfId="15127"/>
    <cellStyle name="20% - Accent4 44 2 2 2" xfId="15128"/>
    <cellStyle name="20% - Accent4 44 2 2 2 2" xfId="15129"/>
    <cellStyle name="20% - Accent4 44 2 2 2 3" xfId="15130"/>
    <cellStyle name="20% - Accent4 44 2 2 3" xfId="15131"/>
    <cellStyle name="20% - Accent4 44 2 2 4" xfId="15132"/>
    <cellStyle name="20% - Accent4 44 2 3" xfId="15133"/>
    <cellStyle name="20% - Accent4 44 2 3 2" xfId="15134"/>
    <cellStyle name="20% - Accent4 44 2 3 3" xfId="15135"/>
    <cellStyle name="20% - Accent4 44 2 4" xfId="15136"/>
    <cellStyle name="20% - Accent4 44 2 5" xfId="15137"/>
    <cellStyle name="20% - Accent4 44 3" xfId="15138"/>
    <cellStyle name="20% - Accent4 44 3 2" xfId="15139"/>
    <cellStyle name="20% - Accent4 44 3 2 2" xfId="15140"/>
    <cellStyle name="20% - Accent4 44 3 2 2 2" xfId="15141"/>
    <cellStyle name="20% - Accent4 44 3 2 2 3" xfId="15142"/>
    <cellStyle name="20% - Accent4 44 3 2 3" xfId="15143"/>
    <cellStyle name="20% - Accent4 44 3 2 4" xfId="15144"/>
    <cellStyle name="20% - Accent4 44 3 3" xfId="15145"/>
    <cellStyle name="20% - Accent4 44 3 3 2" xfId="15146"/>
    <cellStyle name="20% - Accent4 44 3 3 3" xfId="15147"/>
    <cellStyle name="20% - Accent4 44 3 4" xfId="15148"/>
    <cellStyle name="20% - Accent4 44 3 5" xfId="15149"/>
    <cellStyle name="20% - Accent4 44 4" xfId="15150"/>
    <cellStyle name="20% - Accent4 44 4 2" xfId="15151"/>
    <cellStyle name="20% - Accent4 44 4 2 2" xfId="15152"/>
    <cellStyle name="20% - Accent4 44 4 2 3" xfId="15153"/>
    <cellStyle name="20% - Accent4 44 4 3" xfId="15154"/>
    <cellStyle name="20% - Accent4 44 4 4" xfId="15155"/>
    <cellStyle name="20% - Accent4 44 5" xfId="15156"/>
    <cellStyle name="20% - Accent4 44 5 2" xfId="15157"/>
    <cellStyle name="20% - Accent4 44 5 3" xfId="15158"/>
    <cellStyle name="20% - Accent4 44 6" xfId="15159"/>
    <cellStyle name="20% - Accent4 44 7" xfId="15160"/>
    <cellStyle name="20% - Accent4 45" xfId="15161"/>
    <cellStyle name="20% - Accent4 45 2" xfId="15162"/>
    <cellStyle name="20% - Accent4 45 2 2" xfId="15163"/>
    <cellStyle name="20% - Accent4 45 2 2 2" xfId="15164"/>
    <cellStyle name="20% - Accent4 45 2 2 2 2" xfId="15165"/>
    <cellStyle name="20% - Accent4 45 2 2 2 3" xfId="15166"/>
    <cellStyle name="20% - Accent4 45 2 2 3" xfId="15167"/>
    <cellStyle name="20% - Accent4 45 2 2 4" xfId="15168"/>
    <cellStyle name="20% - Accent4 45 2 3" xfId="15169"/>
    <cellStyle name="20% - Accent4 45 2 3 2" xfId="15170"/>
    <cellStyle name="20% - Accent4 45 2 3 3" xfId="15171"/>
    <cellStyle name="20% - Accent4 45 2 4" xfId="15172"/>
    <cellStyle name="20% - Accent4 45 2 5" xfId="15173"/>
    <cellStyle name="20% - Accent4 45 3" xfId="15174"/>
    <cellStyle name="20% - Accent4 45 3 2" xfId="15175"/>
    <cellStyle name="20% - Accent4 45 3 2 2" xfId="15176"/>
    <cellStyle name="20% - Accent4 45 3 2 2 2" xfId="15177"/>
    <cellStyle name="20% - Accent4 45 3 2 2 3" xfId="15178"/>
    <cellStyle name="20% - Accent4 45 3 2 3" xfId="15179"/>
    <cellStyle name="20% - Accent4 45 3 2 4" xfId="15180"/>
    <cellStyle name="20% - Accent4 45 3 3" xfId="15181"/>
    <cellStyle name="20% - Accent4 45 3 3 2" xfId="15182"/>
    <cellStyle name="20% - Accent4 45 3 3 3" xfId="15183"/>
    <cellStyle name="20% - Accent4 45 3 4" xfId="15184"/>
    <cellStyle name="20% - Accent4 45 3 5" xfId="15185"/>
    <cellStyle name="20% - Accent4 45 4" xfId="15186"/>
    <cellStyle name="20% - Accent4 45 4 2" xfId="15187"/>
    <cellStyle name="20% - Accent4 45 4 2 2" xfId="15188"/>
    <cellStyle name="20% - Accent4 45 4 2 3" xfId="15189"/>
    <cellStyle name="20% - Accent4 45 4 3" xfId="15190"/>
    <cellStyle name="20% - Accent4 45 4 4" xfId="15191"/>
    <cellStyle name="20% - Accent4 45 5" xfId="15192"/>
    <cellStyle name="20% - Accent4 45 5 2" xfId="15193"/>
    <cellStyle name="20% - Accent4 45 5 3" xfId="15194"/>
    <cellStyle name="20% - Accent4 45 6" xfId="15195"/>
    <cellStyle name="20% - Accent4 45 7" xfId="15196"/>
    <cellStyle name="20% - Accent4 46" xfId="15197"/>
    <cellStyle name="20% - Accent4 46 2" xfId="15198"/>
    <cellStyle name="20% - Accent4 46 2 2" xfId="15199"/>
    <cellStyle name="20% - Accent4 46 2 2 2" xfId="15200"/>
    <cellStyle name="20% - Accent4 46 2 2 2 2" xfId="15201"/>
    <cellStyle name="20% - Accent4 46 2 2 2 3" xfId="15202"/>
    <cellStyle name="20% - Accent4 46 2 2 3" xfId="15203"/>
    <cellStyle name="20% - Accent4 46 2 2 4" xfId="15204"/>
    <cellStyle name="20% - Accent4 46 2 3" xfId="15205"/>
    <cellStyle name="20% - Accent4 46 2 3 2" xfId="15206"/>
    <cellStyle name="20% - Accent4 46 2 3 3" xfId="15207"/>
    <cellStyle name="20% - Accent4 46 2 4" xfId="15208"/>
    <cellStyle name="20% - Accent4 46 2 5" xfId="15209"/>
    <cellStyle name="20% - Accent4 46 3" xfId="15210"/>
    <cellStyle name="20% - Accent4 46 3 2" xfId="15211"/>
    <cellStyle name="20% - Accent4 46 3 2 2" xfId="15212"/>
    <cellStyle name="20% - Accent4 46 3 2 2 2" xfId="15213"/>
    <cellStyle name="20% - Accent4 46 3 2 2 3" xfId="15214"/>
    <cellStyle name="20% - Accent4 46 3 2 3" xfId="15215"/>
    <cellStyle name="20% - Accent4 46 3 2 4" xfId="15216"/>
    <cellStyle name="20% - Accent4 46 3 3" xfId="15217"/>
    <cellStyle name="20% - Accent4 46 3 3 2" xfId="15218"/>
    <cellStyle name="20% - Accent4 46 3 3 3" xfId="15219"/>
    <cellStyle name="20% - Accent4 46 3 4" xfId="15220"/>
    <cellStyle name="20% - Accent4 46 3 5" xfId="15221"/>
    <cellStyle name="20% - Accent4 46 4" xfId="15222"/>
    <cellStyle name="20% - Accent4 46 4 2" xfId="15223"/>
    <cellStyle name="20% - Accent4 46 4 2 2" xfId="15224"/>
    <cellStyle name="20% - Accent4 46 4 2 3" xfId="15225"/>
    <cellStyle name="20% - Accent4 46 4 3" xfId="15226"/>
    <cellStyle name="20% - Accent4 46 4 4" xfId="15227"/>
    <cellStyle name="20% - Accent4 46 5" xfId="15228"/>
    <cellStyle name="20% - Accent4 46 5 2" xfId="15229"/>
    <cellStyle name="20% - Accent4 46 5 3" xfId="15230"/>
    <cellStyle name="20% - Accent4 46 6" xfId="15231"/>
    <cellStyle name="20% - Accent4 46 7" xfId="15232"/>
    <cellStyle name="20% - Accent4 47" xfId="15233"/>
    <cellStyle name="20% - Accent4 47 2" xfId="15234"/>
    <cellStyle name="20% - Accent4 47 2 2" xfId="15235"/>
    <cellStyle name="20% - Accent4 47 2 2 2" xfId="15236"/>
    <cellStyle name="20% - Accent4 47 2 2 2 2" xfId="15237"/>
    <cellStyle name="20% - Accent4 47 2 2 2 3" xfId="15238"/>
    <cellStyle name="20% - Accent4 47 2 2 3" xfId="15239"/>
    <cellStyle name="20% - Accent4 47 2 2 4" xfId="15240"/>
    <cellStyle name="20% - Accent4 47 2 3" xfId="15241"/>
    <cellStyle name="20% - Accent4 47 2 3 2" xfId="15242"/>
    <cellStyle name="20% - Accent4 47 2 3 3" xfId="15243"/>
    <cellStyle name="20% - Accent4 47 2 4" xfId="15244"/>
    <cellStyle name="20% - Accent4 47 2 5" xfId="15245"/>
    <cellStyle name="20% - Accent4 47 3" xfId="15246"/>
    <cellStyle name="20% - Accent4 47 3 2" xfId="15247"/>
    <cellStyle name="20% - Accent4 47 3 2 2" xfId="15248"/>
    <cellStyle name="20% - Accent4 47 3 2 3" xfId="15249"/>
    <cellStyle name="20% - Accent4 47 3 3" xfId="15250"/>
    <cellStyle name="20% - Accent4 47 3 4" xfId="15251"/>
    <cellStyle name="20% - Accent4 47 4" xfId="15252"/>
    <cellStyle name="20% - Accent4 47 4 2" xfId="15253"/>
    <cellStyle name="20% - Accent4 47 4 3" xfId="15254"/>
    <cellStyle name="20% - Accent4 47 5" xfId="15255"/>
    <cellStyle name="20% - Accent4 47 6" xfId="15256"/>
    <cellStyle name="20% - Accent4 48" xfId="15257"/>
    <cellStyle name="20% - Accent4 48 2" xfId="15258"/>
    <cellStyle name="20% - Accent4 48 2 2" xfId="15259"/>
    <cellStyle name="20% - Accent4 48 2 2 2" xfId="15260"/>
    <cellStyle name="20% - Accent4 48 2 2 2 2" xfId="15261"/>
    <cellStyle name="20% - Accent4 48 2 2 2 3" xfId="15262"/>
    <cellStyle name="20% - Accent4 48 2 2 3" xfId="15263"/>
    <cellStyle name="20% - Accent4 48 2 2 4" xfId="15264"/>
    <cellStyle name="20% - Accent4 48 2 3" xfId="15265"/>
    <cellStyle name="20% - Accent4 48 2 3 2" xfId="15266"/>
    <cellStyle name="20% - Accent4 48 2 3 3" xfId="15267"/>
    <cellStyle name="20% - Accent4 48 2 4" xfId="15268"/>
    <cellStyle name="20% - Accent4 48 2 5" xfId="15269"/>
    <cellStyle name="20% - Accent4 48 3" xfId="15270"/>
    <cellStyle name="20% - Accent4 48 3 2" xfId="15271"/>
    <cellStyle name="20% - Accent4 48 3 2 2" xfId="15272"/>
    <cellStyle name="20% - Accent4 48 3 2 3" xfId="15273"/>
    <cellStyle name="20% - Accent4 48 3 3" xfId="15274"/>
    <cellStyle name="20% - Accent4 48 3 4" xfId="15275"/>
    <cellStyle name="20% - Accent4 48 4" xfId="15276"/>
    <cellStyle name="20% - Accent4 48 4 2" xfId="15277"/>
    <cellStyle name="20% - Accent4 48 4 3" xfId="15278"/>
    <cellStyle name="20% - Accent4 48 5" xfId="15279"/>
    <cellStyle name="20% - Accent4 48 6" xfId="15280"/>
    <cellStyle name="20% - Accent4 49" xfId="15281"/>
    <cellStyle name="20% - Accent4 49 2" xfId="15282"/>
    <cellStyle name="20% - Accent4 49 2 2" xfId="15283"/>
    <cellStyle name="20% - Accent4 49 2 2 2" xfId="15284"/>
    <cellStyle name="20% - Accent4 49 2 2 2 2" xfId="15285"/>
    <cellStyle name="20% - Accent4 49 2 2 2 3" xfId="15286"/>
    <cellStyle name="20% - Accent4 49 2 2 3" xfId="15287"/>
    <cellStyle name="20% - Accent4 49 2 2 4" xfId="15288"/>
    <cellStyle name="20% - Accent4 49 2 3" xfId="15289"/>
    <cellStyle name="20% - Accent4 49 2 3 2" xfId="15290"/>
    <cellStyle name="20% - Accent4 49 2 3 3" xfId="15291"/>
    <cellStyle name="20% - Accent4 49 2 4" xfId="15292"/>
    <cellStyle name="20% - Accent4 49 2 5" xfId="15293"/>
    <cellStyle name="20% - Accent4 49 3" xfId="15294"/>
    <cellStyle name="20% - Accent4 49 3 2" xfId="15295"/>
    <cellStyle name="20% - Accent4 49 3 2 2" xfId="15296"/>
    <cellStyle name="20% - Accent4 49 3 2 3" xfId="15297"/>
    <cellStyle name="20% - Accent4 49 3 3" xfId="15298"/>
    <cellStyle name="20% - Accent4 49 3 4" xfId="15299"/>
    <cellStyle name="20% - Accent4 49 4" xfId="15300"/>
    <cellStyle name="20% - Accent4 49 4 2" xfId="15301"/>
    <cellStyle name="20% - Accent4 49 4 3" xfId="15302"/>
    <cellStyle name="20% - Accent4 49 5" xfId="15303"/>
    <cellStyle name="20% - Accent4 49 6" xfId="15304"/>
    <cellStyle name="20% - Accent4 5" xfId="364"/>
    <cellStyle name="20% - Accent4 5 2" xfId="365"/>
    <cellStyle name="20% - Accent4 5 3" xfId="15305"/>
    <cellStyle name="20% - Accent4 50" xfId="15306"/>
    <cellStyle name="20% - Accent4 50 2" xfId="15307"/>
    <cellStyle name="20% - Accent4 50 2 2" xfId="15308"/>
    <cellStyle name="20% - Accent4 50 2 2 2" xfId="15309"/>
    <cellStyle name="20% - Accent4 50 2 2 2 2" xfId="15310"/>
    <cellStyle name="20% - Accent4 50 2 2 2 3" xfId="15311"/>
    <cellStyle name="20% - Accent4 50 2 2 3" xfId="15312"/>
    <cellStyle name="20% - Accent4 50 2 2 4" xfId="15313"/>
    <cellStyle name="20% - Accent4 50 2 3" xfId="15314"/>
    <cellStyle name="20% - Accent4 50 2 3 2" xfId="15315"/>
    <cellStyle name="20% - Accent4 50 2 3 3" xfId="15316"/>
    <cellStyle name="20% - Accent4 50 2 4" xfId="15317"/>
    <cellStyle name="20% - Accent4 50 2 5" xfId="15318"/>
    <cellStyle name="20% - Accent4 50 3" xfId="15319"/>
    <cellStyle name="20% - Accent4 50 3 2" xfId="15320"/>
    <cellStyle name="20% - Accent4 50 3 2 2" xfId="15321"/>
    <cellStyle name="20% - Accent4 50 3 2 3" xfId="15322"/>
    <cellStyle name="20% - Accent4 50 3 3" xfId="15323"/>
    <cellStyle name="20% - Accent4 50 3 4" xfId="15324"/>
    <cellStyle name="20% - Accent4 50 4" xfId="15325"/>
    <cellStyle name="20% - Accent4 50 4 2" xfId="15326"/>
    <cellStyle name="20% - Accent4 50 4 3" xfId="15327"/>
    <cellStyle name="20% - Accent4 50 5" xfId="15328"/>
    <cellStyle name="20% - Accent4 50 6" xfId="15329"/>
    <cellStyle name="20% - Accent4 51" xfId="15330"/>
    <cellStyle name="20% - Accent4 51 2" xfId="15331"/>
    <cellStyle name="20% - Accent4 51 2 2" xfId="15332"/>
    <cellStyle name="20% - Accent4 51 2 2 2" xfId="15333"/>
    <cellStyle name="20% - Accent4 51 2 2 3" xfId="15334"/>
    <cellStyle name="20% - Accent4 51 2 3" xfId="15335"/>
    <cellStyle name="20% - Accent4 51 2 4" xfId="15336"/>
    <cellStyle name="20% - Accent4 51 3" xfId="15337"/>
    <cellStyle name="20% - Accent4 51 3 2" xfId="15338"/>
    <cellStyle name="20% - Accent4 51 3 3" xfId="15339"/>
    <cellStyle name="20% - Accent4 51 4" xfId="15340"/>
    <cellStyle name="20% - Accent4 51 5" xfId="15341"/>
    <cellStyle name="20% - Accent4 52" xfId="15342"/>
    <cellStyle name="20% - Accent4 52 2" xfId="15343"/>
    <cellStyle name="20% - Accent4 52 2 2" xfId="15344"/>
    <cellStyle name="20% - Accent4 52 2 2 2" xfId="15345"/>
    <cellStyle name="20% - Accent4 52 2 2 3" xfId="15346"/>
    <cellStyle name="20% - Accent4 52 2 3" xfId="15347"/>
    <cellStyle name="20% - Accent4 52 2 4" xfId="15348"/>
    <cellStyle name="20% - Accent4 52 3" xfId="15349"/>
    <cellStyle name="20% - Accent4 52 3 2" xfId="15350"/>
    <cellStyle name="20% - Accent4 52 3 3" xfId="15351"/>
    <cellStyle name="20% - Accent4 52 4" xfId="15352"/>
    <cellStyle name="20% - Accent4 52 5" xfId="15353"/>
    <cellStyle name="20% - Accent4 53" xfId="15354"/>
    <cellStyle name="20% - Accent4 53 2" xfId="15355"/>
    <cellStyle name="20% - Accent4 53 2 2" xfId="15356"/>
    <cellStyle name="20% - Accent4 53 2 2 2" xfId="15357"/>
    <cellStyle name="20% - Accent4 53 2 2 3" xfId="15358"/>
    <cellStyle name="20% - Accent4 53 2 3" xfId="15359"/>
    <cellStyle name="20% - Accent4 53 2 4" xfId="15360"/>
    <cellStyle name="20% - Accent4 53 3" xfId="15361"/>
    <cellStyle name="20% - Accent4 53 3 2" xfId="15362"/>
    <cellStyle name="20% - Accent4 53 3 3" xfId="15363"/>
    <cellStyle name="20% - Accent4 53 4" xfId="15364"/>
    <cellStyle name="20% - Accent4 53 5" xfId="15365"/>
    <cellStyle name="20% - Accent4 54" xfId="15366"/>
    <cellStyle name="20% - Accent4 54 2" xfId="15367"/>
    <cellStyle name="20% - Accent4 54 2 2" xfId="15368"/>
    <cellStyle name="20% - Accent4 54 2 2 2" xfId="15369"/>
    <cellStyle name="20% - Accent4 54 2 2 3" xfId="15370"/>
    <cellStyle name="20% - Accent4 54 2 3" xfId="15371"/>
    <cellStyle name="20% - Accent4 54 2 4" xfId="15372"/>
    <cellStyle name="20% - Accent4 54 3" xfId="15373"/>
    <cellStyle name="20% - Accent4 54 3 2" xfId="15374"/>
    <cellStyle name="20% - Accent4 54 3 3" xfId="15375"/>
    <cellStyle name="20% - Accent4 54 4" xfId="15376"/>
    <cellStyle name="20% - Accent4 54 5" xfId="15377"/>
    <cellStyle name="20% - Accent4 55" xfId="15378"/>
    <cellStyle name="20% - Accent4 55 2" xfId="15379"/>
    <cellStyle name="20% - Accent4 55 2 2" xfId="15380"/>
    <cellStyle name="20% - Accent4 55 2 2 2" xfId="15381"/>
    <cellStyle name="20% - Accent4 55 2 2 3" xfId="15382"/>
    <cellStyle name="20% - Accent4 55 2 3" xfId="15383"/>
    <cellStyle name="20% - Accent4 55 2 4" xfId="15384"/>
    <cellStyle name="20% - Accent4 55 3" xfId="15385"/>
    <cellStyle name="20% - Accent4 55 3 2" xfId="15386"/>
    <cellStyle name="20% - Accent4 55 3 3" xfId="15387"/>
    <cellStyle name="20% - Accent4 55 4" xfId="15388"/>
    <cellStyle name="20% - Accent4 55 5" xfId="15389"/>
    <cellStyle name="20% - Accent4 56" xfId="15390"/>
    <cellStyle name="20% - Accent4 56 2" xfId="15391"/>
    <cellStyle name="20% - Accent4 56 2 2" xfId="15392"/>
    <cellStyle name="20% - Accent4 56 2 2 2" xfId="15393"/>
    <cellStyle name="20% - Accent4 56 2 2 3" xfId="15394"/>
    <cellStyle name="20% - Accent4 56 2 3" xfId="15395"/>
    <cellStyle name="20% - Accent4 56 2 4" xfId="15396"/>
    <cellStyle name="20% - Accent4 56 3" xfId="15397"/>
    <cellStyle name="20% - Accent4 56 3 2" xfId="15398"/>
    <cellStyle name="20% - Accent4 56 3 3" xfId="15399"/>
    <cellStyle name="20% - Accent4 56 4" xfId="15400"/>
    <cellStyle name="20% - Accent4 56 5" xfId="15401"/>
    <cellStyle name="20% - Accent4 57" xfId="15402"/>
    <cellStyle name="20% - Accent4 57 2" xfId="15403"/>
    <cellStyle name="20% - Accent4 57 2 2" xfId="15404"/>
    <cellStyle name="20% - Accent4 57 2 2 2" xfId="15405"/>
    <cellStyle name="20% - Accent4 57 2 2 3" xfId="15406"/>
    <cellStyle name="20% - Accent4 57 2 3" xfId="15407"/>
    <cellStyle name="20% - Accent4 57 2 4" xfId="15408"/>
    <cellStyle name="20% - Accent4 57 3" xfId="15409"/>
    <cellStyle name="20% - Accent4 57 3 2" xfId="15410"/>
    <cellStyle name="20% - Accent4 57 3 3" xfId="15411"/>
    <cellStyle name="20% - Accent4 57 4" xfId="15412"/>
    <cellStyle name="20% - Accent4 57 5" xfId="15413"/>
    <cellStyle name="20% - Accent4 58" xfId="15414"/>
    <cellStyle name="20% - Accent4 58 2" xfId="15415"/>
    <cellStyle name="20% - Accent4 58 2 2" xfId="15416"/>
    <cellStyle name="20% - Accent4 58 2 2 2" xfId="15417"/>
    <cellStyle name="20% - Accent4 58 2 2 3" xfId="15418"/>
    <cellStyle name="20% - Accent4 58 2 3" xfId="15419"/>
    <cellStyle name="20% - Accent4 58 2 4" xfId="15420"/>
    <cellStyle name="20% - Accent4 58 3" xfId="15421"/>
    <cellStyle name="20% - Accent4 58 3 2" xfId="15422"/>
    <cellStyle name="20% - Accent4 58 3 3" xfId="15423"/>
    <cellStyle name="20% - Accent4 58 4" xfId="15424"/>
    <cellStyle name="20% - Accent4 58 5" xfId="15425"/>
    <cellStyle name="20% - Accent4 59" xfId="15426"/>
    <cellStyle name="20% - Accent4 59 2" xfId="15427"/>
    <cellStyle name="20% - Accent4 59 2 2" xfId="15428"/>
    <cellStyle name="20% - Accent4 59 2 2 2" xfId="15429"/>
    <cellStyle name="20% - Accent4 59 2 2 3" xfId="15430"/>
    <cellStyle name="20% - Accent4 59 2 3" xfId="15431"/>
    <cellStyle name="20% - Accent4 59 2 4" xfId="15432"/>
    <cellStyle name="20% - Accent4 59 3" xfId="15433"/>
    <cellStyle name="20% - Accent4 59 3 2" xfId="15434"/>
    <cellStyle name="20% - Accent4 59 3 3" xfId="15435"/>
    <cellStyle name="20% - Accent4 59 4" xfId="15436"/>
    <cellStyle name="20% - Accent4 59 5" xfId="15437"/>
    <cellStyle name="20% - Accent4 6" xfId="366"/>
    <cellStyle name="20% - Accent4 6 2" xfId="367"/>
    <cellStyle name="20% - Accent4 6 2 2" xfId="64015"/>
    <cellStyle name="20% - Accent4 6 2 3" xfId="64016"/>
    <cellStyle name="20% - Accent4 6 3" xfId="15438"/>
    <cellStyle name="20% - Accent4 6 4" xfId="64017"/>
    <cellStyle name="20% - Accent4 60" xfId="15439"/>
    <cellStyle name="20% - Accent4 60 2" xfId="15440"/>
    <cellStyle name="20% - Accent4 60 2 2" xfId="15441"/>
    <cellStyle name="20% - Accent4 60 2 2 2" xfId="15442"/>
    <cellStyle name="20% - Accent4 60 2 2 3" xfId="15443"/>
    <cellStyle name="20% - Accent4 60 2 3" xfId="15444"/>
    <cellStyle name="20% - Accent4 60 2 4" xfId="15445"/>
    <cellStyle name="20% - Accent4 60 3" xfId="15446"/>
    <cellStyle name="20% - Accent4 60 3 2" xfId="15447"/>
    <cellStyle name="20% - Accent4 60 3 3" xfId="15448"/>
    <cellStyle name="20% - Accent4 60 4" xfId="15449"/>
    <cellStyle name="20% - Accent4 60 5" xfId="15450"/>
    <cellStyle name="20% - Accent4 61" xfId="15451"/>
    <cellStyle name="20% - Accent4 61 2" xfId="15452"/>
    <cellStyle name="20% - Accent4 61 2 2" xfId="15453"/>
    <cellStyle name="20% - Accent4 61 2 3" xfId="15454"/>
    <cellStyle name="20% - Accent4 61 3" xfId="15455"/>
    <cellStyle name="20% - Accent4 61 4" xfId="15456"/>
    <cellStyle name="20% - Accent4 62" xfId="15457"/>
    <cellStyle name="20% - Accent4 62 2" xfId="15458"/>
    <cellStyle name="20% - Accent4 62 2 2" xfId="15459"/>
    <cellStyle name="20% - Accent4 62 2 3" xfId="15460"/>
    <cellStyle name="20% - Accent4 62 3" xfId="15461"/>
    <cellStyle name="20% - Accent4 62 4" xfId="15462"/>
    <cellStyle name="20% - Accent4 63" xfId="15463"/>
    <cellStyle name="20% - Accent4 63 2" xfId="15464"/>
    <cellStyle name="20% - Accent4 63 2 2" xfId="15465"/>
    <cellStyle name="20% - Accent4 63 2 3" xfId="15466"/>
    <cellStyle name="20% - Accent4 63 3" xfId="15467"/>
    <cellStyle name="20% - Accent4 63 4" xfId="15468"/>
    <cellStyle name="20% - Accent4 64" xfId="15469"/>
    <cellStyle name="20% - Accent4 64 2" xfId="15470"/>
    <cellStyle name="20% - Accent4 64 2 2" xfId="15471"/>
    <cellStyle name="20% - Accent4 64 2 3" xfId="15472"/>
    <cellStyle name="20% - Accent4 64 3" xfId="15473"/>
    <cellStyle name="20% - Accent4 64 4" xfId="15474"/>
    <cellStyle name="20% - Accent4 65" xfId="15475"/>
    <cellStyle name="20% - Accent4 65 2" xfId="15476"/>
    <cellStyle name="20% - Accent4 65 2 2" xfId="15477"/>
    <cellStyle name="20% - Accent4 65 2 3" xfId="15478"/>
    <cellStyle name="20% - Accent4 65 3" xfId="15479"/>
    <cellStyle name="20% - Accent4 65 4" xfId="15480"/>
    <cellStyle name="20% - Accent4 66" xfId="15481"/>
    <cellStyle name="20% - Accent4 66 2" xfId="15482"/>
    <cellStyle name="20% - Accent4 66 2 2" xfId="15483"/>
    <cellStyle name="20% - Accent4 66 2 3" xfId="15484"/>
    <cellStyle name="20% - Accent4 66 3" xfId="15485"/>
    <cellStyle name="20% - Accent4 66 4" xfId="15486"/>
    <cellStyle name="20% - Accent4 67" xfId="15487"/>
    <cellStyle name="20% - Accent4 67 2" xfId="15488"/>
    <cellStyle name="20% - Accent4 67 2 2" xfId="15489"/>
    <cellStyle name="20% - Accent4 67 2 3" xfId="15490"/>
    <cellStyle name="20% - Accent4 67 3" xfId="15491"/>
    <cellStyle name="20% - Accent4 67 4" xfId="15492"/>
    <cellStyle name="20% - Accent4 68" xfId="15493"/>
    <cellStyle name="20% - Accent4 69" xfId="15494"/>
    <cellStyle name="20% - Accent4 69 2" xfId="15495"/>
    <cellStyle name="20% - Accent4 69 2 2" xfId="15496"/>
    <cellStyle name="20% - Accent4 69 2 3" xfId="15497"/>
    <cellStyle name="20% - Accent4 69 3" xfId="15498"/>
    <cellStyle name="20% - Accent4 69 4" xfId="15499"/>
    <cellStyle name="20% - Accent4 7" xfId="368"/>
    <cellStyle name="20% - Accent4 7 2" xfId="369"/>
    <cellStyle name="20% - Accent4 7 3" xfId="15500"/>
    <cellStyle name="20% - Accent4 70" xfId="15501"/>
    <cellStyle name="20% - Accent4 70 2" xfId="15502"/>
    <cellStyle name="20% - Accent4 70 2 2" xfId="15503"/>
    <cellStyle name="20% - Accent4 70 2 3" xfId="15504"/>
    <cellStyle name="20% - Accent4 70 3" xfId="15505"/>
    <cellStyle name="20% - Accent4 70 4" xfId="15506"/>
    <cellStyle name="20% - Accent4 71" xfId="15507"/>
    <cellStyle name="20% - Accent4 72" xfId="15508"/>
    <cellStyle name="20% - Accent4 73" xfId="15509"/>
    <cellStyle name="20% - Accent4 74" xfId="15510"/>
    <cellStyle name="20% - Accent4 75" xfId="15511"/>
    <cellStyle name="20% - Accent4 76" xfId="15512"/>
    <cellStyle name="20% - Accent4 77" xfId="15513"/>
    <cellStyle name="20% - Accent4 78" xfId="15514"/>
    <cellStyle name="20% - Accent4 79" xfId="15515"/>
    <cellStyle name="20% - Accent4 8" xfId="370"/>
    <cellStyle name="20% - Accent4 8 10" xfId="15516"/>
    <cellStyle name="20% - Accent4 8 2" xfId="371"/>
    <cellStyle name="20% - Accent4 8 2 2" xfId="15517"/>
    <cellStyle name="20% - Accent4 8 2 2 2" xfId="15518"/>
    <cellStyle name="20% - Accent4 8 2 2 2 2" xfId="15519"/>
    <cellStyle name="20% - Accent4 8 2 2 2 3" xfId="15520"/>
    <cellStyle name="20% - Accent4 8 2 2 3" xfId="15521"/>
    <cellStyle name="20% - Accent4 8 2 2 4" xfId="15522"/>
    <cellStyle name="20% - Accent4 8 2 2 5" xfId="15523"/>
    <cellStyle name="20% - Accent4 8 2 2 6" xfId="15524"/>
    <cellStyle name="20% - Accent4 8 2 2 7" xfId="15525"/>
    <cellStyle name="20% - Accent4 8 2 3" xfId="15526"/>
    <cellStyle name="20% - Accent4 8 2 3 2" xfId="15527"/>
    <cellStyle name="20% - Accent4 8 2 3 3" xfId="15528"/>
    <cellStyle name="20% - Accent4 8 2 4" xfId="15529"/>
    <cellStyle name="20% - Accent4 8 2 5" xfId="15530"/>
    <cellStyle name="20% - Accent4 8 2 6" xfId="15531"/>
    <cellStyle name="20% - Accent4 8 2 7" xfId="15532"/>
    <cellStyle name="20% - Accent4 8 3" xfId="15533"/>
    <cellStyle name="20% - Accent4 8 4" xfId="15534"/>
    <cellStyle name="20% - Accent4 8 5" xfId="15535"/>
    <cellStyle name="20% - Accent4 8 5 2" xfId="15536"/>
    <cellStyle name="20% - Accent4 8 5 3" xfId="15537"/>
    <cellStyle name="20% - Accent4 8 6" xfId="15538"/>
    <cellStyle name="20% - Accent4 8 7" xfId="15539"/>
    <cellStyle name="20% - Accent4 8 8" xfId="15540"/>
    <cellStyle name="20% - Accent4 8 9" xfId="15541"/>
    <cellStyle name="20% - Accent4 80" xfId="15542"/>
    <cellStyle name="20% - Accent4 81" xfId="15543"/>
    <cellStyle name="20% - Accent4 82" xfId="15544"/>
    <cellStyle name="20% - Accent4 83" xfId="15545"/>
    <cellStyle name="20% - Accent4 84" xfId="15546"/>
    <cellStyle name="20% - Accent4 85" xfId="15547"/>
    <cellStyle name="20% - Accent4 86" xfId="15548"/>
    <cellStyle name="20% - Accent4 87" xfId="15549"/>
    <cellStyle name="20% - Accent4 88" xfId="15550"/>
    <cellStyle name="20% - Accent4 89" xfId="15551"/>
    <cellStyle name="20% - Accent4 9" xfId="372"/>
    <cellStyle name="20% - Accent4 9 2" xfId="373"/>
    <cellStyle name="20% - Accent4 9 3" xfId="15552"/>
    <cellStyle name="20% - Accent4 90" xfId="15553"/>
    <cellStyle name="20% - Accent4 91" xfId="15554"/>
    <cellStyle name="20% - Accent4 92" xfId="15555"/>
    <cellStyle name="20% - Accent4 93" xfId="15556"/>
    <cellStyle name="20% - Accent4 94" xfId="15557"/>
    <cellStyle name="20% - Accent4 95" xfId="15558"/>
    <cellStyle name="20% - Accent4 96" xfId="15559"/>
    <cellStyle name="20% - Accent4 97" xfId="15560"/>
    <cellStyle name="20% - Accent4 98" xfId="15561"/>
    <cellStyle name="20% - Accent4 99" xfId="15562"/>
    <cellStyle name="20% - Accent5" xfId="7" builtinId="46" customBuiltin="1"/>
    <cellStyle name="20% - Accent5 10" xfId="374"/>
    <cellStyle name="20% - Accent5 10 2" xfId="375"/>
    <cellStyle name="20% - Accent5 10 3" xfId="15563"/>
    <cellStyle name="20% - Accent5 100" xfId="15564"/>
    <cellStyle name="20% - Accent5 101" xfId="15565"/>
    <cellStyle name="20% - Accent5 102" xfId="15566"/>
    <cellStyle name="20% - Accent5 103" xfId="15567"/>
    <cellStyle name="20% - Accent5 11" xfId="376"/>
    <cellStyle name="20% - Accent5 11 2" xfId="377"/>
    <cellStyle name="20% - Accent5 12" xfId="378"/>
    <cellStyle name="20% - Accent5 12 2" xfId="379"/>
    <cellStyle name="20% - Accent5 13" xfId="380"/>
    <cellStyle name="20% - Accent5 13 2" xfId="381"/>
    <cellStyle name="20% - Accent5 13 2 2" xfId="15568"/>
    <cellStyle name="20% - Accent5 13 2 2 2" xfId="15569"/>
    <cellStyle name="20% - Accent5 13 2 2 3" xfId="15570"/>
    <cellStyle name="20% - Accent5 13 2 3" xfId="15571"/>
    <cellStyle name="20% - Accent5 13 2 4" xfId="15572"/>
    <cellStyle name="20% - Accent5 13 2 5" xfId="15573"/>
    <cellStyle name="20% - Accent5 13 2 6" xfId="15574"/>
    <cellStyle name="20% - Accent5 13 2 7" xfId="15575"/>
    <cellStyle name="20% - Accent5 13 3" xfId="15576"/>
    <cellStyle name="20% - Accent5 13 3 2" xfId="15577"/>
    <cellStyle name="20% - Accent5 13 3 3" xfId="15578"/>
    <cellStyle name="20% - Accent5 13 4" xfId="15579"/>
    <cellStyle name="20% - Accent5 13 5" xfId="15580"/>
    <cellStyle name="20% - Accent5 13 6" xfId="15581"/>
    <cellStyle name="20% - Accent5 13 7" xfId="15582"/>
    <cellStyle name="20% - Accent5 14" xfId="382"/>
    <cellStyle name="20% - Accent5 14 2" xfId="383"/>
    <cellStyle name="20% - Accent5 14 3" xfId="15583"/>
    <cellStyle name="20% - Accent5 14 4" xfId="15584"/>
    <cellStyle name="20% - Accent5 14 5" xfId="15585"/>
    <cellStyle name="20% - Accent5 15" xfId="384"/>
    <cellStyle name="20% - Accent5 15 2" xfId="385"/>
    <cellStyle name="20% - Accent5 15 3" xfId="15586"/>
    <cellStyle name="20% - Accent5 16" xfId="386"/>
    <cellStyle name="20% - Accent5 16 2" xfId="387"/>
    <cellStyle name="20% - Accent5 17" xfId="388"/>
    <cellStyle name="20% - Accent5 17 2" xfId="389"/>
    <cellStyle name="20% - Accent5 18" xfId="390"/>
    <cellStyle name="20% - Accent5 18 2" xfId="391"/>
    <cellStyle name="20% - Accent5 19" xfId="392"/>
    <cellStyle name="20% - Accent5 19 2" xfId="393"/>
    <cellStyle name="20% - Accent5 2" xfId="394"/>
    <cellStyle name="20% - Accent5 2 10" xfId="15587"/>
    <cellStyle name="20% - Accent5 2 10 2" xfId="15588"/>
    <cellStyle name="20% - Accent5 2 10 2 2" xfId="15589"/>
    <cellStyle name="20% - Accent5 2 10 2 3" xfId="15590"/>
    <cellStyle name="20% - Accent5 2 10 3" xfId="15591"/>
    <cellStyle name="20% - Accent5 2 10 4" xfId="15592"/>
    <cellStyle name="20% - Accent5 2 11" xfId="15593"/>
    <cellStyle name="20% - Accent5 2 11 2" xfId="15594"/>
    <cellStyle name="20% - Accent5 2 11 2 2" xfId="15595"/>
    <cellStyle name="20% - Accent5 2 11 2 3" xfId="15596"/>
    <cellStyle name="20% - Accent5 2 11 3" xfId="15597"/>
    <cellStyle name="20% - Accent5 2 11 4" xfId="15598"/>
    <cellStyle name="20% - Accent5 2 12" xfId="15599"/>
    <cellStyle name="20% - Accent5 2 12 2" xfId="15600"/>
    <cellStyle name="20% - Accent5 2 12 3" xfId="15601"/>
    <cellStyle name="20% - Accent5 2 13" xfId="15602"/>
    <cellStyle name="20% - Accent5 2 14" xfId="15603"/>
    <cellStyle name="20% - Accent5 2 15" xfId="15604"/>
    <cellStyle name="20% - Accent5 2 2" xfId="395"/>
    <cellStyle name="20% - Accent5 2 2 10" xfId="15605"/>
    <cellStyle name="20% - Accent5 2 2 10 2" xfId="15606"/>
    <cellStyle name="20% - Accent5 2 2 10 2 2" xfId="15607"/>
    <cellStyle name="20% - Accent5 2 2 10 2 3" xfId="15608"/>
    <cellStyle name="20% - Accent5 2 2 10 3" xfId="15609"/>
    <cellStyle name="20% - Accent5 2 2 10 4" xfId="15610"/>
    <cellStyle name="20% - Accent5 2 2 11" xfId="15611"/>
    <cellStyle name="20% - Accent5 2 2 11 2" xfId="15612"/>
    <cellStyle name="20% - Accent5 2 2 11 2 2" xfId="15613"/>
    <cellStyle name="20% - Accent5 2 2 11 2 3" xfId="15614"/>
    <cellStyle name="20% - Accent5 2 2 11 3" xfId="15615"/>
    <cellStyle name="20% - Accent5 2 2 11 4" xfId="15616"/>
    <cellStyle name="20% - Accent5 2 2 12" xfId="15617"/>
    <cellStyle name="20% - Accent5 2 2 12 2" xfId="15618"/>
    <cellStyle name="20% - Accent5 2 2 12 3" xfId="15619"/>
    <cellStyle name="20% - Accent5 2 2 13" xfId="15620"/>
    <cellStyle name="20% - Accent5 2 2 14" xfId="15621"/>
    <cellStyle name="20% - Accent5 2 2 2" xfId="15622"/>
    <cellStyle name="20% - Accent5 2 2 2 10" xfId="15623"/>
    <cellStyle name="20% - Accent5 2 2 2 10 2" xfId="15624"/>
    <cellStyle name="20% - Accent5 2 2 2 10 3" xfId="15625"/>
    <cellStyle name="20% - Accent5 2 2 2 11" xfId="15626"/>
    <cellStyle name="20% - Accent5 2 2 2 12" xfId="15627"/>
    <cellStyle name="20% - Accent5 2 2 2 2" xfId="15628"/>
    <cellStyle name="20% - Accent5 2 2 2 2 2" xfId="15629"/>
    <cellStyle name="20% - Accent5 2 2 2 2 2 2" xfId="15630"/>
    <cellStyle name="20% - Accent5 2 2 2 2 2 2 2" xfId="15631"/>
    <cellStyle name="20% - Accent5 2 2 2 2 2 2 2 2" xfId="15632"/>
    <cellStyle name="20% - Accent5 2 2 2 2 2 2 2 3" xfId="15633"/>
    <cellStyle name="20% - Accent5 2 2 2 2 2 2 3" xfId="15634"/>
    <cellStyle name="20% - Accent5 2 2 2 2 2 2 4" xfId="15635"/>
    <cellStyle name="20% - Accent5 2 2 2 2 2 3" xfId="15636"/>
    <cellStyle name="20% - Accent5 2 2 2 2 2 3 2" xfId="15637"/>
    <cellStyle name="20% - Accent5 2 2 2 2 2 3 3" xfId="15638"/>
    <cellStyle name="20% - Accent5 2 2 2 2 2 4" xfId="15639"/>
    <cellStyle name="20% - Accent5 2 2 2 2 2 5" xfId="15640"/>
    <cellStyle name="20% - Accent5 2 2 2 2 2 6" xfId="15641"/>
    <cellStyle name="20% - Accent5 2 2 2 2 2 7" xfId="15642"/>
    <cellStyle name="20% - Accent5 2 2 2 2 3" xfId="15643"/>
    <cellStyle name="20% - Accent5 2 2 2 2 3 2" xfId="15644"/>
    <cellStyle name="20% - Accent5 2 2 2 2 3 2 2" xfId="15645"/>
    <cellStyle name="20% - Accent5 2 2 2 2 3 2 2 2" xfId="15646"/>
    <cellStyle name="20% - Accent5 2 2 2 2 3 2 2 3" xfId="15647"/>
    <cellStyle name="20% - Accent5 2 2 2 2 3 2 3" xfId="15648"/>
    <cellStyle name="20% - Accent5 2 2 2 2 3 2 4" xfId="15649"/>
    <cellStyle name="20% - Accent5 2 2 2 2 3 3" xfId="15650"/>
    <cellStyle name="20% - Accent5 2 2 2 2 3 3 2" xfId="15651"/>
    <cellStyle name="20% - Accent5 2 2 2 2 3 3 3" xfId="15652"/>
    <cellStyle name="20% - Accent5 2 2 2 2 3 4" xfId="15653"/>
    <cellStyle name="20% - Accent5 2 2 2 2 3 5" xfId="15654"/>
    <cellStyle name="20% - Accent5 2 2 2 2 4" xfId="15655"/>
    <cellStyle name="20% - Accent5 2 2 2 2 4 2" xfId="15656"/>
    <cellStyle name="20% - Accent5 2 2 2 2 4 2 2" xfId="15657"/>
    <cellStyle name="20% - Accent5 2 2 2 2 4 2 3" xfId="15658"/>
    <cellStyle name="20% - Accent5 2 2 2 2 4 3" xfId="15659"/>
    <cellStyle name="20% - Accent5 2 2 2 2 4 4" xfId="15660"/>
    <cellStyle name="20% - Accent5 2 2 2 2 5" xfId="15661"/>
    <cellStyle name="20% - Accent5 2 2 2 2 5 2" xfId="15662"/>
    <cellStyle name="20% - Accent5 2 2 2 2 5 3" xfId="15663"/>
    <cellStyle name="20% - Accent5 2 2 2 2 6" xfId="15664"/>
    <cellStyle name="20% - Accent5 2 2 2 2 7" xfId="15665"/>
    <cellStyle name="20% - Accent5 2 2 2 3" xfId="15666"/>
    <cellStyle name="20% - Accent5 2 2 2 3 2" xfId="15667"/>
    <cellStyle name="20% - Accent5 2 2 2 3 2 2" xfId="15668"/>
    <cellStyle name="20% - Accent5 2 2 2 3 2 2 2" xfId="15669"/>
    <cellStyle name="20% - Accent5 2 2 2 3 2 2 2 2" xfId="15670"/>
    <cellStyle name="20% - Accent5 2 2 2 3 2 2 2 3" xfId="15671"/>
    <cellStyle name="20% - Accent5 2 2 2 3 2 2 3" xfId="15672"/>
    <cellStyle name="20% - Accent5 2 2 2 3 2 2 4" xfId="15673"/>
    <cellStyle name="20% - Accent5 2 2 2 3 2 3" xfId="15674"/>
    <cellStyle name="20% - Accent5 2 2 2 3 2 3 2" xfId="15675"/>
    <cellStyle name="20% - Accent5 2 2 2 3 2 3 3" xfId="15676"/>
    <cellStyle name="20% - Accent5 2 2 2 3 2 4" xfId="15677"/>
    <cellStyle name="20% - Accent5 2 2 2 3 2 5" xfId="15678"/>
    <cellStyle name="20% - Accent5 2 2 2 3 3" xfId="15679"/>
    <cellStyle name="20% - Accent5 2 2 2 3 3 2" xfId="15680"/>
    <cellStyle name="20% - Accent5 2 2 2 3 3 2 2" xfId="15681"/>
    <cellStyle name="20% - Accent5 2 2 2 3 3 2 2 2" xfId="15682"/>
    <cellStyle name="20% - Accent5 2 2 2 3 3 2 2 3" xfId="15683"/>
    <cellStyle name="20% - Accent5 2 2 2 3 3 2 3" xfId="15684"/>
    <cellStyle name="20% - Accent5 2 2 2 3 3 2 4" xfId="15685"/>
    <cellStyle name="20% - Accent5 2 2 2 3 3 3" xfId="15686"/>
    <cellStyle name="20% - Accent5 2 2 2 3 3 3 2" xfId="15687"/>
    <cellStyle name="20% - Accent5 2 2 2 3 3 3 3" xfId="15688"/>
    <cellStyle name="20% - Accent5 2 2 2 3 3 4" xfId="15689"/>
    <cellStyle name="20% - Accent5 2 2 2 3 3 5" xfId="15690"/>
    <cellStyle name="20% - Accent5 2 2 2 3 4" xfId="15691"/>
    <cellStyle name="20% - Accent5 2 2 2 3 4 2" xfId="15692"/>
    <cellStyle name="20% - Accent5 2 2 2 3 4 2 2" xfId="15693"/>
    <cellStyle name="20% - Accent5 2 2 2 3 4 2 3" xfId="15694"/>
    <cellStyle name="20% - Accent5 2 2 2 3 4 3" xfId="15695"/>
    <cellStyle name="20% - Accent5 2 2 2 3 4 4" xfId="15696"/>
    <cellStyle name="20% - Accent5 2 2 2 3 5" xfId="15697"/>
    <cellStyle name="20% - Accent5 2 2 2 3 5 2" xfId="15698"/>
    <cellStyle name="20% - Accent5 2 2 2 3 5 3" xfId="15699"/>
    <cellStyle name="20% - Accent5 2 2 2 3 6" xfId="15700"/>
    <cellStyle name="20% - Accent5 2 2 2 3 7" xfId="15701"/>
    <cellStyle name="20% - Accent5 2 2 2 4" xfId="15702"/>
    <cellStyle name="20% - Accent5 2 2 2 4 2" xfId="15703"/>
    <cellStyle name="20% - Accent5 2 2 2 4 2 2" xfId="15704"/>
    <cellStyle name="20% - Accent5 2 2 2 4 2 2 2" xfId="15705"/>
    <cellStyle name="20% - Accent5 2 2 2 4 2 2 2 2" xfId="15706"/>
    <cellStyle name="20% - Accent5 2 2 2 4 2 2 2 3" xfId="15707"/>
    <cellStyle name="20% - Accent5 2 2 2 4 2 2 3" xfId="15708"/>
    <cellStyle name="20% - Accent5 2 2 2 4 2 2 4" xfId="15709"/>
    <cellStyle name="20% - Accent5 2 2 2 4 2 3" xfId="15710"/>
    <cellStyle name="20% - Accent5 2 2 2 4 2 3 2" xfId="15711"/>
    <cellStyle name="20% - Accent5 2 2 2 4 2 3 3" xfId="15712"/>
    <cellStyle name="20% - Accent5 2 2 2 4 2 4" xfId="15713"/>
    <cellStyle name="20% - Accent5 2 2 2 4 2 5" xfId="15714"/>
    <cellStyle name="20% - Accent5 2 2 2 4 3" xfId="15715"/>
    <cellStyle name="20% - Accent5 2 2 2 4 3 2" xfId="15716"/>
    <cellStyle name="20% - Accent5 2 2 2 4 3 2 2" xfId="15717"/>
    <cellStyle name="20% - Accent5 2 2 2 4 3 2 2 2" xfId="15718"/>
    <cellStyle name="20% - Accent5 2 2 2 4 3 2 2 3" xfId="15719"/>
    <cellStyle name="20% - Accent5 2 2 2 4 3 2 3" xfId="15720"/>
    <cellStyle name="20% - Accent5 2 2 2 4 3 2 4" xfId="15721"/>
    <cellStyle name="20% - Accent5 2 2 2 4 3 3" xfId="15722"/>
    <cellStyle name="20% - Accent5 2 2 2 4 3 3 2" xfId="15723"/>
    <cellStyle name="20% - Accent5 2 2 2 4 3 3 3" xfId="15724"/>
    <cellStyle name="20% - Accent5 2 2 2 4 3 4" xfId="15725"/>
    <cellStyle name="20% - Accent5 2 2 2 4 3 5" xfId="15726"/>
    <cellStyle name="20% - Accent5 2 2 2 4 4" xfId="15727"/>
    <cellStyle name="20% - Accent5 2 2 2 4 4 2" xfId="15728"/>
    <cellStyle name="20% - Accent5 2 2 2 4 4 2 2" xfId="15729"/>
    <cellStyle name="20% - Accent5 2 2 2 4 4 2 3" xfId="15730"/>
    <cellStyle name="20% - Accent5 2 2 2 4 4 3" xfId="15731"/>
    <cellStyle name="20% - Accent5 2 2 2 4 4 4" xfId="15732"/>
    <cellStyle name="20% - Accent5 2 2 2 4 5" xfId="15733"/>
    <cellStyle name="20% - Accent5 2 2 2 4 5 2" xfId="15734"/>
    <cellStyle name="20% - Accent5 2 2 2 4 5 3" xfId="15735"/>
    <cellStyle name="20% - Accent5 2 2 2 4 6" xfId="15736"/>
    <cellStyle name="20% - Accent5 2 2 2 4 7" xfId="15737"/>
    <cellStyle name="20% - Accent5 2 2 2 5" xfId="15738"/>
    <cellStyle name="20% - Accent5 2 2 2 5 2" xfId="15739"/>
    <cellStyle name="20% - Accent5 2 2 2 5 2 2" xfId="15740"/>
    <cellStyle name="20% - Accent5 2 2 2 5 2 2 2" xfId="15741"/>
    <cellStyle name="20% - Accent5 2 2 2 5 2 2 3" xfId="15742"/>
    <cellStyle name="20% - Accent5 2 2 2 5 2 3" xfId="15743"/>
    <cellStyle name="20% - Accent5 2 2 2 5 2 4" xfId="15744"/>
    <cellStyle name="20% - Accent5 2 2 2 5 3" xfId="15745"/>
    <cellStyle name="20% - Accent5 2 2 2 5 3 2" xfId="15746"/>
    <cellStyle name="20% - Accent5 2 2 2 5 3 3" xfId="15747"/>
    <cellStyle name="20% - Accent5 2 2 2 5 4" xfId="15748"/>
    <cellStyle name="20% - Accent5 2 2 2 5 5" xfId="15749"/>
    <cellStyle name="20% - Accent5 2 2 2 6" xfId="15750"/>
    <cellStyle name="20% - Accent5 2 2 2 6 2" xfId="15751"/>
    <cellStyle name="20% - Accent5 2 2 2 6 2 2" xfId="15752"/>
    <cellStyle name="20% - Accent5 2 2 2 6 2 2 2" xfId="15753"/>
    <cellStyle name="20% - Accent5 2 2 2 6 2 2 3" xfId="15754"/>
    <cellStyle name="20% - Accent5 2 2 2 6 2 3" xfId="15755"/>
    <cellStyle name="20% - Accent5 2 2 2 6 2 4" xfId="15756"/>
    <cellStyle name="20% - Accent5 2 2 2 6 3" xfId="15757"/>
    <cellStyle name="20% - Accent5 2 2 2 6 3 2" xfId="15758"/>
    <cellStyle name="20% - Accent5 2 2 2 6 3 3" xfId="15759"/>
    <cellStyle name="20% - Accent5 2 2 2 6 4" xfId="15760"/>
    <cellStyle name="20% - Accent5 2 2 2 6 5" xfId="15761"/>
    <cellStyle name="20% - Accent5 2 2 2 7" xfId="15762"/>
    <cellStyle name="20% - Accent5 2 2 2 7 2" xfId="15763"/>
    <cellStyle name="20% - Accent5 2 2 2 7 2 2" xfId="15764"/>
    <cellStyle name="20% - Accent5 2 2 2 7 2 2 2" xfId="15765"/>
    <cellStyle name="20% - Accent5 2 2 2 7 2 2 3" xfId="15766"/>
    <cellStyle name="20% - Accent5 2 2 2 7 2 3" xfId="15767"/>
    <cellStyle name="20% - Accent5 2 2 2 7 2 4" xfId="15768"/>
    <cellStyle name="20% - Accent5 2 2 2 7 3" xfId="15769"/>
    <cellStyle name="20% - Accent5 2 2 2 7 3 2" xfId="15770"/>
    <cellStyle name="20% - Accent5 2 2 2 7 3 3" xfId="15771"/>
    <cellStyle name="20% - Accent5 2 2 2 7 4" xfId="15772"/>
    <cellStyle name="20% - Accent5 2 2 2 7 5" xfId="15773"/>
    <cellStyle name="20% - Accent5 2 2 2 8" xfId="15774"/>
    <cellStyle name="20% - Accent5 2 2 2 8 2" xfId="15775"/>
    <cellStyle name="20% - Accent5 2 2 2 8 2 2" xfId="15776"/>
    <cellStyle name="20% - Accent5 2 2 2 8 2 3" xfId="15777"/>
    <cellStyle name="20% - Accent5 2 2 2 8 3" xfId="15778"/>
    <cellStyle name="20% - Accent5 2 2 2 8 4" xfId="15779"/>
    <cellStyle name="20% - Accent5 2 2 2 9" xfId="15780"/>
    <cellStyle name="20% - Accent5 2 2 2 9 2" xfId="15781"/>
    <cellStyle name="20% - Accent5 2 2 2 9 2 2" xfId="15782"/>
    <cellStyle name="20% - Accent5 2 2 2 9 2 3" xfId="15783"/>
    <cellStyle name="20% - Accent5 2 2 2 9 3" xfId="15784"/>
    <cellStyle name="20% - Accent5 2 2 2 9 4" xfId="15785"/>
    <cellStyle name="20% - Accent5 2 2 3" xfId="15786"/>
    <cellStyle name="20% - Accent5 2 2 3 10" xfId="15787"/>
    <cellStyle name="20% - Accent5 2 2 3 10 2" xfId="15788"/>
    <cellStyle name="20% - Accent5 2 2 3 10 3" xfId="15789"/>
    <cellStyle name="20% - Accent5 2 2 3 11" xfId="15790"/>
    <cellStyle name="20% - Accent5 2 2 3 12" xfId="15791"/>
    <cellStyle name="20% - Accent5 2 2 3 2" xfId="15792"/>
    <cellStyle name="20% - Accent5 2 2 3 2 2" xfId="15793"/>
    <cellStyle name="20% - Accent5 2 2 3 2 2 2" xfId="15794"/>
    <cellStyle name="20% - Accent5 2 2 3 2 2 2 2" xfId="15795"/>
    <cellStyle name="20% - Accent5 2 2 3 2 2 2 2 2" xfId="15796"/>
    <cellStyle name="20% - Accent5 2 2 3 2 2 2 2 3" xfId="15797"/>
    <cellStyle name="20% - Accent5 2 2 3 2 2 2 3" xfId="15798"/>
    <cellStyle name="20% - Accent5 2 2 3 2 2 2 4" xfId="15799"/>
    <cellStyle name="20% - Accent5 2 2 3 2 2 3" xfId="15800"/>
    <cellStyle name="20% - Accent5 2 2 3 2 2 3 2" xfId="15801"/>
    <cellStyle name="20% - Accent5 2 2 3 2 2 3 3" xfId="15802"/>
    <cellStyle name="20% - Accent5 2 2 3 2 2 4" xfId="15803"/>
    <cellStyle name="20% - Accent5 2 2 3 2 2 5" xfId="15804"/>
    <cellStyle name="20% - Accent5 2 2 3 2 3" xfId="15805"/>
    <cellStyle name="20% - Accent5 2 2 3 2 3 2" xfId="15806"/>
    <cellStyle name="20% - Accent5 2 2 3 2 3 2 2" xfId="15807"/>
    <cellStyle name="20% - Accent5 2 2 3 2 3 2 2 2" xfId="15808"/>
    <cellStyle name="20% - Accent5 2 2 3 2 3 2 2 3" xfId="15809"/>
    <cellStyle name="20% - Accent5 2 2 3 2 3 2 3" xfId="15810"/>
    <cellStyle name="20% - Accent5 2 2 3 2 3 2 4" xfId="15811"/>
    <cellStyle name="20% - Accent5 2 2 3 2 3 3" xfId="15812"/>
    <cellStyle name="20% - Accent5 2 2 3 2 3 3 2" xfId="15813"/>
    <cellStyle name="20% - Accent5 2 2 3 2 3 3 3" xfId="15814"/>
    <cellStyle name="20% - Accent5 2 2 3 2 3 4" xfId="15815"/>
    <cellStyle name="20% - Accent5 2 2 3 2 3 5" xfId="15816"/>
    <cellStyle name="20% - Accent5 2 2 3 2 4" xfId="15817"/>
    <cellStyle name="20% - Accent5 2 2 3 2 4 2" xfId="15818"/>
    <cellStyle name="20% - Accent5 2 2 3 2 4 2 2" xfId="15819"/>
    <cellStyle name="20% - Accent5 2 2 3 2 4 2 3" xfId="15820"/>
    <cellStyle name="20% - Accent5 2 2 3 2 4 3" xfId="15821"/>
    <cellStyle name="20% - Accent5 2 2 3 2 4 4" xfId="15822"/>
    <cellStyle name="20% - Accent5 2 2 3 2 5" xfId="15823"/>
    <cellStyle name="20% - Accent5 2 2 3 2 5 2" xfId="15824"/>
    <cellStyle name="20% - Accent5 2 2 3 2 5 3" xfId="15825"/>
    <cellStyle name="20% - Accent5 2 2 3 2 6" xfId="15826"/>
    <cellStyle name="20% - Accent5 2 2 3 2 7" xfId="15827"/>
    <cellStyle name="20% - Accent5 2 2 3 3" xfId="15828"/>
    <cellStyle name="20% - Accent5 2 2 3 3 2" xfId="15829"/>
    <cellStyle name="20% - Accent5 2 2 3 3 2 2" xfId="15830"/>
    <cellStyle name="20% - Accent5 2 2 3 3 2 2 2" xfId="15831"/>
    <cellStyle name="20% - Accent5 2 2 3 3 2 2 2 2" xfId="15832"/>
    <cellStyle name="20% - Accent5 2 2 3 3 2 2 2 3" xfId="15833"/>
    <cellStyle name="20% - Accent5 2 2 3 3 2 2 3" xfId="15834"/>
    <cellStyle name="20% - Accent5 2 2 3 3 2 2 4" xfId="15835"/>
    <cellStyle name="20% - Accent5 2 2 3 3 2 3" xfId="15836"/>
    <cellStyle name="20% - Accent5 2 2 3 3 2 3 2" xfId="15837"/>
    <cellStyle name="20% - Accent5 2 2 3 3 2 3 3" xfId="15838"/>
    <cellStyle name="20% - Accent5 2 2 3 3 2 4" xfId="15839"/>
    <cellStyle name="20% - Accent5 2 2 3 3 2 5" xfId="15840"/>
    <cellStyle name="20% - Accent5 2 2 3 3 3" xfId="15841"/>
    <cellStyle name="20% - Accent5 2 2 3 3 3 2" xfId="15842"/>
    <cellStyle name="20% - Accent5 2 2 3 3 3 2 2" xfId="15843"/>
    <cellStyle name="20% - Accent5 2 2 3 3 3 2 2 2" xfId="15844"/>
    <cellStyle name="20% - Accent5 2 2 3 3 3 2 2 3" xfId="15845"/>
    <cellStyle name="20% - Accent5 2 2 3 3 3 2 3" xfId="15846"/>
    <cellStyle name="20% - Accent5 2 2 3 3 3 2 4" xfId="15847"/>
    <cellStyle name="20% - Accent5 2 2 3 3 3 3" xfId="15848"/>
    <cellStyle name="20% - Accent5 2 2 3 3 3 3 2" xfId="15849"/>
    <cellStyle name="20% - Accent5 2 2 3 3 3 3 3" xfId="15850"/>
    <cellStyle name="20% - Accent5 2 2 3 3 3 4" xfId="15851"/>
    <cellStyle name="20% - Accent5 2 2 3 3 3 5" xfId="15852"/>
    <cellStyle name="20% - Accent5 2 2 3 3 4" xfId="15853"/>
    <cellStyle name="20% - Accent5 2 2 3 3 4 2" xfId="15854"/>
    <cellStyle name="20% - Accent5 2 2 3 3 4 2 2" xfId="15855"/>
    <cellStyle name="20% - Accent5 2 2 3 3 4 2 3" xfId="15856"/>
    <cellStyle name="20% - Accent5 2 2 3 3 4 3" xfId="15857"/>
    <cellStyle name="20% - Accent5 2 2 3 3 4 4" xfId="15858"/>
    <cellStyle name="20% - Accent5 2 2 3 3 5" xfId="15859"/>
    <cellStyle name="20% - Accent5 2 2 3 3 5 2" xfId="15860"/>
    <cellStyle name="20% - Accent5 2 2 3 3 5 3" xfId="15861"/>
    <cellStyle name="20% - Accent5 2 2 3 3 6" xfId="15862"/>
    <cellStyle name="20% - Accent5 2 2 3 3 7" xfId="15863"/>
    <cellStyle name="20% - Accent5 2 2 3 4" xfId="15864"/>
    <cellStyle name="20% - Accent5 2 2 3 4 2" xfId="15865"/>
    <cellStyle name="20% - Accent5 2 2 3 4 2 2" xfId="15866"/>
    <cellStyle name="20% - Accent5 2 2 3 4 2 2 2" xfId="15867"/>
    <cellStyle name="20% - Accent5 2 2 3 4 2 2 2 2" xfId="15868"/>
    <cellStyle name="20% - Accent5 2 2 3 4 2 2 2 3" xfId="15869"/>
    <cellStyle name="20% - Accent5 2 2 3 4 2 2 3" xfId="15870"/>
    <cellStyle name="20% - Accent5 2 2 3 4 2 2 4" xfId="15871"/>
    <cellStyle name="20% - Accent5 2 2 3 4 2 3" xfId="15872"/>
    <cellStyle name="20% - Accent5 2 2 3 4 2 3 2" xfId="15873"/>
    <cellStyle name="20% - Accent5 2 2 3 4 2 3 3" xfId="15874"/>
    <cellStyle name="20% - Accent5 2 2 3 4 2 4" xfId="15875"/>
    <cellStyle name="20% - Accent5 2 2 3 4 2 5" xfId="15876"/>
    <cellStyle name="20% - Accent5 2 2 3 4 3" xfId="15877"/>
    <cellStyle name="20% - Accent5 2 2 3 4 3 2" xfId="15878"/>
    <cellStyle name="20% - Accent5 2 2 3 4 3 2 2" xfId="15879"/>
    <cellStyle name="20% - Accent5 2 2 3 4 3 2 2 2" xfId="15880"/>
    <cellStyle name="20% - Accent5 2 2 3 4 3 2 2 3" xfId="15881"/>
    <cellStyle name="20% - Accent5 2 2 3 4 3 2 3" xfId="15882"/>
    <cellStyle name="20% - Accent5 2 2 3 4 3 2 4" xfId="15883"/>
    <cellStyle name="20% - Accent5 2 2 3 4 3 3" xfId="15884"/>
    <cellStyle name="20% - Accent5 2 2 3 4 3 3 2" xfId="15885"/>
    <cellStyle name="20% - Accent5 2 2 3 4 3 3 3" xfId="15886"/>
    <cellStyle name="20% - Accent5 2 2 3 4 3 4" xfId="15887"/>
    <cellStyle name="20% - Accent5 2 2 3 4 3 5" xfId="15888"/>
    <cellStyle name="20% - Accent5 2 2 3 4 4" xfId="15889"/>
    <cellStyle name="20% - Accent5 2 2 3 4 4 2" xfId="15890"/>
    <cellStyle name="20% - Accent5 2 2 3 4 4 2 2" xfId="15891"/>
    <cellStyle name="20% - Accent5 2 2 3 4 4 2 3" xfId="15892"/>
    <cellStyle name="20% - Accent5 2 2 3 4 4 3" xfId="15893"/>
    <cellStyle name="20% - Accent5 2 2 3 4 4 4" xfId="15894"/>
    <cellStyle name="20% - Accent5 2 2 3 4 5" xfId="15895"/>
    <cellStyle name="20% - Accent5 2 2 3 4 5 2" xfId="15896"/>
    <cellStyle name="20% - Accent5 2 2 3 4 5 3" xfId="15897"/>
    <cellStyle name="20% - Accent5 2 2 3 4 6" xfId="15898"/>
    <cellStyle name="20% - Accent5 2 2 3 4 7" xfId="15899"/>
    <cellStyle name="20% - Accent5 2 2 3 5" xfId="15900"/>
    <cellStyle name="20% - Accent5 2 2 3 5 2" xfId="15901"/>
    <cellStyle name="20% - Accent5 2 2 3 5 2 2" xfId="15902"/>
    <cellStyle name="20% - Accent5 2 2 3 5 2 2 2" xfId="15903"/>
    <cellStyle name="20% - Accent5 2 2 3 5 2 2 3" xfId="15904"/>
    <cellStyle name="20% - Accent5 2 2 3 5 2 3" xfId="15905"/>
    <cellStyle name="20% - Accent5 2 2 3 5 2 4" xfId="15906"/>
    <cellStyle name="20% - Accent5 2 2 3 5 3" xfId="15907"/>
    <cellStyle name="20% - Accent5 2 2 3 5 3 2" xfId="15908"/>
    <cellStyle name="20% - Accent5 2 2 3 5 3 3" xfId="15909"/>
    <cellStyle name="20% - Accent5 2 2 3 5 4" xfId="15910"/>
    <cellStyle name="20% - Accent5 2 2 3 5 5" xfId="15911"/>
    <cellStyle name="20% - Accent5 2 2 3 6" xfId="15912"/>
    <cellStyle name="20% - Accent5 2 2 3 6 2" xfId="15913"/>
    <cellStyle name="20% - Accent5 2 2 3 6 2 2" xfId="15914"/>
    <cellStyle name="20% - Accent5 2 2 3 6 2 2 2" xfId="15915"/>
    <cellStyle name="20% - Accent5 2 2 3 6 2 2 3" xfId="15916"/>
    <cellStyle name="20% - Accent5 2 2 3 6 2 3" xfId="15917"/>
    <cellStyle name="20% - Accent5 2 2 3 6 2 4" xfId="15918"/>
    <cellStyle name="20% - Accent5 2 2 3 6 3" xfId="15919"/>
    <cellStyle name="20% - Accent5 2 2 3 6 3 2" xfId="15920"/>
    <cellStyle name="20% - Accent5 2 2 3 6 3 3" xfId="15921"/>
    <cellStyle name="20% - Accent5 2 2 3 6 4" xfId="15922"/>
    <cellStyle name="20% - Accent5 2 2 3 6 5" xfId="15923"/>
    <cellStyle name="20% - Accent5 2 2 3 7" xfId="15924"/>
    <cellStyle name="20% - Accent5 2 2 3 7 2" xfId="15925"/>
    <cellStyle name="20% - Accent5 2 2 3 7 2 2" xfId="15926"/>
    <cellStyle name="20% - Accent5 2 2 3 7 2 2 2" xfId="15927"/>
    <cellStyle name="20% - Accent5 2 2 3 7 2 2 3" xfId="15928"/>
    <cellStyle name="20% - Accent5 2 2 3 7 2 3" xfId="15929"/>
    <cellStyle name="20% - Accent5 2 2 3 7 2 4" xfId="15930"/>
    <cellStyle name="20% - Accent5 2 2 3 7 3" xfId="15931"/>
    <cellStyle name="20% - Accent5 2 2 3 7 3 2" xfId="15932"/>
    <cellStyle name="20% - Accent5 2 2 3 7 3 3" xfId="15933"/>
    <cellStyle name="20% - Accent5 2 2 3 7 4" xfId="15934"/>
    <cellStyle name="20% - Accent5 2 2 3 7 5" xfId="15935"/>
    <cellStyle name="20% - Accent5 2 2 3 8" xfId="15936"/>
    <cellStyle name="20% - Accent5 2 2 3 8 2" xfId="15937"/>
    <cellStyle name="20% - Accent5 2 2 3 8 2 2" xfId="15938"/>
    <cellStyle name="20% - Accent5 2 2 3 8 2 3" xfId="15939"/>
    <cellStyle name="20% - Accent5 2 2 3 8 3" xfId="15940"/>
    <cellStyle name="20% - Accent5 2 2 3 8 4" xfId="15941"/>
    <cellStyle name="20% - Accent5 2 2 3 9" xfId="15942"/>
    <cellStyle name="20% - Accent5 2 2 3 9 2" xfId="15943"/>
    <cellStyle name="20% - Accent5 2 2 3 9 2 2" xfId="15944"/>
    <cellStyle name="20% - Accent5 2 2 3 9 2 3" xfId="15945"/>
    <cellStyle name="20% - Accent5 2 2 3 9 3" xfId="15946"/>
    <cellStyle name="20% - Accent5 2 2 3 9 4" xfId="15947"/>
    <cellStyle name="20% - Accent5 2 2 4" xfId="15948"/>
    <cellStyle name="20% - Accent5 2 2 4 2" xfId="15949"/>
    <cellStyle name="20% - Accent5 2 2 4 2 2" xfId="15950"/>
    <cellStyle name="20% - Accent5 2 2 4 2 2 2" xfId="15951"/>
    <cellStyle name="20% - Accent5 2 2 4 2 2 2 2" xfId="15952"/>
    <cellStyle name="20% - Accent5 2 2 4 2 2 2 3" xfId="15953"/>
    <cellStyle name="20% - Accent5 2 2 4 2 2 3" xfId="15954"/>
    <cellStyle name="20% - Accent5 2 2 4 2 2 4" xfId="15955"/>
    <cellStyle name="20% - Accent5 2 2 4 2 3" xfId="15956"/>
    <cellStyle name="20% - Accent5 2 2 4 2 3 2" xfId="15957"/>
    <cellStyle name="20% - Accent5 2 2 4 2 3 3" xfId="15958"/>
    <cellStyle name="20% - Accent5 2 2 4 2 4" xfId="15959"/>
    <cellStyle name="20% - Accent5 2 2 4 2 5" xfId="15960"/>
    <cellStyle name="20% - Accent5 2 2 4 3" xfId="15961"/>
    <cellStyle name="20% - Accent5 2 2 4 3 2" xfId="15962"/>
    <cellStyle name="20% - Accent5 2 2 4 3 2 2" xfId="15963"/>
    <cellStyle name="20% - Accent5 2 2 4 3 2 2 2" xfId="15964"/>
    <cellStyle name="20% - Accent5 2 2 4 3 2 2 3" xfId="15965"/>
    <cellStyle name="20% - Accent5 2 2 4 3 2 3" xfId="15966"/>
    <cellStyle name="20% - Accent5 2 2 4 3 2 4" xfId="15967"/>
    <cellStyle name="20% - Accent5 2 2 4 3 3" xfId="15968"/>
    <cellStyle name="20% - Accent5 2 2 4 3 3 2" xfId="15969"/>
    <cellStyle name="20% - Accent5 2 2 4 3 3 3" xfId="15970"/>
    <cellStyle name="20% - Accent5 2 2 4 3 4" xfId="15971"/>
    <cellStyle name="20% - Accent5 2 2 4 3 5" xfId="15972"/>
    <cellStyle name="20% - Accent5 2 2 4 4" xfId="15973"/>
    <cellStyle name="20% - Accent5 2 2 4 4 2" xfId="15974"/>
    <cellStyle name="20% - Accent5 2 2 4 4 2 2" xfId="15975"/>
    <cellStyle name="20% - Accent5 2 2 4 4 2 3" xfId="15976"/>
    <cellStyle name="20% - Accent5 2 2 4 4 3" xfId="15977"/>
    <cellStyle name="20% - Accent5 2 2 4 4 4" xfId="15978"/>
    <cellStyle name="20% - Accent5 2 2 4 5" xfId="15979"/>
    <cellStyle name="20% - Accent5 2 2 4 5 2" xfId="15980"/>
    <cellStyle name="20% - Accent5 2 2 4 5 3" xfId="15981"/>
    <cellStyle name="20% - Accent5 2 2 4 6" xfId="15982"/>
    <cellStyle name="20% - Accent5 2 2 4 7" xfId="15983"/>
    <cellStyle name="20% - Accent5 2 2 5" xfId="15984"/>
    <cellStyle name="20% - Accent5 2 2 5 2" xfId="15985"/>
    <cellStyle name="20% - Accent5 2 2 5 2 2" xfId="15986"/>
    <cellStyle name="20% - Accent5 2 2 5 2 2 2" xfId="15987"/>
    <cellStyle name="20% - Accent5 2 2 5 2 2 2 2" xfId="15988"/>
    <cellStyle name="20% - Accent5 2 2 5 2 2 2 3" xfId="15989"/>
    <cellStyle name="20% - Accent5 2 2 5 2 2 3" xfId="15990"/>
    <cellStyle name="20% - Accent5 2 2 5 2 2 4" xfId="15991"/>
    <cellStyle name="20% - Accent5 2 2 5 2 3" xfId="15992"/>
    <cellStyle name="20% - Accent5 2 2 5 2 3 2" xfId="15993"/>
    <cellStyle name="20% - Accent5 2 2 5 2 3 3" xfId="15994"/>
    <cellStyle name="20% - Accent5 2 2 5 2 4" xfId="15995"/>
    <cellStyle name="20% - Accent5 2 2 5 2 5" xfId="15996"/>
    <cellStyle name="20% - Accent5 2 2 5 2 6" xfId="15997"/>
    <cellStyle name="20% - Accent5 2 2 5 2 7" xfId="15998"/>
    <cellStyle name="20% - Accent5 2 2 5 3" xfId="15999"/>
    <cellStyle name="20% - Accent5 2 2 5 3 2" xfId="16000"/>
    <cellStyle name="20% - Accent5 2 2 5 3 2 2" xfId="16001"/>
    <cellStyle name="20% - Accent5 2 2 5 3 2 2 2" xfId="16002"/>
    <cellStyle name="20% - Accent5 2 2 5 3 2 2 3" xfId="16003"/>
    <cellStyle name="20% - Accent5 2 2 5 3 2 3" xfId="16004"/>
    <cellStyle name="20% - Accent5 2 2 5 3 2 4" xfId="16005"/>
    <cellStyle name="20% - Accent5 2 2 5 3 3" xfId="16006"/>
    <cellStyle name="20% - Accent5 2 2 5 3 3 2" xfId="16007"/>
    <cellStyle name="20% - Accent5 2 2 5 3 3 3" xfId="16008"/>
    <cellStyle name="20% - Accent5 2 2 5 3 4" xfId="16009"/>
    <cellStyle name="20% - Accent5 2 2 5 3 5" xfId="16010"/>
    <cellStyle name="20% - Accent5 2 2 5 4" xfId="16011"/>
    <cellStyle name="20% - Accent5 2 2 5 4 2" xfId="16012"/>
    <cellStyle name="20% - Accent5 2 2 5 4 2 2" xfId="16013"/>
    <cellStyle name="20% - Accent5 2 2 5 4 2 3" xfId="16014"/>
    <cellStyle name="20% - Accent5 2 2 5 4 3" xfId="16015"/>
    <cellStyle name="20% - Accent5 2 2 5 4 4" xfId="16016"/>
    <cellStyle name="20% - Accent5 2 2 5 5" xfId="16017"/>
    <cellStyle name="20% - Accent5 2 2 5 5 2" xfId="16018"/>
    <cellStyle name="20% - Accent5 2 2 5 5 3" xfId="16019"/>
    <cellStyle name="20% - Accent5 2 2 5 6" xfId="16020"/>
    <cellStyle name="20% - Accent5 2 2 5 7" xfId="16021"/>
    <cellStyle name="20% - Accent5 2 2 6" xfId="16022"/>
    <cellStyle name="20% - Accent5 2 2 6 2" xfId="16023"/>
    <cellStyle name="20% - Accent5 2 2 6 2 2" xfId="16024"/>
    <cellStyle name="20% - Accent5 2 2 6 2 2 2" xfId="16025"/>
    <cellStyle name="20% - Accent5 2 2 6 2 2 2 2" xfId="16026"/>
    <cellStyle name="20% - Accent5 2 2 6 2 2 2 3" xfId="16027"/>
    <cellStyle name="20% - Accent5 2 2 6 2 2 3" xfId="16028"/>
    <cellStyle name="20% - Accent5 2 2 6 2 2 4" xfId="16029"/>
    <cellStyle name="20% - Accent5 2 2 6 2 3" xfId="16030"/>
    <cellStyle name="20% - Accent5 2 2 6 2 3 2" xfId="16031"/>
    <cellStyle name="20% - Accent5 2 2 6 2 3 3" xfId="16032"/>
    <cellStyle name="20% - Accent5 2 2 6 2 4" xfId="16033"/>
    <cellStyle name="20% - Accent5 2 2 6 2 5" xfId="16034"/>
    <cellStyle name="20% - Accent5 2 2 6 3" xfId="16035"/>
    <cellStyle name="20% - Accent5 2 2 6 3 2" xfId="16036"/>
    <cellStyle name="20% - Accent5 2 2 6 3 2 2" xfId="16037"/>
    <cellStyle name="20% - Accent5 2 2 6 3 2 2 2" xfId="16038"/>
    <cellStyle name="20% - Accent5 2 2 6 3 2 2 3" xfId="16039"/>
    <cellStyle name="20% - Accent5 2 2 6 3 2 3" xfId="16040"/>
    <cellStyle name="20% - Accent5 2 2 6 3 2 4" xfId="16041"/>
    <cellStyle name="20% - Accent5 2 2 6 3 3" xfId="16042"/>
    <cellStyle name="20% - Accent5 2 2 6 3 3 2" xfId="16043"/>
    <cellStyle name="20% - Accent5 2 2 6 3 3 3" xfId="16044"/>
    <cellStyle name="20% - Accent5 2 2 6 3 4" xfId="16045"/>
    <cellStyle name="20% - Accent5 2 2 6 3 5" xfId="16046"/>
    <cellStyle name="20% - Accent5 2 2 6 4" xfId="16047"/>
    <cellStyle name="20% - Accent5 2 2 6 4 2" xfId="16048"/>
    <cellStyle name="20% - Accent5 2 2 6 4 2 2" xfId="16049"/>
    <cellStyle name="20% - Accent5 2 2 6 4 2 3" xfId="16050"/>
    <cellStyle name="20% - Accent5 2 2 6 4 3" xfId="16051"/>
    <cellStyle name="20% - Accent5 2 2 6 4 4" xfId="16052"/>
    <cellStyle name="20% - Accent5 2 2 6 5" xfId="16053"/>
    <cellStyle name="20% - Accent5 2 2 6 5 2" xfId="16054"/>
    <cellStyle name="20% - Accent5 2 2 6 5 3" xfId="16055"/>
    <cellStyle name="20% - Accent5 2 2 6 6" xfId="16056"/>
    <cellStyle name="20% - Accent5 2 2 6 7" xfId="16057"/>
    <cellStyle name="20% - Accent5 2 2 7" xfId="16058"/>
    <cellStyle name="20% - Accent5 2 2 7 2" xfId="16059"/>
    <cellStyle name="20% - Accent5 2 2 7 2 2" xfId="16060"/>
    <cellStyle name="20% - Accent5 2 2 7 2 2 2" xfId="16061"/>
    <cellStyle name="20% - Accent5 2 2 7 2 2 3" xfId="16062"/>
    <cellStyle name="20% - Accent5 2 2 7 2 3" xfId="16063"/>
    <cellStyle name="20% - Accent5 2 2 7 2 4" xfId="16064"/>
    <cellStyle name="20% - Accent5 2 2 7 3" xfId="16065"/>
    <cellStyle name="20% - Accent5 2 2 7 3 2" xfId="16066"/>
    <cellStyle name="20% - Accent5 2 2 7 3 3" xfId="16067"/>
    <cellStyle name="20% - Accent5 2 2 7 4" xfId="16068"/>
    <cellStyle name="20% - Accent5 2 2 7 5" xfId="16069"/>
    <cellStyle name="20% - Accent5 2 2 8" xfId="16070"/>
    <cellStyle name="20% - Accent5 2 2 8 2" xfId="16071"/>
    <cellStyle name="20% - Accent5 2 2 8 2 2" xfId="16072"/>
    <cellStyle name="20% - Accent5 2 2 8 2 2 2" xfId="16073"/>
    <cellStyle name="20% - Accent5 2 2 8 2 2 3" xfId="16074"/>
    <cellStyle name="20% - Accent5 2 2 8 2 3" xfId="16075"/>
    <cellStyle name="20% - Accent5 2 2 8 2 4" xfId="16076"/>
    <cellStyle name="20% - Accent5 2 2 8 3" xfId="16077"/>
    <cellStyle name="20% - Accent5 2 2 8 3 2" xfId="16078"/>
    <cellStyle name="20% - Accent5 2 2 8 3 3" xfId="16079"/>
    <cellStyle name="20% - Accent5 2 2 8 4" xfId="16080"/>
    <cellStyle name="20% - Accent5 2 2 8 5" xfId="16081"/>
    <cellStyle name="20% - Accent5 2 2 9" xfId="16082"/>
    <cellStyle name="20% - Accent5 2 2 9 2" xfId="16083"/>
    <cellStyle name="20% - Accent5 2 2 9 2 2" xfId="16084"/>
    <cellStyle name="20% - Accent5 2 2 9 2 2 2" xfId="16085"/>
    <cellStyle name="20% - Accent5 2 2 9 2 2 3" xfId="16086"/>
    <cellStyle name="20% - Accent5 2 2 9 2 3" xfId="16087"/>
    <cellStyle name="20% - Accent5 2 2 9 2 4" xfId="16088"/>
    <cellStyle name="20% - Accent5 2 2 9 3" xfId="16089"/>
    <cellStyle name="20% - Accent5 2 2 9 3 2" xfId="16090"/>
    <cellStyle name="20% - Accent5 2 2 9 3 3" xfId="16091"/>
    <cellStyle name="20% - Accent5 2 2 9 4" xfId="16092"/>
    <cellStyle name="20% - Accent5 2 2 9 5" xfId="16093"/>
    <cellStyle name="20% - Accent5 2 2_PwrTax 51040" xfId="16094"/>
    <cellStyle name="20% - Accent5 2 3" xfId="16095"/>
    <cellStyle name="20% - Accent5 2 3 10" xfId="16096"/>
    <cellStyle name="20% - Accent5 2 3 10 2" xfId="16097"/>
    <cellStyle name="20% - Accent5 2 3 10 3" xfId="16098"/>
    <cellStyle name="20% - Accent5 2 3 11" xfId="16099"/>
    <cellStyle name="20% - Accent5 2 3 12" xfId="16100"/>
    <cellStyle name="20% - Accent5 2 3 2" xfId="16101"/>
    <cellStyle name="20% - Accent5 2 3 2 2" xfId="16102"/>
    <cellStyle name="20% - Accent5 2 3 2 2 2" xfId="16103"/>
    <cellStyle name="20% - Accent5 2 3 2 2 2 2" xfId="16104"/>
    <cellStyle name="20% - Accent5 2 3 2 2 2 2 2" xfId="16105"/>
    <cellStyle name="20% - Accent5 2 3 2 2 2 2 3" xfId="16106"/>
    <cellStyle name="20% - Accent5 2 3 2 2 2 3" xfId="16107"/>
    <cellStyle name="20% - Accent5 2 3 2 2 2 4" xfId="16108"/>
    <cellStyle name="20% - Accent5 2 3 2 2 3" xfId="16109"/>
    <cellStyle name="20% - Accent5 2 3 2 2 3 2" xfId="16110"/>
    <cellStyle name="20% - Accent5 2 3 2 2 3 3" xfId="16111"/>
    <cellStyle name="20% - Accent5 2 3 2 2 4" xfId="16112"/>
    <cellStyle name="20% - Accent5 2 3 2 2 5" xfId="16113"/>
    <cellStyle name="20% - Accent5 2 3 2 2 6" xfId="16114"/>
    <cellStyle name="20% - Accent5 2 3 2 2 7" xfId="16115"/>
    <cellStyle name="20% - Accent5 2 3 2 3" xfId="16116"/>
    <cellStyle name="20% - Accent5 2 3 2 3 2" xfId="16117"/>
    <cellStyle name="20% - Accent5 2 3 2 3 2 2" xfId="16118"/>
    <cellStyle name="20% - Accent5 2 3 2 3 2 2 2" xfId="16119"/>
    <cellStyle name="20% - Accent5 2 3 2 3 2 2 3" xfId="16120"/>
    <cellStyle name="20% - Accent5 2 3 2 3 2 3" xfId="16121"/>
    <cellStyle name="20% - Accent5 2 3 2 3 2 4" xfId="16122"/>
    <cellStyle name="20% - Accent5 2 3 2 3 3" xfId="16123"/>
    <cellStyle name="20% - Accent5 2 3 2 3 3 2" xfId="16124"/>
    <cellStyle name="20% - Accent5 2 3 2 3 3 3" xfId="16125"/>
    <cellStyle name="20% - Accent5 2 3 2 3 4" xfId="16126"/>
    <cellStyle name="20% - Accent5 2 3 2 3 5" xfId="16127"/>
    <cellStyle name="20% - Accent5 2 3 2 4" xfId="16128"/>
    <cellStyle name="20% - Accent5 2 3 2 4 2" xfId="16129"/>
    <cellStyle name="20% - Accent5 2 3 2 4 2 2" xfId="16130"/>
    <cellStyle name="20% - Accent5 2 3 2 4 2 3" xfId="16131"/>
    <cellStyle name="20% - Accent5 2 3 2 4 3" xfId="16132"/>
    <cellStyle name="20% - Accent5 2 3 2 4 4" xfId="16133"/>
    <cellStyle name="20% - Accent5 2 3 2 5" xfId="16134"/>
    <cellStyle name="20% - Accent5 2 3 2 5 2" xfId="16135"/>
    <cellStyle name="20% - Accent5 2 3 2 5 3" xfId="16136"/>
    <cellStyle name="20% - Accent5 2 3 2 6" xfId="16137"/>
    <cellStyle name="20% - Accent5 2 3 2 7" xfId="16138"/>
    <cellStyle name="20% - Accent5 2 3 3" xfId="16139"/>
    <cellStyle name="20% - Accent5 2 3 3 2" xfId="16140"/>
    <cellStyle name="20% - Accent5 2 3 3 2 2" xfId="16141"/>
    <cellStyle name="20% - Accent5 2 3 3 2 2 2" xfId="16142"/>
    <cellStyle name="20% - Accent5 2 3 3 2 2 2 2" xfId="16143"/>
    <cellStyle name="20% - Accent5 2 3 3 2 2 2 3" xfId="16144"/>
    <cellStyle name="20% - Accent5 2 3 3 2 2 3" xfId="16145"/>
    <cellStyle name="20% - Accent5 2 3 3 2 2 4" xfId="16146"/>
    <cellStyle name="20% - Accent5 2 3 3 2 3" xfId="16147"/>
    <cellStyle name="20% - Accent5 2 3 3 2 3 2" xfId="16148"/>
    <cellStyle name="20% - Accent5 2 3 3 2 3 3" xfId="16149"/>
    <cellStyle name="20% - Accent5 2 3 3 2 4" xfId="16150"/>
    <cellStyle name="20% - Accent5 2 3 3 2 5" xfId="16151"/>
    <cellStyle name="20% - Accent5 2 3 3 3" xfId="16152"/>
    <cellStyle name="20% - Accent5 2 3 3 3 2" xfId="16153"/>
    <cellStyle name="20% - Accent5 2 3 3 3 2 2" xfId="16154"/>
    <cellStyle name="20% - Accent5 2 3 3 3 2 2 2" xfId="16155"/>
    <cellStyle name="20% - Accent5 2 3 3 3 2 2 3" xfId="16156"/>
    <cellStyle name="20% - Accent5 2 3 3 3 2 3" xfId="16157"/>
    <cellStyle name="20% - Accent5 2 3 3 3 2 4" xfId="16158"/>
    <cellStyle name="20% - Accent5 2 3 3 3 3" xfId="16159"/>
    <cellStyle name="20% - Accent5 2 3 3 3 3 2" xfId="16160"/>
    <cellStyle name="20% - Accent5 2 3 3 3 3 3" xfId="16161"/>
    <cellStyle name="20% - Accent5 2 3 3 3 4" xfId="16162"/>
    <cellStyle name="20% - Accent5 2 3 3 3 5" xfId="16163"/>
    <cellStyle name="20% - Accent5 2 3 3 4" xfId="16164"/>
    <cellStyle name="20% - Accent5 2 3 3 4 2" xfId="16165"/>
    <cellStyle name="20% - Accent5 2 3 3 4 2 2" xfId="16166"/>
    <cellStyle name="20% - Accent5 2 3 3 4 2 3" xfId="16167"/>
    <cellStyle name="20% - Accent5 2 3 3 4 3" xfId="16168"/>
    <cellStyle name="20% - Accent5 2 3 3 4 4" xfId="16169"/>
    <cellStyle name="20% - Accent5 2 3 3 5" xfId="16170"/>
    <cellStyle name="20% - Accent5 2 3 3 5 2" xfId="16171"/>
    <cellStyle name="20% - Accent5 2 3 3 5 3" xfId="16172"/>
    <cellStyle name="20% - Accent5 2 3 3 6" xfId="16173"/>
    <cellStyle name="20% - Accent5 2 3 3 7" xfId="16174"/>
    <cellStyle name="20% - Accent5 2 3 4" xfId="16175"/>
    <cellStyle name="20% - Accent5 2 3 4 2" xfId="16176"/>
    <cellStyle name="20% - Accent5 2 3 4 2 2" xfId="16177"/>
    <cellStyle name="20% - Accent5 2 3 4 2 2 2" xfId="16178"/>
    <cellStyle name="20% - Accent5 2 3 4 2 2 2 2" xfId="16179"/>
    <cellStyle name="20% - Accent5 2 3 4 2 2 2 3" xfId="16180"/>
    <cellStyle name="20% - Accent5 2 3 4 2 2 3" xfId="16181"/>
    <cellStyle name="20% - Accent5 2 3 4 2 2 4" xfId="16182"/>
    <cellStyle name="20% - Accent5 2 3 4 2 3" xfId="16183"/>
    <cellStyle name="20% - Accent5 2 3 4 2 3 2" xfId="16184"/>
    <cellStyle name="20% - Accent5 2 3 4 2 3 3" xfId="16185"/>
    <cellStyle name="20% - Accent5 2 3 4 2 4" xfId="16186"/>
    <cellStyle name="20% - Accent5 2 3 4 2 5" xfId="16187"/>
    <cellStyle name="20% - Accent5 2 3 4 3" xfId="16188"/>
    <cellStyle name="20% - Accent5 2 3 4 3 2" xfId="16189"/>
    <cellStyle name="20% - Accent5 2 3 4 3 2 2" xfId="16190"/>
    <cellStyle name="20% - Accent5 2 3 4 3 2 2 2" xfId="16191"/>
    <cellStyle name="20% - Accent5 2 3 4 3 2 2 3" xfId="16192"/>
    <cellStyle name="20% - Accent5 2 3 4 3 2 3" xfId="16193"/>
    <cellStyle name="20% - Accent5 2 3 4 3 2 4" xfId="16194"/>
    <cellStyle name="20% - Accent5 2 3 4 3 3" xfId="16195"/>
    <cellStyle name="20% - Accent5 2 3 4 3 3 2" xfId="16196"/>
    <cellStyle name="20% - Accent5 2 3 4 3 3 3" xfId="16197"/>
    <cellStyle name="20% - Accent5 2 3 4 3 4" xfId="16198"/>
    <cellStyle name="20% - Accent5 2 3 4 3 5" xfId="16199"/>
    <cellStyle name="20% - Accent5 2 3 4 4" xfId="16200"/>
    <cellStyle name="20% - Accent5 2 3 4 4 2" xfId="16201"/>
    <cellStyle name="20% - Accent5 2 3 4 4 2 2" xfId="16202"/>
    <cellStyle name="20% - Accent5 2 3 4 4 2 3" xfId="16203"/>
    <cellStyle name="20% - Accent5 2 3 4 4 3" xfId="16204"/>
    <cellStyle name="20% - Accent5 2 3 4 4 4" xfId="16205"/>
    <cellStyle name="20% - Accent5 2 3 4 5" xfId="16206"/>
    <cellStyle name="20% - Accent5 2 3 4 5 2" xfId="16207"/>
    <cellStyle name="20% - Accent5 2 3 4 5 3" xfId="16208"/>
    <cellStyle name="20% - Accent5 2 3 4 6" xfId="16209"/>
    <cellStyle name="20% - Accent5 2 3 4 7" xfId="16210"/>
    <cellStyle name="20% - Accent5 2 3 5" xfId="16211"/>
    <cellStyle name="20% - Accent5 2 3 5 2" xfId="16212"/>
    <cellStyle name="20% - Accent5 2 3 5 2 2" xfId="16213"/>
    <cellStyle name="20% - Accent5 2 3 5 2 2 2" xfId="16214"/>
    <cellStyle name="20% - Accent5 2 3 5 2 2 3" xfId="16215"/>
    <cellStyle name="20% - Accent5 2 3 5 2 3" xfId="16216"/>
    <cellStyle name="20% - Accent5 2 3 5 2 4" xfId="16217"/>
    <cellStyle name="20% - Accent5 2 3 5 3" xfId="16218"/>
    <cellStyle name="20% - Accent5 2 3 5 3 2" xfId="16219"/>
    <cellStyle name="20% - Accent5 2 3 5 3 3" xfId="16220"/>
    <cellStyle name="20% - Accent5 2 3 5 4" xfId="16221"/>
    <cellStyle name="20% - Accent5 2 3 5 5" xfId="16222"/>
    <cellStyle name="20% - Accent5 2 3 6" xfId="16223"/>
    <cellStyle name="20% - Accent5 2 3 6 2" xfId="16224"/>
    <cellStyle name="20% - Accent5 2 3 6 2 2" xfId="16225"/>
    <cellStyle name="20% - Accent5 2 3 6 2 2 2" xfId="16226"/>
    <cellStyle name="20% - Accent5 2 3 6 2 2 3" xfId="16227"/>
    <cellStyle name="20% - Accent5 2 3 6 2 3" xfId="16228"/>
    <cellStyle name="20% - Accent5 2 3 6 2 4" xfId="16229"/>
    <cellStyle name="20% - Accent5 2 3 6 3" xfId="16230"/>
    <cellStyle name="20% - Accent5 2 3 6 3 2" xfId="16231"/>
    <cellStyle name="20% - Accent5 2 3 6 3 3" xfId="16232"/>
    <cellStyle name="20% - Accent5 2 3 6 4" xfId="16233"/>
    <cellStyle name="20% - Accent5 2 3 6 5" xfId="16234"/>
    <cellStyle name="20% - Accent5 2 3 7" xfId="16235"/>
    <cellStyle name="20% - Accent5 2 3 7 2" xfId="16236"/>
    <cellStyle name="20% - Accent5 2 3 7 2 2" xfId="16237"/>
    <cellStyle name="20% - Accent5 2 3 7 2 2 2" xfId="16238"/>
    <cellStyle name="20% - Accent5 2 3 7 2 2 3" xfId="16239"/>
    <cellStyle name="20% - Accent5 2 3 7 2 3" xfId="16240"/>
    <cellStyle name="20% - Accent5 2 3 7 2 4" xfId="16241"/>
    <cellStyle name="20% - Accent5 2 3 7 3" xfId="16242"/>
    <cellStyle name="20% - Accent5 2 3 7 3 2" xfId="16243"/>
    <cellStyle name="20% - Accent5 2 3 7 3 3" xfId="16244"/>
    <cellStyle name="20% - Accent5 2 3 7 4" xfId="16245"/>
    <cellStyle name="20% - Accent5 2 3 7 5" xfId="16246"/>
    <cellStyle name="20% - Accent5 2 3 8" xfId="16247"/>
    <cellStyle name="20% - Accent5 2 3 8 2" xfId="16248"/>
    <cellStyle name="20% - Accent5 2 3 8 2 2" xfId="16249"/>
    <cellStyle name="20% - Accent5 2 3 8 2 3" xfId="16250"/>
    <cellStyle name="20% - Accent5 2 3 8 3" xfId="16251"/>
    <cellStyle name="20% - Accent5 2 3 8 4" xfId="16252"/>
    <cellStyle name="20% - Accent5 2 3 9" xfId="16253"/>
    <cellStyle name="20% - Accent5 2 3 9 2" xfId="16254"/>
    <cellStyle name="20% - Accent5 2 3 9 2 2" xfId="16255"/>
    <cellStyle name="20% - Accent5 2 3 9 2 3" xfId="16256"/>
    <cellStyle name="20% - Accent5 2 3 9 3" xfId="16257"/>
    <cellStyle name="20% - Accent5 2 3 9 4" xfId="16258"/>
    <cellStyle name="20% - Accent5 2 4" xfId="16259"/>
    <cellStyle name="20% - Accent5 2 4 2" xfId="16260"/>
    <cellStyle name="20% - Accent5 2 4 2 2" xfId="16261"/>
    <cellStyle name="20% - Accent5 2 4 2 2 2" xfId="16262"/>
    <cellStyle name="20% - Accent5 2 4 2 2 2 2" xfId="16263"/>
    <cellStyle name="20% - Accent5 2 4 2 2 2 3" xfId="16264"/>
    <cellStyle name="20% - Accent5 2 4 2 2 3" xfId="16265"/>
    <cellStyle name="20% - Accent5 2 4 2 2 4" xfId="16266"/>
    <cellStyle name="20% - Accent5 2 4 2 3" xfId="16267"/>
    <cellStyle name="20% - Accent5 2 4 2 3 2" xfId="16268"/>
    <cellStyle name="20% - Accent5 2 4 2 3 3" xfId="16269"/>
    <cellStyle name="20% - Accent5 2 4 2 4" xfId="16270"/>
    <cellStyle name="20% - Accent5 2 4 2 5" xfId="16271"/>
    <cellStyle name="20% - Accent5 2 4 3" xfId="16272"/>
    <cellStyle name="20% - Accent5 2 4 3 2" xfId="16273"/>
    <cellStyle name="20% - Accent5 2 4 3 2 2" xfId="16274"/>
    <cellStyle name="20% - Accent5 2 4 3 2 2 2" xfId="16275"/>
    <cellStyle name="20% - Accent5 2 4 3 2 2 3" xfId="16276"/>
    <cellStyle name="20% - Accent5 2 4 3 2 3" xfId="16277"/>
    <cellStyle name="20% - Accent5 2 4 3 2 4" xfId="16278"/>
    <cellStyle name="20% - Accent5 2 4 3 3" xfId="16279"/>
    <cellStyle name="20% - Accent5 2 4 3 3 2" xfId="16280"/>
    <cellStyle name="20% - Accent5 2 4 3 3 3" xfId="16281"/>
    <cellStyle name="20% - Accent5 2 4 3 4" xfId="16282"/>
    <cellStyle name="20% - Accent5 2 4 3 5" xfId="16283"/>
    <cellStyle name="20% - Accent5 2 4 4" xfId="16284"/>
    <cellStyle name="20% - Accent5 2 4 4 2" xfId="16285"/>
    <cellStyle name="20% - Accent5 2 4 4 2 2" xfId="16286"/>
    <cellStyle name="20% - Accent5 2 4 4 2 3" xfId="16287"/>
    <cellStyle name="20% - Accent5 2 4 4 3" xfId="16288"/>
    <cellStyle name="20% - Accent5 2 4 4 4" xfId="16289"/>
    <cellStyle name="20% - Accent5 2 4 5" xfId="16290"/>
    <cellStyle name="20% - Accent5 2 4 5 2" xfId="16291"/>
    <cellStyle name="20% - Accent5 2 4 5 3" xfId="16292"/>
    <cellStyle name="20% - Accent5 2 4 6" xfId="16293"/>
    <cellStyle name="20% - Accent5 2 4 7" xfId="16294"/>
    <cellStyle name="20% - Accent5 2 5" xfId="16295"/>
    <cellStyle name="20% - Accent5 2 5 2" xfId="16296"/>
    <cellStyle name="20% - Accent5 2 5 2 2" xfId="16297"/>
    <cellStyle name="20% - Accent5 2 5 2 2 2" xfId="16298"/>
    <cellStyle name="20% - Accent5 2 5 2 2 2 2" xfId="16299"/>
    <cellStyle name="20% - Accent5 2 5 2 2 2 3" xfId="16300"/>
    <cellStyle name="20% - Accent5 2 5 2 2 3" xfId="16301"/>
    <cellStyle name="20% - Accent5 2 5 2 2 4" xfId="16302"/>
    <cellStyle name="20% - Accent5 2 5 2 3" xfId="16303"/>
    <cellStyle name="20% - Accent5 2 5 2 3 2" xfId="16304"/>
    <cellStyle name="20% - Accent5 2 5 2 3 3" xfId="16305"/>
    <cellStyle name="20% - Accent5 2 5 2 4" xfId="16306"/>
    <cellStyle name="20% - Accent5 2 5 2 5" xfId="16307"/>
    <cellStyle name="20% - Accent5 2 5 2 6" xfId="16308"/>
    <cellStyle name="20% - Accent5 2 5 2 7" xfId="16309"/>
    <cellStyle name="20% - Accent5 2 5 3" xfId="16310"/>
    <cellStyle name="20% - Accent5 2 5 3 2" xfId="16311"/>
    <cellStyle name="20% - Accent5 2 5 3 2 2" xfId="16312"/>
    <cellStyle name="20% - Accent5 2 5 3 2 2 2" xfId="16313"/>
    <cellStyle name="20% - Accent5 2 5 3 2 2 3" xfId="16314"/>
    <cellStyle name="20% - Accent5 2 5 3 2 3" xfId="16315"/>
    <cellStyle name="20% - Accent5 2 5 3 2 4" xfId="16316"/>
    <cellStyle name="20% - Accent5 2 5 3 3" xfId="16317"/>
    <cellStyle name="20% - Accent5 2 5 3 3 2" xfId="16318"/>
    <cellStyle name="20% - Accent5 2 5 3 3 3" xfId="16319"/>
    <cellStyle name="20% - Accent5 2 5 3 4" xfId="16320"/>
    <cellStyle name="20% - Accent5 2 5 3 5" xfId="16321"/>
    <cellStyle name="20% - Accent5 2 5 4" xfId="16322"/>
    <cellStyle name="20% - Accent5 2 5 4 2" xfId="16323"/>
    <cellStyle name="20% - Accent5 2 5 4 2 2" xfId="16324"/>
    <cellStyle name="20% - Accent5 2 5 4 2 3" xfId="16325"/>
    <cellStyle name="20% - Accent5 2 5 4 3" xfId="16326"/>
    <cellStyle name="20% - Accent5 2 5 4 4" xfId="16327"/>
    <cellStyle name="20% - Accent5 2 5 5" xfId="16328"/>
    <cellStyle name="20% - Accent5 2 5 5 2" xfId="16329"/>
    <cellStyle name="20% - Accent5 2 5 5 3" xfId="16330"/>
    <cellStyle name="20% - Accent5 2 5 6" xfId="16331"/>
    <cellStyle name="20% - Accent5 2 5 7" xfId="16332"/>
    <cellStyle name="20% - Accent5 2 6" xfId="16333"/>
    <cellStyle name="20% - Accent5 2 6 2" xfId="16334"/>
    <cellStyle name="20% - Accent5 2 6 2 2" xfId="16335"/>
    <cellStyle name="20% - Accent5 2 6 2 2 2" xfId="16336"/>
    <cellStyle name="20% - Accent5 2 6 2 2 2 2" xfId="16337"/>
    <cellStyle name="20% - Accent5 2 6 2 2 2 3" xfId="16338"/>
    <cellStyle name="20% - Accent5 2 6 2 2 3" xfId="16339"/>
    <cellStyle name="20% - Accent5 2 6 2 2 4" xfId="16340"/>
    <cellStyle name="20% - Accent5 2 6 2 3" xfId="16341"/>
    <cellStyle name="20% - Accent5 2 6 2 3 2" xfId="16342"/>
    <cellStyle name="20% - Accent5 2 6 2 3 3" xfId="16343"/>
    <cellStyle name="20% - Accent5 2 6 2 4" xfId="16344"/>
    <cellStyle name="20% - Accent5 2 6 2 5" xfId="16345"/>
    <cellStyle name="20% - Accent5 2 6 3" xfId="16346"/>
    <cellStyle name="20% - Accent5 2 6 3 2" xfId="16347"/>
    <cellStyle name="20% - Accent5 2 6 3 2 2" xfId="16348"/>
    <cellStyle name="20% - Accent5 2 6 3 2 2 2" xfId="16349"/>
    <cellStyle name="20% - Accent5 2 6 3 2 2 3" xfId="16350"/>
    <cellStyle name="20% - Accent5 2 6 3 2 3" xfId="16351"/>
    <cellStyle name="20% - Accent5 2 6 3 2 4" xfId="16352"/>
    <cellStyle name="20% - Accent5 2 6 3 3" xfId="16353"/>
    <cellStyle name="20% - Accent5 2 6 3 3 2" xfId="16354"/>
    <cellStyle name="20% - Accent5 2 6 3 3 3" xfId="16355"/>
    <cellStyle name="20% - Accent5 2 6 3 4" xfId="16356"/>
    <cellStyle name="20% - Accent5 2 6 3 5" xfId="16357"/>
    <cellStyle name="20% - Accent5 2 6 4" xfId="16358"/>
    <cellStyle name="20% - Accent5 2 6 4 2" xfId="16359"/>
    <cellStyle name="20% - Accent5 2 6 4 2 2" xfId="16360"/>
    <cellStyle name="20% - Accent5 2 6 4 2 3" xfId="16361"/>
    <cellStyle name="20% - Accent5 2 6 4 3" xfId="16362"/>
    <cellStyle name="20% - Accent5 2 6 4 4" xfId="16363"/>
    <cellStyle name="20% - Accent5 2 6 5" xfId="16364"/>
    <cellStyle name="20% - Accent5 2 6 5 2" xfId="16365"/>
    <cellStyle name="20% - Accent5 2 6 5 3" xfId="16366"/>
    <cellStyle name="20% - Accent5 2 6 6" xfId="16367"/>
    <cellStyle name="20% - Accent5 2 6 7" xfId="16368"/>
    <cellStyle name="20% - Accent5 2 7" xfId="16369"/>
    <cellStyle name="20% - Accent5 2 7 2" xfId="16370"/>
    <cellStyle name="20% - Accent5 2 7 2 2" xfId="16371"/>
    <cellStyle name="20% - Accent5 2 7 2 2 2" xfId="16372"/>
    <cellStyle name="20% - Accent5 2 7 2 2 3" xfId="16373"/>
    <cellStyle name="20% - Accent5 2 7 2 3" xfId="16374"/>
    <cellStyle name="20% - Accent5 2 7 2 4" xfId="16375"/>
    <cellStyle name="20% - Accent5 2 7 3" xfId="16376"/>
    <cellStyle name="20% - Accent5 2 7 3 2" xfId="16377"/>
    <cellStyle name="20% - Accent5 2 7 3 3" xfId="16378"/>
    <cellStyle name="20% - Accent5 2 7 4" xfId="16379"/>
    <cellStyle name="20% - Accent5 2 7 5" xfId="16380"/>
    <cellStyle name="20% - Accent5 2 8" xfId="16381"/>
    <cellStyle name="20% - Accent5 2 8 2" xfId="16382"/>
    <cellStyle name="20% - Accent5 2 8 2 2" xfId="16383"/>
    <cellStyle name="20% - Accent5 2 8 2 2 2" xfId="16384"/>
    <cellStyle name="20% - Accent5 2 8 2 2 3" xfId="16385"/>
    <cellStyle name="20% - Accent5 2 8 2 3" xfId="16386"/>
    <cellStyle name="20% - Accent5 2 8 2 4" xfId="16387"/>
    <cellStyle name="20% - Accent5 2 8 3" xfId="16388"/>
    <cellStyle name="20% - Accent5 2 8 3 2" xfId="16389"/>
    <cellStyle name="20% - Accent5 2 8 3 3" xfId="16390"/>
    <cellStyle name="20% - Accent5 2 8 4" xfId="16391"/>
    <cellStyle name="20% - Accent5 2 8 5" xfId="16392"/>
    <cellStyle name="20% - Accent5 2 9" xfId="16393"/>
    <cellStyle name="20% - Accent5 2 9 2" xfId="16394"/>
    <cellStyle name="20% - Accent5 2 9 2 2" xfId="16395"/>
    <cellStyle name="20% - Accent5 2 9 2 2 2" xfId="16396"/>
    <cellStyle name="20% - Accent5 2 9 2 2 3" xfId="16397"/>
    <cellStyle name="20% - Accent5 2 9 2 3" xfId="16398"/>
    <cellStyle name="20% - Accent5 2 9 2 4" xfId="16399"/>
    <cellStyle name="20% - Accent5 2 9 3" xfId="16400"/>
    <cellStyle name="20% - Accent5 2 9 3 2" xfId="16401"/>
    <cellStyle name="20% - Accent5 2 9 3 3" xfId="16402"/>
    <cellStyle name="20% - Accent5 2 9 4" xfId="16403"/>
    <cellStyle name="20% - Accent5 2 9 5" xfId="16404"/>
    <cellStyle name="20% - Accent5 2_22_MN_R&amp;D 174_09F" xfId="16405"/>
    <cellStyle name="20% - Accent5 20" xfId="396"/>
    <cellStyle name="20% - Accent5 21" xfId="397"/>
    <cellStyle name="20% - Accent5 22" xfId="398"/>
    <cellStyle name="20% - Accent5 23" xfId="399"/>
    <cellStyle name="20% - Accent5 24" xfId="400"/>
    <cellStyle name="20% - Accent5 25" xfId="401"/>
    <cellStyle name="20% - Accent5 26" xfId="402"/>
    <cellStyle name="20% - Accent5 27" xfId="403"/>
    <cellStyle name="20% - Accent5 28" xfId="404"/>
    <cellStyle name="20% - Accent5 29" xfId="405"/>
    <cellStyle name="20% - Accent5 3" xfId="406"/>
    <cellStyle name="20% - Accent5 3 10" xfId="16406"/>
    <cellStyle name="20% - Accent5 3 10 2" xfId="16407"/>
    <cellStyle name="20% - Accent5 3 10 2 2" xfId="16408"/>
    <cellStyle name="20% - Accent5 3 10 2 3" xfId="16409"/>
    <cellStyle name="20% - Accent5 3 10 3" xfId="16410"/>
    <cellStyle name="20% - Accent5 3 10 4" xfId="16411"/>
    <cellStyle name="20% - Accent5 3 11" xfId="16412"/>
    <cellStyle name="20% - Accent5 3 11 2" xfId="16413"/>
    <cellStyle name="20% - Accent5 3 11 2 2" xfId="16414"/>
    <cellStyle name="20% - Accent5 3 11 2 3" xfId="16415"/>
    <cellStyle name="20% - Accent5 3 11 3" xfId="16416"/>
    <cellStyle name="20% - Accent5 3 11 4" xfId="16417"/>
    <cellStyle name="20% - Accent5 3 12" xfId="16418"/>
    <cellStyle name="20% - Accent5 3 12 2" xfId="16419"/>
    <cellStyle name="20% - Accent5 3 12 3" xfId="16420"/>
    <cellStyle name="20% - Accent5 3 13" xfId="16421"/>
    <cellStyle name="20% - Accent5 3 14" xfId="16422"/>
    <cellStyle name="20% - Accent5 3 2" xfId="407"/>
    <cellStyle name="20% - Accent5 3 3" xfId="16423"/>
    <cellStyle name="20% - Accent5 3 3 10" xfId="16424"/>
    <cellStyle name="20% - Accent5 3 3 10 2" xfId="16425"/>
    <cellStyle name="20% - Accent5 3 3 10 3" xfId="16426"/>
    <cellStyle name="20% - Accent5 3 3 11" xfId="16427"/>
    <cellStyle name="20% - Accent5 3 3 12" xfId="16428"/>
    <cellStyle name="20% - Accent5 3 3 2" xfId="16429"/>
    <cellStyle name="20% - Accent5 3 3 2 2" xfId="16430"/>
    <cellStyle name="20% - Accent5 3 3 2 2 2" xfId="16431"/>
    <cellStyle name="20% - Accent5 3 3 2 2 2 2" xfId="16432"/>
    <cellStyle name="20% - Accent5 3 3 2 2 2 2 2" xfId="16433"/>
    <cellStyle name="20% - Accent5 3 3 2 2 2 2 3" xfId="16434"/>
    <cellStyle name="20% - Accent5 3 3 2 2 2 3" xfId="16435"/>
    <cellStyle name="20% - Accent5 3 3 2 2 2 4" xfId="16436"/>
    <cellStyle name="20% - Accent5 3 3 2 2 3" xfId="16437"/>
    <cellStyle name="20% - Accent5 3 3 2 2 3 2" xfId="16438"/>
    <cellStyle name="20% - Accent5 3 3 2 2 3 3" xfId="16439"/>
    <cellStyle name="20% - Accent5 3 3 2 2 4" xfId="16440"/>
    <cellStyle name="20% - Accent5 3 3 2 2 5" xfId="16441"/>
    <cellStyle name="20% - Accent5 3 3 2 3" xfId="16442"/>
    <cellStyle name="20% - Accent5 3 3 2 3 2" xfId="16443"/>
    <cellStyle name="20% - Accent5 3 3 2 3 2 2" xfId="16444"/>
    <cellStyle name="20% - Accent5 3 3 2 3 2 2 2" xfId="16445"/>
    <cellStyle name="20% - Accent5 3 3 2 3 2 2 3" xfId="16446"/>
    <cellStyle name="20% - Accent5 3 3 2 3 2 3" xfId="16447"/>
    <cellStyle name="20% - Accent5 3 3 2 3 2 4" xfId="16448"/>
    <cellStyle name="20% - Accent5 3 3 2 3 3" xfId="16449"/>
    <cellStyle name="20% - Accent5 3 3 2 3 3 2" xfId="16450"/>
    <cellStyle name="20% - Accent5 3 3 2 3 3 3" xfId="16451"/>
    <cellStyle name="20% - Accent5 3 3 2 3 4" xfId="16452"/>
    <cellStyle name="20% - Accent5 3 3 2 3 5" xfId="16453"/>
    <cellStyle name="20% - Accent5 3 3 2 4" xfId="16454"/>
    <cellStyle name="20% - Accent5 3 3 2 4 2" xfId="16455"/>
    <cellStyle name="20% - Accent5 3 3 2 4 2 2" xfId="16456"/>
    <cellStyle name="20% - Accent5 3 3 2 4 2 3" xfId="16457"/>
    <cellStyle name="20% - Accent5 3 3 2 4 3" xfId="16458"/>
    <cellStyle name="20% - Accent5 3 3 2 4 4" xfId="16459"/>
    <cellStyle name="20% - Accent5 3 3 2 5" xfId="16460"/>
    <cellStyle name="20% - Accent5 3 3 2 5 2" xfId="16461"/>
    <cellStyle name="20% - Accent5 3 3 2 5 3" xfId="16462"/>
    <cellStyle name="20% - Accent5 3 3 2 6" xfId="16463"/>
    <cellStyle name="20% - Accent5 3 3 2 7" xfId="16464"/>
    <cellStyle name="20% - Accent5 3 3 3" xfId="16465"/>
    <cellStyle name="20% - Accent5 3 3 3 2" xfId="16466"/>
    <cellStyle name="20% - Accent5 3 3 3 2 2" xfId="16467"/>
    <cellStyle name="20% - Accent5 3 3 3 2 2 2" xfId="16468"/>
    <cellStyle name="20% - Accent5 3 3 3 2 2 2 2" xfId="16469"/>
    <cellStyle name="20% - Accent5 3 3 3 2 2 2 3" xfId="16470"/>
    <cellStyle name="20% - Accent5 3 3 3 2 2 3" xfId="16471"/>
    <cellStyle name="20% - Accent5 3 3 3 2 2 4" xfId="16472"/>
    <cellStyle name="20% - Accent5 3 3 3 2 3" xfId="16473"/>
    <cellStyle name="20% - Accent5 3 3 3 2 3 2" xfId="16474"/>
    <cellStyle name="20% - Accent5 3 3 3 2 3 3" xfId="16475"/>
    <cellStyle name="20% - Accent5 3 3 3 2 4" xfId="16476"/>
    <cellStyle name="20% - Accent5 3 3 3 2 5" xfId="16477"/>
    <cellStyle name="20% - Accent5 3 3 3 3" xfId="16478"/>
    <cellStyle name="20% - Accent5 3 3 3 3 2" xfId="16479"/>
    <cellStyle name="20% - Accent5 3 3 3 3 2 2" xfId="16480"/>
    <cellStyle name="20% - Accent5 3 3 3 3 2 2 2" xfId="16481"/>
    <cellStyle name="20% - Accent5 3 3 3 3 2 2 3" xfId="16482"/>
    <cellStyle name="20% - Accent5 3 3 3 3 2 3" xfId="16483"/>
    <cellStyle name="20% - Accent5 3 3 3 3 2 4" xfId="16484"/>
    <cellStyle name="20% - Accent5 3 3 3 3 3" xfId="16485"/>
    <cellStyle name="20% - Accent5 3 3 3 3 3 2" xfId="16486"/>
    <cellStyle name="20% - Accent5 3 3 3 3 3 3" xfId="16487"/>
    <cellStyle name="20% - Accent5 3 3 3 3 4" xfId="16488"/>
    <cellStyle name="20% - Accent5 3 3 3 3 5" xfId="16489"/>
    <cellStyle name="20% - Accent5 3 3 3 4" xfId="16490"/>
    <cellStyle name="20% - Accent5 3 3 3 4 2" xfId="16491"/>
    <cellStyle name="20% - Accent5 3 3 3 4 2 2" xfId="16492"/>
    <cellStyle name="20% - Accent5 3 3 3 4 2 3" xfId="16493"/>
    <cellStyle name="20% - Accent5 3 3 3 4 3" xfId="16494"/>
    <cellStyle name="20% - Accent5 3 3 3 4 4" xfId="16495"/>
    <cellStyle name="20% - Accent5 3 3 3 5" xfId="16496"/>
    <cellStyle name="20% - Accent5 3 3 3 5 2" xfId="16497"/>
    <cellStyle name="20% - Accent5 3 3 3 5 3" xfId="16498"/>
    <cellStyle name="20% - Accent5 3 3 3 6" xfId="16499"/>
    <cellStyle name="20% - Accent5 3 3 3 7" xfId="16500"/>
    <cellStyle name="20% - Accent5 3 3 4" xfId="16501"/>
    <cellStyle name="20% - Accent5 3 3 4 2" xfId="16502"/>
    <cellStyle name="20% - Accent5 3 3 4 2 2" xfId="16503"/>
    <cellStyle name="20% - Accent5 3 3 4 2 2 2" xfId="16504"/>
    <cellStyle name="20% - Accent5 3 3 4 2 2 2 2" xfId="16505"/>
    <cellStyle name="20% - Accent5 3 3 4 2 2 2 3" xfId="16506"/>
    <cellStyle name="20% - Accent5 3 3 4 2 2 3" xfId="16507"/>
    <cellStyle name="20% - Accent5 3 3 4 2 2 4" xfId="16508"/>
    <cellStyle name="20% - Accent5 3 3 4 2 3" xfId="16509"/>
    <cellStyle name="20% - Accent5 3 3 4 2 3 2" xfId="16510"/>
    <cellStyle name="20% - Accent5 3 3 4 2 3 3" xfId="16511"/>
    <cellStyle name="20% - Accent5 3 3 4 2 4" xfId="16512"/>
    <cellStyle name="20% - Accent5 3 3 4 2 5" xfId="16513"/>
    <cellStyle name="20% - Accent5 3 3 4 3" xfId="16514"/>
    <cellStyle name="20% - Accent5 3 3 4 3 2" xfId="16515"/>
    <cellStyle name="20% - Accent5 3 3 4 3 2 2" xfId="16516"/>
    <cellStyle name="20% - Accent5 3 3 4 3 2 2 2" xfId="16517"/>
    <cellStyle name="20% - Accent5 3 3 4 3 2 2 3" xfId="16518"/>
    <cellStyle name="20% - Accent5 3 3 4 3 2 3" xfId="16519"/>
    <cellStyle name="20% - Accent5 3 3 4 3 2 4" xfId="16520"/>
    <cellStyle name="20% - Accent5 3 3 4 3 3" xfId="16521"/>
    <cellStyle name="20% - Accent5 3 3 4 3 3 2" xfId="16522"/>
    <cellStyle name="20% - Accent5 3 3 4 3 3 3" xfId="16523"/>
    <cellStyle name="20% - Accent5 3 3 4 3 4" xfId="16524"/>
    <cellStyle name="20% - Accent5 3 3 4 3 5" xfId="16525"/>
    <cellStyle name="20% - Accent5 3 3 4 4" xfId="16526"/>
    <cellStyle name="20% - Accent5 3 3 4 4 2" xfId="16527"/>
    <cellStyle name="20% - Accent5 3 3 4 4 2 2" xfId="16528"/>
    <cellStyle name="20% - Accent5 3 3 4 4 2 3" xfId="16529"/>
    <cellStyle name="20% - Accent5 3 3 4 4 3" xfId="16530"/>
    <cellStyle name="20% - Accent5 3 3 4 4 4" xfId="16531"/>
    <cellStyle name="20% - Accent5 3 3 4 5" xfId="16532"/>
    <cellStyle name="20% - Accent5 3 3 4 5 2" xfId="16533"/>
    <cellStyle name="20% - Accent5 3 3 4 5 3" xfId="16534"/>
    <cellStyle name="20% - Accent5 3 3 4 6" xfId="16535"/>
    <cellStyle name="20% - Accent5 3 3 4 7" xfId="16536"/>
    <cellStyle name="20% - Accent5 3 3 5" xfId="16537"/>
    <cellStyle name="20% - Accent5 3 3 5 2" xfId="16538"/>
    <cellStyle name="20% - Accent5 3 3 5 2 2" xfId="16539"/>
    <cellStyle name="20% - Accent5 3 3 5 2 2 2" xfId="16540"/>
    <cellStyle name="20% - Accent5 3 3 5 2 2 3" xfId="16541"/>
    <cellStyle name="20% - Accent5 3 3 5 2 3" xfId="16542"/>
    <cellStyle name="20% - Accent5 3 3 5 2 4" xfId="16543"/>
    <cellStyle name="20% - Accent5 3 3 5 3" xfId="16544"/>
    <cellStyle name="20% - Accent5 3 3 5 3 2" xfId="16545"/>
    <cellStyle name="20% - Accent5 3 3 5 3 3" xfId="16546"/>
    <cellStyle name="20% - Accent5 3 3 5 4" xfId="16547"/>
    <cellStyle name="20% - Accent5 3 3 5 5" xfId="16548"/>
    <cellStyle name="20% - Accent5 3 3 6" xfId="16549"/>
    <cellStyle name="20% - Accent5 3 3 6 2" xfId="16550"/>
    <cellStyle name="20% - Accent5 3 3 6 2 2" xfId="16551"/>
    <cellStyle name="20% - Accent5 3 3 6 2 2 2" xfId="16552"/>
    <cellStyle name="20% - Accent5 3 3 6 2 2 3" xfId="16553"/>
    <cellStyle name="20% - Accent5 3 3 6 2 3" xfId="16554"/>
    <cellStyle name="20% - Accent5 3 3 6 2 4" xfId="16555"/>
    <cellStyle name="20% - Accent5 3 3 6 3" xfId="16556"/>
    <cellStyle name="20% - Accent5 3 3 6 3 2" xfId="16557"/>
    <cellStyle name="20% - Accent5 3 3 6 3 3" xfId="16558"/>
    <cellStyle name="20% - Accent5 3 3 6 4" xfId="16559"/>
    <cellStyle name="20% - Accent5 3 3 6 5" xfId="16560"/>
    <cellStyle name="20% - Accent5 3 3 7" xfId="16561"/>
    <cellStyle name="20% - Accent5 3 3 7 2" xfId="16562"/>
    <cellStyle name="20% - Accent5 3 3 7 2 2" xfId="16563"/>
    <cellStyle name="20% - Accent5 3 3 7 2 2 2" xfId="16564"/>
    <cellStyle name="20% - Accent5 3 3 7 2 2 3" xfId="16565"/>
    <cellStyle name="20% - Accent5 3 3 7 2 3" xfId="16566"/>
    <cellStyle name="20% - Accent5 3 3 7 2 4" xfId="16567"/>
    <cellStyle name="20% - Accent5 3 3 7 3" xfId="16568"/>
    <cellStyle name="20% - Accent5 3 3 7 3 2" xfId="16569"/>
    <cellStyle name="20% - Accent5 3 3 7 3 3" xfId="16570"/>
    <cellStyle name="20% - Accent5 3 3 7 4" xfId="16571"/>
    <cellStyle name="20% - Accent5 3 3 7 5" xfId="16572"/>
    <cellStyle name="20% - Accent5 3 3 8" xfId="16573"/>
    <cellStyle name="20% - Accent5 3 3 8 2" xfId="16574"/>
    <cellStyle name="20% - Accent5 3 3 8 2 2" xfId="16575"/>
    <cellStyle name="20% - Accent5 3 3 8 2 3" xfId="16576"/>
    <cellStyle name="20% - Accent5 3 3 8 3" xfId="16577"/>
    <cellStyle name="20% - Accent5 3 3 8 4" xfId="16578"/>
    <cellStyle name="20% - Accent5 3 3 9" xfId="16579"/>
    <cellStyle name="20% - Accent5 3 3 9 2" xfId="16580"/>
    <cellStyle name="20% - Accent5 3 3 9 2 2" xfId="16581"/>
    <cellStyle name="20% - Accent5 3 3 9 2 3" xfId="16582"/>
    <cellStyle name="20% - Accent5 3 3 9 3" xfId="16583"/>
    <cellStyle name="20% - Accent5 3 3 9 4" xfId="16584"/>
    <cellStyle name="20% - Accent5 3 4" xfId="16585"/>
    <cellStyle name="20% - Accent5 3 4 2" xfId="16586"/>
    <cellStyle name="20% - Accent5 3 4 2 2" xfId="16587"/>
    <cellStyle name="20% - Accent5 3 4 2 2 2" xfId="16588"/>
    <cellStyle name="20% - Accent5 3 4 2 2 2 2" xfId="16589"/>
    <cellStyle name="20% - Accent5 3 4 2 2 2 3" xfId="16590"/>
    <cellStyle name="20% - Accent5 3 4 2 2 3" xfId="16591"/>
    <cellStyle name="20% - Accent5 3 4 2 2 4" xfId="16592"/>
    <cellStyle name="20% - Accent5 3 4 2 3" xfId="16593"/>
    <cellStyle name="20% - Accent5 3 4 2 3 2" xfId="16594"/>
    <cellStyle name="20% - Accent5 3 4 2 3 3" xfId="16595"/>
    <cellStyle name="20% - Accent5 3 4 2 4" xfId="16596"/>
    <cellStyle name="20% - Accent5 3 4 2 5" xfId="16597"/>
    <cellStyle name="20% - Accent5 3 4 3" xfId="16598"/>
    <cellStyle name="20% - Accent5 3 4 3 2" xfId="16599"/>
    <cellStyle name="20% - Accent5 3 4 3 2 2" xfId="16600"/>
    <cellStyle name="20% - Accent5 3 4 3 2 2 2" xfId="16601"/>
    <cellStyle name="20% - Accent5 3 4 3 2 2 3" xfId="16602"/>
    <cellStyle name="20% - Accent5 3 4 3 2 3" xfId="16603"/>
    <cellStyle name="20% - Accent5 3 4 3 2 4" xfId="16604"/>
    <cellStyle name="20% - Accent5 3 4 3 3" xfId="16605"/>
    <cellStyle name="20% - Accent5 3 4 3 3 2" xfId="16606"/>
    <cellStyle name="20% - Accent5 3 4 3 3 3" xfId="16607"/>
    <cellStyle name="20% - Accent5 3 4 3 4" xfId="16608"/>
    <cellStyle name="20% - Accent5 3 4 3 5" xfId="16609"/>
    <cellStyle name="20% - Accent5 3 4 4" xfId="16610"/>
    <cellStyle name="20% - Accent5 3 4 4 2" xfId="16611"/>
    <cellStyle name="20% - Accent5 3 4 4 2 2" xfId="16612"/>
    <cellStyle name="20% - Accent5 3 4 4 2 3" xfId="16613"/>
    <cellStyle name="20% - Accent5 3 4 4 3" xfId="16614"/>
    <cellStyle name="20% - Accent5 3 4 4 4" xfId="16615"/>
    <cellStyle name="20% - Accent5 3 4 5" xfId="16616"/>
    <cellStyle name="20% - Accent5 3 4 5 2" xfId="16617"/>
    <cellStyle name="20% - Accent5 3 4 5 3" xfId="16618"/>
    <cellStyle name="20% - Accent5 3 4 6" xfId="16619"/>
    <cellStyle name="20% - Accent5 3 4 7" xfId="16620"/>
    <cellStyle name="20% - Accent5 3 5" xfId="16621"/>
    <cellStyle name="20% - Accent5 3 5 2" xfId="16622"/>
    <cellStyle name="20% - Accent5 3 5 2 2" xfId="16623"/>
    <cellStyle name="20% - Accent5 3 5 2 2 2" xfId="16624"/>
    <cellStyle name="20% - Accent5 3 5 2 2 2 2" xfId="16625"/>
    <cellStyle name="20% - Accent5 3 5 2 2 2 3" xfId="16626"/>
    <cellStyle name="20% - Accent5 3 5 2 2 3" xfId="16627"/>
    <cellStyle name="20% - Accent5 3 5 2 2 4" xfId="16628"/>
    <cellStyle name="20% - Accent5 3 5 2 3" xfId="16629"/>
    <cellStyle name="20% - Accent5 3 5 2 3 2" xfId="16630"/>
    <cellStyle name="20% - Accent5 3 5 2 3 3" xfId="16631"/>
    <cellStyle name="20% - Accent5 3 5 2 4" xfId="16632"/>
    <cellStyle name="20% - Accent5 3 5 2 5" xfId="16633"/>
    <cellStyle name="20% - Accent5 3 5 3" xfId="16634"/>
    <cellStyle name="20% - Accent5 3 5 3 2" xfId="16635"/>
    <cellStyle name="20% - Accent5 3 5 3 2 2" xfId="16636"/>
    <cellStyle name="20% - Accent5 3 5 3 2 2 2" xfId="16637"/>
    <cellStyle name="20% - Accent5 3 5 3 2 2 3" xfId="16638"/>
    <cellStyle name="20% - Accent5 3 5 3 2 3" xfId="16639"/>
    <cellStyle name="20% - Accent5 3 5 3 2 4" xfId="16640"/>
    <cellStyle name="20% - Accent5 3 5 3 3" xfId="16641"/>
    <cellStyle name="20% - Accent5 3 5 3 3 2" xfId="16642"/>
    <cellStyle name="20% - Accent5 3 5 3 3 3" xfId="16643"/>
    <cellStyle name="20% - Accent5 3 5 3 4" xfId="16644"/>
    <cellStyle name="20% - Accent5 3 5 3 5" xfId="16645"/>
    <cellStyle name="20% - Accent5 3 5 4" xfId="16646"/>
    <cellStyle name="20% - Accent5 3 5 4 2" xfId="16647"/>
    <cellStyle name="20% - Accent5 3 5 4 2 2" xfId="16648"/>
    <cellStyle name="20% - Accent5 3 5 4 2 3" xfId="16649"/>
    <cellStyle name="20% - Accent5 3 5 4 3" xfId="16650"/>
    <cellStyle name="20% - Accent5 3 5 4 4" xfId="16651"/>
    <cellStyle name="20% - Accent5 3 5 5" xfId="16652"/>
    <cellStyle name="20% - Accent5 3 5 5 2" xfId="16653"/>
    <cellStyle name="20% - Accent5 3 5 5 3" xfId="16654"/>
    <cellStyle name="20% - Accent5 3 5 6" xfId="16655"/>
    <cellStyle name="20% - Accent5 3 5 7" xfId="16656"/>
    <cellStyle name="20% - Accent5 3 6" xfId="16657"/>
    <cellStyle name="20% - Accent5 3 6 2" xfId="16658"/>
    <cellStyle name="20% - Accent5 3 6 2 2" xfId="16659"/>
    <cellStyle name="20% - Accent5 3 6 2 2 2" xfId="16660"/>
    <cellStyle name="20% - Accent5 3 6 2 2 2 2" xfId="16661"/>
    <cellStyle name="20% - Accent5 3 6 2 2 2 3" xfId="16662"/>
    <cellStyle name="20% - Accent5 3 6 2 2 3" xfId="16663"/>
    <cellStyle name="20% - Accent5 3 6 2 2 4" xfId="16664"/>
    <cellStyle name="20% - Accent5 3 6 2 3" xfId="16665"/>
    <cellStyle name="20% - Accent5 3 6 2 3 2" xfId="16666"/>
    <cellStyle name="20% - Accent5 3 6 2 3 3" xfId="16667"/>
    <cellStyle name="20% - Accent5 3 6 2 4" xfId="16668"/>
    <cellStyle name="20% - Accent5 3 6 2 5" xfId="16669"/>
    <cellStyle name="20% - Accent5 3 6 3" xfId="16670"/>
    <cellStyle name="20% - Accent5 3 6 3 2" xfId="16671"/>
    <cellStyle name="20% - Accent5 3 6 3 2 2" xfId="16672"/>
    <cellStyle name="20% - Accent5 3 6 3 2 2 2" xfId="16673"/>
    <cellStyle name="20% - Accent5 3 6 3 2 2 3" xfId="16674"/>
    <cellStyle name="20% - Accent5 3 6 3 2 3" xfId="16675"/>
    <cellStyle name="20% - Accent5 3 6 3 2 4" xfId="16676"/>
    <cellStyle name="20% - Accent5 3 6 3 3" xfId="16677"/>
    <cellStyle name="20% - Accent5 3 6 3 3 2" xfId="16678"/>
    <cellStyle name="20% - Accent5 3 6 3 3 3" xfId="16679"/>
    <cellStyle name="20% - Accent5 3 6 3 4" xfId="16680"/>
    <cellStyle name="20% - Accent5 3 6 3 5" xfId="16681"/>
    <cellStyle name="20% - Accent5 3 6 4" xfId="16682"/>
    <cellStyle name="20% - Accent5 3 6 4 2" xfId="16683"/>
    <cellStyle name="20% - Accent5 3 6 4 2 2" xfId="16684"/>
    <cellStyle name="20% - Accent5 3 6 4 2 3" xfId="16685"/>
    <cellStyle name="20% - Accent5 3 6 4 3" xfId="16686"/>
    <cellStyle name="20% - Accent5 3 6 4 4" xfId="16687"/>
    <cellStyle name="20% - Accent5 3 6 5" xfId="16688"/>
    <cellStyle name="20% - Accent5 3 6 5 2" xfId="16689"/>
    <cellStyle name="20% - Accent5 3 6 5 3" xfId="16690"/>
    <cellStyle name="20% - Accent5 3 6 6" xfId="16691"/>
    <cellStyle name="20% - Accent5 3 6 7" xfId="16692"/>
    <cellStyle name="20% - Accent5 3 7" xfId="16693"/>
    <cellStyle name="20% - Accent5 3 7 2" xfId="16694"/>
    <cellStyle name="20% - Accent5 3 7 2 2" xfId="16695"/>
    <cellStyle name="20% - Accent5 3 7 2 2 2" xfId="16696"/>
    <cellStyle name="20% - Accent5 3 7 2 2 3" xfId="16697"/>
    <cellStyle name="20% - Accent5 3 7 2 3" xfId="16698"/>
    <cellStyle name="20% - Accent5 3 7 2 4" xfId="16699"/>
    <cellStyle name="20% - Accent5 3 7 3" xfId="16700"/>
    <cellStyle name="20% - Accent5 3 7 3 2" xfId="16701"/>
    <cellStyle name="20% - Accent5 3 7 3 3" xfId="16702"/>
    <cellStyle name="20% - Accent5 3 7 4" xfId="16703"/>
    <cellStyle name="20% - Accent5 3 7 5" xfId="16704"/>
    <cellStyle name="20% - Accent5 3 8" xfId="16705"/>
    <cellStyle name="20% - Accent5 3 8 2" xfId="16706"/>
    <cellStyle name="20% - Accent5 3 8 2 2" xfId="16707"/>
    <cellStyle name="20% - Accent5 3 8 2 2 2" xfId="16708"/>
    <cellStyle name="20% - Accent5 3 8 2 2 3" xfId="16709"/>
    <cellStyle name="20% - Accent5 3 8 2 3" xfId="16710"/>
    <cellStyle name="20% - Accent5 3 8 2 4" xfId="16711"/>
    <cellStyle name="20% - Accent5 3 8 3" xfId="16712"/>
    <cellStyle name="20% - Accent5 3 8 3 2" xfId="16713"/>
    <cellStyle name="20% - Accent5 3 8 3 3" xfId="16714"/>
    <cellStyle name="20% - Accent5 3 8 4" xfId="16715"/>
    <cellStyle name="20% - Accent5 3 8 5" xfId="16716"/>
    <cellStyle name="20% - Accent5 3 9" xfId="16717"/>
    <cellStyle name="20% - Accent5 3 9 2" xfId="16718"/>
    <cellStyle name="20% - Accent5 3 9 2 2" xfId="16719"/>
    <cellStyle name="20% - Accent5 3 9 2 2 2" xfId="16720"/>
    <cellStyle name="20% - Accent5 3 9 2 2 3" xfId="16721"/>
    <cellStyle name="20% - Accent5 3 9 2 3" xfId="16722"/>
    <cellStyle name="20% - Accent5 3 9 2 4" xfId="16723"/>
    <cellStyle name="20% - Accent5 3 9 3" xfId="16724"/>
    <cellStyle name="20% - Accent5 3 9 3 2" xfId="16725"/>
    <cellStyle name="20% - Accent5 3 9 3 3" xfId="16726"/>
    <cellStyle name="20% - Accent5 3 9 4" xfId="16727"/>
    <cellStyle name="20% - Accent5 3 9 5" xfId="16728"/>
    <cellStyle name="20% - Accent5 3_PwrTax 51040" xfId="16729"/>
    <cellStyle name="20% - Accent5 30" xfId="408"/>
    <cellStyle name="20% - Accent5 31" xfId="409"/>
    <cellStyle name="20% - Accent5 32" xfId="410"/>
    <cellStyle name="20% - Accent5 33" xfId="411"/>
    <cellStyle name="20% - Accent5 34" xfId="412"/>
    <cellStyle name="20% - Accent5 35" xfId="413"/>
    <cellStyle name="20% - Accent5 36" xfId="414"/>
    <cellStyle name="20% - Accent5 37" xfId="415"/>
    <cellStyle name="20% - Accent5 37 10" xfId="16730"/>
    <cellStyle name="20% - Accent5 37 10 2" xfId="16731"/>
    <cellStyle name="20% - Accent5 37 10 2 2" xfId="16732"/>
    <cellStyle name="20% - Accent5 37 10 2 3" xfId="16733"/>
    <cellStyle name="20% - Accent5 37 10 3" xfId="16734"/>
    <cellStyle name="20% - Accent5 37 10 4" xfId="16735"/>
    <cellStyle name="20% - Accent5 37 11" xfId="16736"/>
    <cellStyle name="20% - Accent5 37 11 2" xfId="16737"/>
    <cellStyle name="20% - Accent5 37 11 3" xfId="16738"/>
    <cellStyle name="20% - Accent5 37 12" xfId="16739"/>
    <cellStyle name="20% - Accent5 37 13" xfId="16740"/>
    <cellStyle name="20% - Accent5 37 2" xfId="16741"/>
    <cellStyle name="20% - Accent5 37 2 10" xfId="16742"/>
    <cellStyle name="20% - Accent5 37 2 10 2" xfId="16743"/>
    <cellStyle name="20% - Accent5 37 2 10 3" xfId="16744"/>
    <cellStyle name="20% - Accent5 37 2 11" xfId="16745"/>
    <cellStyle name="20% - Accent5 37 2 12" xfId="16746"/>
    <cellStyle name="20% - Accent5 37 2 2" xfId="16747"/>
    <cellStyle name="20% - Accent5 37 2 2 2" xfId="16748"/>
    <cellStyle name="20% - Accent5 37 2 2 2 2" xfId="16749"/>
    <cellStyle name="20% - Accent5 37 2 2 2 2 2" xfId="16750"/>
    <cellStyle name="20% - Accent5 37 2 2 2 2 2 2" xfId="16751"/>
    <cellStyle name="20% - Accent5 37 2 2 2 2 2 3" xfId="16752"/>
    <cellStyle name="20% - Accent5 37 2 2 2 2 3" xfId="16753"/>
    <cellStyle name="20% - Accent5 37 2 2 2 2 4" xfId="16754"/>
    <cellStyle name="20% - Accent5 37 2 2 2 3" xfId="16755"/>
    <cellStyle name="20% - Accent5 37 2 2 2 3 2" xfId="16756"/>
    <cellStyle name="20% - Accent5 37 2 2 2 3 3" xfId="16757"/>
    <cellStyle name="20% - Accent5 37 2 2 2 4" xfId="16758"/>
    <cellStyle name="20% - Accent5 37 2 2 2 5" xfId="16759"/>
    <cellStyle name="20% - Accent5 37 2 2 3" xfId="16760"/>
    <cellStyle name="20% - Accent5 37 2 2 3 2" xfId="16761"/>
    <cellStyle name="20% - Accent5 37 2 2 3 2 2" xfId="16762"/>
    <cellStyle name="20% - Accent5 37 2 2 3 2 2 2" xfId="16763"/>
    <cellStyle name="20% - Accent5 37 2 2 3 2 2 3" xfId="16764"/>
    <cellStyle name="20% - Accent5 37 2 2 3 2 3" xfId="16765"/>
    <cellStyle name="20% - Accent5 37 2 2 3 2 4" xfId="16766"/>
    <cellStyle name="20% - Accent5 37 2 2 3 3" xfId="16767"/>
    <cellStyle name="20% - Accent5 37 2 2 3 3 2" xfId="16768"/>
    <cellStyle name="20% - Accent5 37 2 2 3 3 3" xfId="16769"/>
    <cellStyle name="20% - Accent5 37 2 2 3 4" xfId="16770"/>
    <cellStyle name="20% - Accent5 37 2 2 3 5" xfId="16771"/>
    <cellStyle name="20% - Accent5 37 2 2 4" xfId="16772"/>
    <cellStyle name="20% - Accent5 37 2 2 4 2" xfId="16773"/>
    <cellStyle name="20% - Accent5 37 2 2 4 2 2" xfId="16774"/>
    <cellStyle name="20% - Accent5 37 2 2 4 2 3" xfId="16775"/>
    <cellStyle name="20% - Accent5 37 2 2 4 3" xfId="16776"/>
    <cellStyle name="20% - Accent5 37 2 2 4 4" xfId="16777"/>
    <cellStyle name="20% - Accent5 37 2 2 5" xfId="16778"/>
    <cellStyle name="20% - Accent5 37 2 2 5 2" xfId="16779"/>
    <cellStyle name="20% - Accent5 37 2 2 5 3" xfId="16780"/>
    <cellStyle name="20% - Accent5 37 2 2 6" xfId="16781"/>
    <cellStyle name="20% - Accent5 37 2 2 7" xfId="16782"/>
    <cellStyle name="20% - Accent5 37 2 3" xfId="16783"/>
    <cellStyle name="20% - Accent5 37 2 3 2" xfId="16784"/>
    <cellStyle name="20% - Accent5 37 2 3 2 2" xfId="16785"/>
    <cellStyle name="20% - Accent5 37 2 3 2 2 2" xfId="16786"/>
    <cellStyle name="20% - Accent5 37 2 3 2 2 2 2" xfId="16787"/>
    <cellStyle name="20% - Accent5 37 2 3 2 2 2 3" xfId="16788"/>
    <cellStyle name="20% - Accent5 37 2 3 2 2 3" xfId="16789"/>
    <cellStyle name="20% - Accent5 37 2 3 2 2 4" xfId="16790"/>
    <cellStyle name="20% - Accent5 37 2 3 2 3" xfId="16791"/>
    <cellStyle name="20% - Accent5 37 2 3 2 3 2" xfId="16792"/>
    <cellStyle name="20% - Accent5 37 2 3 2 3 3" xfId="16793"/>
    <cellStyle name="20% - Accent5 37 2 3 2 4" xfId="16794"/>
    <cellStyle name="20% - Accent5 37 2 3 2 5" xfId="16795"/>
    <cellStyle name="20% - Accent5 37 2 3 3" xfId="16796"/>
    <cellStyle name="20% - Accent5 37 2 3 3 2" xfId="16797"/>
    <cellStyle name="20% - Accent5 37 2 3 3 2 2" xfId="16798"/>
    <cellStyle name="20% - Accent5 37 2 3 3 2 2 2" xfId="16799"/>
    <cellStyle name="20% - Accent5 37 2 3 3 2 2 3" xfId="16800"/>
    <cellStyle name="20% - Accent5 37 2 3 3 2 3" xfId="16801"/>
    <cellStyle name="20% - Accent5 37 2 3 3 2 4" xfId="16802"/>
    <cellStyle name="20% - Accent5 37 2 3 3 3" xfId="16803"/>
    <cellStyle name="20% - Accent5 37 2 3 3 3 2" xfId="16804"/>
    <cellStyle name="20% - Accent5 37 2 3 3 3 3" xfId="16805"/>
    <cellStyle name="20% - Accent5 37 2 3 3 4" xfId="16806"/>
    <cellStyle name="20% - Accent5 37 2 3 3 5" xfId="16807"/>
    <cellStyle name="20% - Accent5 37 2 3 4" xfId="16808"/>
    <cellStyle name="20% - Accent5 37 2 3 4 2" xfId="16809"/>
    <cellStyle name="20% - Accent5 37 2 3 4 2 2" xfId="16810"/>
    <cellStyle name="20% - Accent5 37 2 3 4 2 3" xfId="16811"/>
    <cellStyle name="20% - Accent5 37 2 3 4 3" xfId="16812"/>
    <cellStyle name="20% - Accent5 37 2 3 4 4" xfId="16813"/>
    <cellStyle name="20% - Accent5 37 2 3 5" xfId="16814"/>
    <cellStyle name="20% - Accent5 37 2 3 5 2" xfId="16815"/>
    <cellStyle name="20% - Accent5 37 2 3 5 3" xfId="16816"/>
    <cellStyle name="20% - Accent5 37 2 3 6" xfId="16817"/>
    <cellStyle name="20% - Accent5 37 2 3 7" xfId="16818"/>
    <cellStyle name="20% - Accent5 37 2 4" xfId="16819"/>
    <cellStyle name="20% - Accent5 37 2 4 2" xfId="16820"/>
    <cellStyle name="20% - Accent5 37 2 4 2 2" xfId="16821"/>
    <cellStyle name="20% - Accent5 37 2 4 2 2 2" xfId="16822"/>
    <cellStyle name="20% - Accent5 37 2 4 2 2 2 2" xfId="16823"/>
    <cellStyle name="20% - Accent5 37 2 4 2 2 2 3" xfId="16824"/>
    <cellStyle name="20% - Accent5 37 2 4 2 2 3" xfId="16825"/>
    <cellStyle name="20% - Accent5 37 2 4 2 2 4" xfId="16826"/>
    <cellStyle name="20% - Accent5 37 2 4 2 3" xfId="16827"/>
    <cellStyle name="20% - Accent5 37 2 4 2 3 2" xfId="16828"/>
    <cellStyle name="20% - Accent5 37 2 4 2 3 3" xfId="16829"/>
    <cellStyle name="20% - Accent5 37 2 4 2 4" xfId="16830"/>
    <cellStyle name="20% - Accent5 37 2 4 2 5" xfId="16831"/>
    <cellStyle name="20% - Accent5 37 2 4 3" xfId="16832"/>
    <cellStyle name="20% - Accent5 37 2 4 3 2" xfId="16833"/>
    <cellStyle name="20% - Accent5 37 2 4 3 2 2" xfId="16834"/>
    <cellStyle name="20% - Accent5 37 2 4 3 2 2 2" xfId="16835"/>
    <cellStyle name="20% - Accent5 37 2 4 3 2 2 3" xfId="16836"/>
    <cellStyle name="20% - Accent5 37 2 4 3 2 3" xfId="16837"/>
    <cellStyle name="20% - Accent5 37 2 4 3 2 4" xfId="16838"/>
    <cellStyle name="20% - Accent5 37 2 4 3 3" xfId="16839"/>
    <cellStyle name="20% - Accent5 37 2 4 3 3 2" xfId="16840"/>
    <cellStyle name="20% - Accent5 37 2 4 3 3 3" xfId="16841"/>
    <cellStyle name="20% - Accent5 37 2 4 3 4" xfId="16842"/>
    <cellStyle name="20% - Accent5 37 2 4 3 5" xfId="16843"/>
    <cellStyle name="20% - Accent5 37 2 4 4" xfId="16844"/>
    <cellStyle name="20% - Accent5 37 2 4 4 2" xfId="16845"/>
    <cellStyle name="20% - Accent5 37 2 4 4 2 2" xfId="16846"/>
    <cellStyle name="20% - Accent5 37 2 4 4 2 3" xfId="16847"/>
    <cellStyle name="20% - Accent5 37 2 4 4 3" xfId="16848"/>
    <cellStyle name="20% - Accent5 37 2 4 4 4" xfId="16849"/>
    <cellStyle name="20% - Accent5 37 2 4 5" xfId="16850"/>
    <cellStyle name="20% - Accent5 37 2 4 5 2" xfId="16851"/>
    <cellStyle name="20% - Accent5 37 2 4 5 3" xfId="16852"/>
    <cellStyle name="20% - Accent5 37 2 4 6" xfId="16853"/>
    <cellStyle name="20% - Accent5 37 2 4 7" xfId="16854"/>
    <cellStyle name="20% - Accent5 37 2 5" xfId="16855"/>
    <cellStyle name="20% - Accent5 37 2 5 2" xfId="16856"/>
    <cellStyle name="20% - Accent5 37 2 5 2 2" xfId="16857"/>
    <cellStyle name="20% - Accent5 37 2 5 2 2 2" xfId="16858"/>
    <cellStyle name="20% - Accent5 37 2 5 2 2 3" xfId="16859"/>
    <cellStyle name="20% - Accent5 37 2 5 2 3" xfId="16860"/>
    <cellStyle name="20% - Accent5 37 2 5 2 4" xfId="16861"/>
    <cellStyle name="20% - Accent5 37 2 5 3" xfId="16862"/>
    <cellStyle name="20% - Accent5 37 2 5 3 2" xfId="16863"/>
    <cellStyle name="20% - Accent5 37 2 5 3 3" xfId="16864"/>
    <cellStyle name="20% - Accent5 37 2 5 4" xfId="16865"/>
    <cellStyle name="20% - Accent5 37 2 5 5" xfId="16866"/>
    <cellStyle name="20% - Accent5 37 2 6" xfId="16867"/>
    <cellStyle name="20% - Accent5 37 2 6 2" xfId="16868"/>
    <cellStyle name="20% - Accent5 37 2 6 2 2" xfId="16869"/>
    <cellStyle name="20% - Accent5 37 2 6 2 2 2" xfId="16870"/>
    <cellStyle name="20% - Accent5 37 2 6 2 2 3" xfId="16871"/>
    <cellStyle name="20% - Accent5 37 2 6 2 3" xfId="16872"/>
    <cellStyle name="20% - Accent5 37 2 6 2 4" xfId="16873"/>
    <cellStyle name="20% - Accent5 37 2 6 3" xfId="16874"/>
    <cellStyle name="20% - Accent5 37 2 6 3 2" xfId="16875"/>
    <cellStyle name="20% - Accent5 37 2 6 3 3" xfId="16876"/>
    <cellStyle name="20% - Accent5 37 2 6 4" xfId="16877"/>
    <cellStyle name="20% - Accent5 37 2 6 5" xfId="16878"/>
    <cellStyle name="20% - Accent5 37 2 7" xfId="16879"/>
    <cellStyle name="20% - Accent5 37 2 7 2" xfId="16880"/>
    <cellStyle name="20% - Accent5 37 2 7 2 2" xfId="16881"/>
    <cellStyle name="20% - Accent5 37 2 7 2 2 2" xfId="16882"/>
    <cellStyle name="20% - Accent5 37 2 7 2 2 3" xfId="16883"/>
    <cellStyle name="20% - Accent5 37 2 7 2 3" xfId="16884"/>
    <cellStyle name="20% - Accent5 37 2 7 2 4" xfId="16885"/>
    <cellStyle name="20% - Accent5 37 2 7 3" xfId="16886"/>
    <cellStyle name="20% - Accent5 37 2 7 3 2" xfId="16887"/>
    <cellStyle name="20% - Accent5 37 2 7 3 3" xfId="16888"/>
    <cellStyle name="20% - Accent5 37 2 7 4" xfId="16889"/>
    <cellStyle name="20% - Accent5 37 2 7 5" xfId="16890"/>
    <cellStyle name="20% - Accent5 37 2 8" xfId="16891"/>
    <cellStyle name="20% - Accent5 37 2 8 2" xfId="16892"/>
    <cellStyle name="20% - Accent5 37 2 8 2 2" xfId="16893"/>
    <cellStyle name="20% - Accent5 37 2 8 2 3" xfId="16894"/>
    <cellStyle name="20% - Accent5 37 2 8 3" xfId="16895"/>
    <cellStyle name="20% - Accent5 37 2 8 4" xfId="16896"/>
    <cellStyle name="20% - Accent5 37 2 9" xfId="16897"/>
    <cellStyle name="20% - Accent5 37 2 9 2" xfId="16898"/>
    <cellStyle name="20% - Accent5 37 2 9 2 2" xfId="16899"/>
    <cellStyle name="20% - Accent5 37 2 9 2 3" xfId="16900"/>
    <cellStyle name="20% - Accent5 37 2 9 3" xfId="16901"/>
    <cellStyle name="20% - Accent5 37 2 9 4" xfId="16902"/>
    <cellStyle name="20% - Accent5 37 3" xfId="16903"/>
    <cellStyle name="20% - Accent5 37 3 2" xfId="16904"/>
    <cellStyle name="20% - Accent5 37 3 2 2" xfId="16905"/>
    <cellStyle name="20% - Accent5 37 3 2 2 2" xfId="16906"/>
    <cellStyle name="20% - Accent5 37 3 2 2 2 2" xfId="16907"/>
    <cellStyle name="20% - Accent5 37 3 2 2 2 3" xfId="16908"/>
    <cellStyle name="20% - Accent5 37 3 2 2 3" xfId="16909"/>
    <cellStyle name="20% - Accent5 37 3 2 2 4" xfId="16910"/>
    <cellStyle name="20% - Accent5 37 3 2 3" xfId="16911"/>
    <cellStyle name="20% - Accent5 37 3 2 3 2" xfId="16912"/>
    <cellStyle name="20% - Accent5 37 3 2 3 3" xfId="16913"/>
    <cellStyle name="20% - Accent5 37 3 2 4" xfId="16914"/>
    <cellStyle name="20% - Accent5 37 3 2 5" xfId="16915"/>
    <cellStyle name="20% - Accent5 37 3 3" xfId="16916"/>
    <cellStyle name="20% - Accent5 37 3 3 2" xfId="16917"/>
    <cellStyle name="20% - Accent5 37 3 3 2 2" xfId="16918"/>
    <cellStyle name="20% - Accent5 37 3 3 2 2 2" xfId="16919"/>
    <cellStyle name="20% - Accent5 37 3 3 2 2 3" xfId="16920"/>
    <cellStyle name="20% - Accent5 37 3 3 2 3" xfId="16921"/>
    <cellStyle name="20% - Accent5 37 3 3 2 4" xfId="16922"/>
    <cellStyle name="20% - Accent5 37 3 3 3" xfId="16923"/>
    <cellStyle name="20% - Accent5 37 3 3 3 2" xfId="16924"/>
    <cellStyle name="20% - Accent5 37 3 3 3 3" xfId="16925"/>
    <cellStyle name="20% - Accent5 37 3 3 4" xfId="16926"/>
    <cellStyle name="20% - Accent5 37 3 3 5" xfId="16927"/>
    <cellStyle name="20% - Accent5 37 3 4" xfId="16928"/>
    <cellStyle name="20% - Accent5 37 3 4 2" xfId="16929"/>
    <cellStyle name="20% - Accent5 37 3 4 2 2" xfId="16930"/>
    <cellStyle name="20% - Accent5 37 3 4 2 3" xfId="16931"/>
    <cellStyle name="20% - Accent5 37 3 4 3" xfId="16932"/>
    <cellStyle name="20% - Accent5 37 3 4 4" xfId="16933"/>
    <cellStyle name="20% - Accent5 37 3 5" xfId="16934"/>
    <cellStyle name="20% - Accent5 37 3 5 2" xfId="16935"/>
    <cellStyle name="20% - Accent5 37 3 5 3" xfId="16936"/>
    <cellStyle name="20% - Accent5 37 3 6" xfId="16937"/>
    <cellStyle name="20% - Accent5 37 3 7" xfId="16938"/>
    <cellStyle name="20% - Accent5 37 4" xfId="16939"/>
    <cellStyle name="20% - Accent5 37 4 2" xfId="16940"/>
    <cellStyle name="20% - Accent5 37 4 2 2" xfId="16941"/>
    <cellStyle name="20% - Accent5 37 4 2 2 2" xfId="16942"/>
    <cellStyle name="20% - Accent5 37 4 2 2 2 2" xfId="16943"/>
    <cellStyle name="20% - Accent5 37 4 2 2 2 3" xfId="16944"/>
    <cellStyle name="20% - Accent5 37 4 2 2 3" xfId="16945"/>
    <cellStyle name="20% - Accent5 37 4 2 2 4" xfId="16946"/>
    <cellStyle name="20% - Accent5 37 4 2 3" xfId="16947"/>
    <cellStyle name="20% - Accent5 37 4 2 3 2" xfId="16948"/>
    <cellStyle name="20% - Accent5 37 4 2 3 3" xfId="16949"/>
    <cellStyle name="20% - Accent5 37 4 2 4" xfId="16950"/>
    <cellStyle name="20% - Accent5 37 4 2 5" xfId="16951"/>
    <cellStyle name="20% - Accent5 37 4 3" xfId="16952"/>
    <cellStyle name="20% - Accent5 37 4 3 2" xfId="16953"/>
    <cellStyle name="20% - Accent5 37 4 3 2 2" xfId="16954"/>
    <cellStyle name="20% - Accent5 37 4 3 2 2 2" xfId="16955"/>
    <cellStyle name="20% - Accent5 37 4 3 2 2 3" xfId="16956"/>
    <cellStyle name="20% - Accent5 37 4 3 2 3" xfId="16957"/>
    <cellStyle name="20% - Accent5 37 4 3 2 4" xfId="16958"/>
    <cellStyle name="20% - Accent5 37 4 3 3" xfId="16959"/>
    <cellStyle name="20% - Accent5 37 4 3 3 2" xfId="16960"/>
    <cellStyle name="20% - Accent5 37 4 3 3 3" xfId="16961"/>
    <cellStyle name="20% - Accent5 37 4 3 4" xfId="16962"/>
    <cellStyle name="20% - Accent5 37 4 3 5" xfId="16963"/>
    <cellStyle name="20% - Accent5 37 4 4" xfId="16964"/>
    <cellStyle name="20% - Accent5 37 4 4 2" xfId="16965"/>
    <cellStyle name="20% - Accent5 37 4 4 2 2" xfId="16966"/>
    <cellStyle name="20% - Accent5 37 4 4 2 3" xfId="16967"/>
    <cellStyle name="20% - Accent5 37 4 4 3" xfId="16968"/>
    <cellStyle name="20% - Accent5 37 4 4 4" xfId="16969"/>
    <cellStyle name="20% - Accent5 37 4 5" xfId="16970"/>
    <cellStyle name="20% - Accent5 37 4 5 2" xfId="16971"/>
    <cellStyle name="20% - Accent5 37 4 5 3" xfId="16972"/>
    <cellStyle name="20% - Accent5 37 4 6" xfId="16973"/>
    <cellStyle name="20% - Accent5 37 4 7" xfId="16974"/>
    <cellStyle name="20% - Accent5 37 5" xfId="16975"/>
    <cellStyle name="20% - Accent5 37 5 2" xfId="16976"/>
    <cellStyle name="20% - Accent5 37 5 2 2" xfId="16977"/>
    <cellStyle name="20% - Accent5 37 5 2 2 2" xfId="16978"/>
    <cellStyle name="20% - Accent5 37 5 2 2 2 2" xfId="16979"/>
    <cellStyle name="20% - Accent5 37 5 2 2 2 3" xfId="16980"/>
    <cellStyle name="20% - Accent5 37 5 2 2 3" xfId="16981"/>
    <cellStyle name="20% - Accent5 37 5 2 2 4" xfId="16982"/>
    <cellStyle name="20% - Accent5 37 5 2 3" xfId="16983"/>
    <cellStyle name="20% - Accent5 37 5 2 3 2" xfId="16984"/>
    <cellStyle name="20% - Accent5 37 5 2 3 3" xfId="16985"/>
    <cellStyle name="20% - Accent5 37 5 2 4" xfId="16986"/>
    <cellStyle name="20% - Accent5 37 5 2 5" xfId="16987"/>
    <cellStyle name="20% - Accent5 37 5 3" xfId="16988"/>
    <cellStyle name="20% - Accent5 37 5 3 2" xfId="16989"/>
    <cellStyle name="20% - Accent5 37 5 3 2 2" xfId="16990"/>
    <cellStyle name="20% - Accent5 37 5 3 2 2 2" xfId="16991"/>
    <cellStyle name="20% - Accent5 37 5 3 2 2 3" xfId="16992"/>
    <cellStyle name="20% - Accent5 37 5 3 2 3" xfId="16993"/>
    <cellStyle name="20% - Accent5 37 5 3 2 4" xfId="16994"/>
    <cellStyle name="20% - Accent5 37 5 3 3" xfId="16995"/>
    <cellStyle name="20% - Accent5 37 5 3 3 2" xfId="16996"/>
    <cellStyle name="20% - Accent5 37 5 3 3 3" xfId="16997"/>
    <cellStyle name="20% - Accent5 37 5 3 4" xfId="16998"/>
    <cellStyle name="20% - Accent5 37 5 3 5" xfId="16999"/>
    <cellStyle name="20% - Accent5 37 5 4" xfId="17000"/>
    <cellStyle name="20% - Accent5 37 5 4 2" xfId="17001"/>
    <cellStyle name="20% - Accent5 37 5 4 2 2" xfId="17002"/>
    <cellStyle name="20% - Accent5 37 5 4 2 3" xfId="17003"/>
    <cellStyle name="20% - Accent5 37 5 4 3" xfId="17004"/>
    <cellStyle name="20% - Accent5 37 5 4 4" xfId="17005"/>
    <cellStyle name="20% - Accent5 37 5 5" xfId="17006"/>
    <cellStyle name="20% - Accent5 37 5 5 2" xfId="17007"/>
    <cellStyle name="20% - Accent5 37 5 5 3" xfId="17008"/>
    <cellStyle name="20% - Accent5 37 5 6" xfId="17009"/>
    <cellStyle name="20% - Accent5 37 5 7" xfId="17010"/>
    <cellStyle name="20% - Accent5 37 6" xfId="17011"/>
    <cellStyle name="20% - Accent5 37 6 2" xfId="17012"/>
    <cellStyle name="20% - Accent5 37 6 2 2" xfId="17013"/>
    <cellStyle name="20% - Accent5 37 6 2 2 2" xfId="17014"/>
    <cellStyle name="20% - Accent5 37 6 2 2 3" xfId="17015"/>
    <cellStyle name="20% - Accent5 37 6 2 3" xfId="17016"/>
    <cellStyle name="20% - Accent5 37 6 2 4" xfId="17017"/>
    <cellStyle name="20% - Accent5 37 6 3" xfId="17018"/>
    <cellStyle name="20% - Accent5 37 6 3 2" xfId="17019"/>
    <cellStyle name="20% - Accent5 37 6 3 3" xfId="17020"/>
    <cellStyle name="20% - Accent5 37 6 4" xfId="17021"/>
    <cellStyle name="20% - Accent5 37 6 5" xfId="17022"/>
    <cellStyle name="20% - Accent5 37 7" xfId="17023"/>
    <cellStyle name="20% - Accent5 37 7 2" xfId="17024"/>
    <cellStyle name="20% - Accent5 37 7 2 2" xfId="17025"/>
    <cellStyle name="20% - Accent5 37 7 2 2 2" xfId="17026"/>
    <cellStyle name="20% - Accent5 37 7 2 2 3" xfId="17027"/>
    <cellStyle name="20% - Accent5 37 7 2 3" xfId="17028"/>
    <cellStyle name="20% - Accent5 37 7 2 4" xfId="17029"/>
    <cellStyle name="20% - Accent5 37 7 3" xfId="17030"/>
    <cellStyle name="20% - Accent5 37 7 3 2" xfId="17031"/>
    <cellStyle name="20% - Accent5 37 7 3 3" xfId="17032"/>
    <cellStyle name="20% - Accent5 37 7 4" xfId="17033"/>
    <cellStyle name="20% - Accent5 37 7 5" xfId="17034"/>
    <cellStyle name="20% - Accent5 37 8" xfId="17035"/>
    <cellStyle name="20% - Accent5 37 8 2" xfId="17036"/>
    <cellStyle name="20% - Accent5 37 8 2 2" xfId="17037"/>
    <cellStyle name="20% - Accent5 37 8 2 2 2" xfId="17038"/>
    <cellStyle name="20% - Accent5 37 8 2 2 3" xfId="17039"/>
    <cellStyle name="20% - Accent5 37 8 2 3" xfId="17040"/>
    <cellStyle name="20% - Accent5 37 8 2 4" xfId="17041"/>
    <cellStyle name="20% - Accent5 37 8 3" xfId="17042"/>
    <cellStyle name="20% - Accent5 37 8 3 2" xfId="17043"/>
    <cellStyle name="20% - Accent5 37 8 3 3" xfId="17044"/>
    <cellStyle name="20% - Accent5 37 8 4" xfId="17045"/>
    <cellStyle name="20% - Accent5 37 8 5" xfId="17046"/>
    <cellStyle name="20% - Accent5 37 9" xfId="17047"/>
    <cellStyle name="20% - Accent5 37 9 2" xfId="17048"/>
    <cellStyle name="20% - Accent5 37 9 2 2" xfId="17049"/>
    <cellStyle name="20% - Accent5 37 9 2 3" xfId="17050"/>
    <cellStyle name="20% - Accent5 37 9 3" xfId="17051"/>
    <cellStyle name="20% - Accent5 37 9 4" xfId="17052"/>
    <cellStyle name="20% - Accent5 37_PwrTax 51040" xfId="17053"/>
    <cellStyle name="20% - Accent5 38" xfId="17054"/>
    <cellStyle name="20% - Accent5 39" xfId="17055"/>
    <cellStyle name="20% - Accent5 39 2" xfId="17056"/>
    <cellStyle name="20% - Accent5 39 2 2" xfId="17057"/>
    <cellStyle name="20% - Accent5 39 2 2 2" xfId="17058"/>
    <cellStyle name="20% - Accent5 39 2 2 2 2" xfId="17059"/>
    <cellStyle name="20% - Accent5 39 2 2 2 3" xfId="17060"/>
    <cellStyle name="20% - Accent5 39 2 2 3" xfId="17061"/>
    <cellStyle name="20% - Accent5 39 2 2 4" xfId="17062"/>
    <cellStyle name="20% - Accent5 39 2 3" xfId="17063"/>
    <cellStyle name="20% - Accent5 39 2 3 2" xfId="17064"/>
    <cellStyle name="20% - Accent5 39 2 3 3" xfId="17065"/>
    <cellStyle name="20% - Accent5 39 2 4" xfId="17066"/>
    <cellStyle name="20% - Accent5 39 2 5" xfId="17067"/>
    <cellStyle name="20% - Accent5 39 3" xfId="17068"/>
    <cellStyle name="20% - Accent5 39 3 2" xfId="17069"/>
    <cellStyle name="20% - Accent5 39 3 2 2" xfId="17070"/>
    <cellStyle name="20% - Accent5 39 3 2 2 2" xfId="17071"/>
    <cellStyle name="20% - Accent5 39 3 2 2 3" xfId="17072"/>
    <cellStyle name="20% - Accent5 39 3 2 3" xfId="17073"/>
    <cellStyle name="20% - Accent5 39 3 2 4" xfId="17074"/>
    <cellStyle name="20% - Accent5 39 3 3" xfId="17075"/>
    <cellStyle name="20% - Accent5 39 3 3 2" xfId="17076"/>
    <cellStyle name="20% - Accent5 39 3 3 3" xfId="17077"/>
    <cellStyle name="20% - Accent5 39 3 4" xfId="17078"/>
    <cellStyle name="20% - Accent5 39 3 5" xfId="17079"/>
    <cellStyle name="20% - Accent5 39 4" xfId="17080"/>
    <cellStyle name="20% - Accent5 39 4 2" xfId="17081"/>
    <cellStyle name="20% - Accent5 39 4 2 2" xfId="17082"/>
    <cellStyle name="20% - Accent5 39 4 2 2 2" xfId="17083"/>
    <cellStyle name="20% - Accent5 39 4 2 2 3" xfId="17084"/>
    <cellStyle name="20% - Accent5 39 4 2 3" xfId="17085"/>
    <cellStyle name="20% - Accent5 39 4 2 4" xfId="17086"/>
    <cellStyle name="20% - Accent5 39 4 3" xfId="17087"/>
    <cellStyle name="20% - Accent5 39 4 3 2" xfId="17088"/>
    <cellStyle name="20% - Accent5 39 4 3 3" xfId="17089"/>
    <cellStyle name="20% - Accent5 39 4 4" xfId="17090"/>
    <cellStyle name="20% - Accent5 39 4 5" xfId="17091"/>
    <cellStyle name="20% - Accent5 39 5" xfId="17092"/>
    <cellStyle name="20% - Accent5 39 5 2" xfId="17093"/>
    <cellStyle name="20% - Accent5 39 5 2 2" xfId="17094"/>
    <cellStyle name="20% - Accent5 39 5 2 3" xfId="17095"/>
    <cellStyle name="20% - Accent5 39 5 3" xfId="17096"/>
    <cellStyle name="20% - Accent5 39 5 4" xfId="17097"/>
    <cellStyle name="20% - Accent5 39 6" xfId="17098"/>
    <cellStyle name="20% - Accent5 39 6 2" xfId="17099"/>
    <cellStyle name="20% - Accent5 39 6 3" xfId="17100"/>
    <cellStyle name="20% - Accent5 39 7" xfId="17101"/>
    <cellStyle name="20% - Accent5 39 8" xfId="17102"/>
    <cellStyle name="20% - Accent5 4" xfId="416"/>
    <cellStyle name="20% - Accent5 4 10" xfId="17103"/>
    <cellStyle name="20% - Accent5 4 10 2" xfId="17104"/>
    <cellStyle name="20% - Accent5 4 10 2 2" xfId="17105"/>
    <cellStyle name="20% - Accent5 4 10 2 2 2" xfId="17106"/>
    <cellStyle name="20% - Accent5 4 10 2 2 3" xfId="17107"/>
    <cellStyle name="20% - Accent5 4 10 2 3" xfId="17108"/>
    <cellStyle name="20% - Accent5 4 10 2 4" xfId="17109"/>
    <cellStyle name="20% - Accent5 4 10 3" xfId="17110"/>
    <cellStyle name="20% - Accent5 4 10 3 2" xfId="17111"/>
    <cellStyle name="20% - Accent5 4 10 3 3" xfId="17112"/>
    <cellStyle name="20% - Accent5 4 10 4" xfId="17113"/>
    <cellStyle name="20% - Accent5 4 10 5" xfId="17114"/>
    <cellStyle name="20% - Accent5 4 11" xfId="17115"/>
    <cellStyle name="20% - Accent5 4 11 2" xfId="17116"/>
    <cellStyle name="20% - Accent5 4 11 2 2" xfId="17117"/>
    <cellStyle name="20% - Accent5 4 11 2 3" xfId="17118"/>
    <cellStyle name="20% - Accent5 4 11 3" xfId="17119"/>
    <cellStyle name="20% - Accent5 4 11 4" xfId="17120"/>
    <cellStyle name="20% - Accent5 4 12" xfId="17121"/>
    <cellStyle name="20% - Accent5 4 12 2" xfId="17122"/>
    <cellStyle name="20% - Accent5 4 12 2 2" xfId="17123"/>
    <cellStyle name="20% - Accent5 4 12 2 3" xfId="17124"/>
    <cellStyle name="20% - Accent5 4 12 3" xfId="17125"/>
    <cellStyle name="20% - Accent5 4 12 4" xfId="17126"/>
    <cellStyle name="20% - Accent5 4 13" xfId="17127"/>
    <cellStyle name="20% - Accent5 4 13 2" xfId="17128"/>
    <cellStyle name="20% - Accent5 4 13 3" xfId="17129"/>
    <cellStyle name="20% - Accent5 4 14" xfId="17130"/>
    <cellStyle name="20% - Accent5 4 15" xfId="17131"/>
    <cellStyle name="20% - Accent5 4 2" xfId="417"/>
    <cellStyle name="20% - Accent5 4 3" xfId="17132"/>
    <cellStyle name="20% - Accent5 4 3 10" xfId="17133"/>
    <cellStyle name="20% - Accent5 4 3 10 2" xfId="17134"/>
    <cellStyle name="20% - Accent5 4 3 10 3" xfId="17135"/>
    <cellStyle name="20% - Accent5 4 3 11" xfId="17136"/>
    <cellStyle name="20% - Accent5 4 3 12" xfId="17137"/>
    <cellStyle name="20% - Accent5 4 3 2" xfId="17138"/>
    <cellStyle name="20% - Accent5 4 3 2 2" xfId="17139"/>
    <cellStyle name="20% - Accent5 4 3 2 2 2" xfId="17140"/>
    <cellStyle name="20% - Accent5 4 3 2 2 2 2" xfId="17141"/>
    <cellStyle name="20% - Accent5 4 3 2 2 2 2 2" xfId="17142"/>
    <cellStyle name="20% - Accent5 4 3 2 2 2 2 3" xfId="17143"/>
    <cellStyle name="20% - Accent5 4 3 2 2 2 3" xfId="17144"/>
    <cellStyle name="20% - Accent5 4 3 2 2 2 4" xfId="17145"/>
    <cellStyle name="20% - Accent5 4 3 2 2 3" xfId="17146"/>
    <cellStyle name="20% - Accent5 4 3 2 2 3 2" xfId="17147"/>
    <cellStyle name="20% - Accent5 4 3 2 2 3 3" xfId="17148"/>
    <cellStyle name="20% - Accent5 4 3 2 2 4" xfId="17149"/>
    <cellStyle name="20% - Accent5 4 3 2 2 5" xfId="17150"/>
    <cellStyle name="20% - Accent5 4 3 2 3" xfId="17151"/>
    <cellStyle name="20% - Accent5 4 3 2 3 2" xfId="17152"/>
    <cellStyle name="20% - Accent5 4 3 2 3 2 2" xfId="17153"/>
    <cellStyle name="20% - Accent5 4 3 2 3 2 2 2" xfId="17154"/>
    <cellStyle name="20% - Accent5 4 3 2 3 2 2 3" xfId="17155"/>
    <cellStyle name="20% - Accent5 4 3 2 3 2 3" xfId="17156"/>
    <cellStyle name="20% - Accent5 4 3 2 3 2 4" xfId="17157"/>
    <cellStyle name="20% - Accent5 4 3 2 3 3" xfId="17158"/>
    <cellStyle name="20% - Accent5 4 3 2 3 3 2" xfId="17159"/>
    <cellStyle name="20% - Accent5 4 3 2 3 3 3" xfId="17160"/>
    <cellStyle name="20% - Accent5 4 3 2 3 4" xfId="17161"/>
    <cellStyle name="20% - Accent5 4 3 2 3 5" xfId="17162"/>
    <cellStyle name="20% - Accent5 4 3 2 4" xfId="17163"/>
    <cellStyle name="20% - Accent5 4 3 2 4 2" xfId="17164"/>
    <cellStyle name="20% - Accent5 4 3 2 4 2 2" xfId="17165"/>
    <cellStyle name="20% - Accent5 4 3 2 4 2 3" xfId="17166"/>
    <cellStyle name="20% - Accent5 4 3 2 4 3" xfId="17167"/>
    <cellStyle name="20% - Accent5 4 3 2 4 4" xfId="17168"/>
    <cellStyle name="20% - Accent5 4 3 2 5" xfId="17169"/>
    <cellStyle name="20% - Accent5 4 3 2 5 2" xfId="17170"/>
    <cellStyle name="20% - Accent5 4 3 2 5 3" xfId="17171"/>
    <cellStyle name="20% - Accent5 4 3 2 6" xfId="17172"/>
    <cellStyle name="20% - Accent5 4 3 2 7" xfId="17173"/>
    <cellStyle name="20% - Accent5 4 3 3" xfId="17174"/>
    <cellStyle name="20% - Accent5 4 3 3 2" xfId="17175"/>
    <cellStyle name="20% - Accent5 4 3 3 2 2" xfId="17176"/>
    <cellStyle name="20% - Accent5 4 3 3 2 2 2" xfId="17177"/>
    <cellStyle name="20% - Accent5 4 3 3 2 2 2 2" xfId="17178"/>
    <cellStyle name="20% - Accent5 4 3 3 2 2 2 3" xfId="17179"/>
    <cellStyle name="20% - Accent5 4 3 3 2 2 3" xfId="17180"/>
    <cellStyle name="20% - Accent5 4 3 3 2 2 4" xfId="17181"/>
    <cellStyle name="20% - Accent5 4 3 3 2 3" xfId="17182"/>
    <cellStyle name="20% - Accent5 4 3 3 2 3 2" xfId="17183"/>
    <cellStyle name="20% - Accent5 4 3 3 2 3 3" xfId="17184"/>
    <cellStyle name="20% - Accent5 4 3 3 2 4" xfId="17185"/>
    <cellStyle name="20% - Accent5 4 3 3 2 5" xfId="17186"/>
    <cellStyle name="20% - Accent5 4 3 3 3" xfId="17187"/>
    <cellStyle name="20% - Accent5 4 3 3 3 2" xfId="17188"/>
    <cellStyle name="20% - Accent5 4 3 3 3 2 2" xfId="17189"/>
    <cellStyle name="20% - Accent5 4 3 3 3 2 2 2" xfId="17190"/>
    <cellStyle name="20% - Accent5 4 3 3 3 2 2 3" xfId="17191"/>
    <cellStyle name="20% - Accent5 4 3 3 3 2 3" xfId="17192"/>
    <cellStyle name="20% - Accent5 4 3 3 3 2 4" xfId="17193"/>
    <cellStyle name="20% - Accent5 4 3 3 3 3" xfId="17194"/>
    <cellStyle name="20% - Accent5 4 3 3 3 3 2" xfId="17195"/>
    <cellStyle name="20% - Accent5 4 3 3 3 3 3" xfId="17196"/>
    <cellStyle name="20% - Accent5 4 3 3 3 4" xfId="17197"/>
    <cellStyle name="20% - Accent5 4 3 3 3 5" xfId="17198"/>
    <cellStyle name="20% - Accent5 4 3 3 4" xfId="17199"/>
    <cellStyle name="20% - Accent5 4 3 3 4 2" xfId="17200"/>
    <cellStyle name="20% - Accent5 4 3 3 4 2 2" xfId="17201"/>
    <cellStyle name="20% - Accent5 4 3 3 4 2 3" xfId="17202"/>
    <cellStyle name="20% - Accent5 4 3 3 4 3" xfId="17203"/>
    <cellStyle name="20% - Accent5 4 3 3 4 4" xfId="17204"/>
    <cellStyle name="20% - Accent5 4 3 3 5" xfId="17205"/>
    <cellStyle name="20% - Accent5 4 3 3 5 2" xfId="17206"/>
    <cellStyle name="20% - Accent5 4 3 3 5 3" xfId="17207"/>
    <cellStyle name="20% - Accent5 4 3 3 6" xfId="17208"/>
    <cellStyle name="20% - Accent5 4 3 3 7" xfId="17209"/>
    <cellStyle name="20% - Accent5 4 3 4" xfId="17210"/>
    <cellStyle name="20% - Accent5 4 3 4 2" xfId="17211"/>
    <cellStyle name="20% - Accent5 4 3 4 2 2" xfId="17212"/>
    <cellStyle name="20% - Accent5 4 3 4 2 2 2" xfId="17213"/>
    <cellStyle name="20% - Accent5 4 3 4 2 2 2 2" xfId="17214"/>
    <cellStyle name="20% - Accent5 4 3 4 2 2 2 3" xfId="17215"/>
    <cellStyle name="20% - Accent5 4 3 4 2 2 3" xfId="17216"/>
    <cellStyle name="20% - Accent5 4 3 4 2 2 4" xfId="17217"/>
    <cellStyle name="20% - Accent5 4 3 4 2 3" xfId="17218"/>
    <cellStyle name="20% - Accent5 4 3 4 2 3 2" xfId="17219"/>
    <cellStyle name="20% - Accent5 4 3 4 2 3 3" xfId="17220"/>
    <cellStyle name="20% - Accent5 4 3 4 2 4" xfId="17221"/>
    <cellStyle name="20% - Accent5 4 3 4 2 5" xfId="17222"/>
    <cellStyle name="20% - Accent5 4 3 4 3" xfId="17223"/>
    <cellStyle name="20% - Accent5 4 3 4 3 2" xfId="17224"/>
    <cellStyle name="20% - Accent5 4 3 4 3 2 2" xfId="17225"/>
    <cellStyle name="20% - Accent5 4 3 4 3 2 2 2" xfId="17226"/>
    <cellStyle name="20% - Accent5 4 3 4 3 2 2 3" xfId="17227"/>
    <cellStyle name="20% - Accent5 4 3 4 3 2 3" xfId="17228"/>
    <cellStyle name="20% - Accent5 4 3 4 3 2 4" xfId="17229"/>
    <cellStyle name="20% - Accent5 4 3 4 3 3" xfId="17230"/>
    <cellStyle name="20% - Accent5 4 3 4 3 3 2" xfId="17231"/>
    <cellStyle name="20% - Accent5 4 3 4 3 3 3" xfId="17232"/>
    <cellStyle name="20% - Accent5 4 3 4 3 4" xfId="17233"/>
    <cellStyle name="20% - Accent5 4 3 4 3 5" xfId="17234"/>
    <cellStyle name="20% - Accent5 4 3 4 4" xfId="17235"/>
    <cellStyle name="20% - Accent5 4 3 4 4 2" xfId="17236"/>
    <cellStyle name="20% - Accent5 4 3 4 4 2 2" xfId="17237"/>
    <cellStyle name="20% - Accent5 4 3 4 4 2 3" xfId="17238"/>
    <cellStyle name="20% - Accent5 4 3 4 4 3" xfId="17239"/>
    <cellStyle name="20% - Accent5 4 3 4 4 4" xfId="17240"/>
    <cellStyle name="20% - Accent5 4 3 4 5" xfId="17241"/>
    <cellStyle name="20% - Accent5 4 3 4 5 2" xfId="17242"/>
    <cellStyle name="20% - Accent5 4 3 4 5 3" xfId="17243"/>
    <cellStyle name="20% - Accent5 4 3 4 6" xfId="17244"/>
    <cellStyle name="20% - Accent5 4 3 4 7" xfId="17245"/>
    <cellStyle name="20% - Accent5 4 3 5" xfId="17246"/>
    <cellStyle name="20% - Accent5 4 3 5 2" xfId="17247"/>
    <cellStyle name="20% - Accent5 4 3 5 2 2" xfId="17248"/>
    <cellStyle name="20% - Accent5 4 3 5 2 2 2" xfId="17249"/>
    <cellStyle name="20% - Accent5 4 3 5 2 2 3" xfId="17250"/>
    <cellStyle name="20% - Accent5 4 3 5 2 3" xfId="17251"/>
    <cellStyle name="20% - Accent5 4 3 5 2 4" xfId="17252"/>
    <cellStyle name="20% - Accent5 4 3 5 3" xfId="17253"/>
    <cellStyle name="20% - Accent5 4 3 5 3 2" xfId="17254"/>
    <cellStyle name="20% - Accent5 4 3 5 3 3" xfId="17255"/>
    <cellStyle name="20% - Accent5 4 3 5 4" xfId="17256"/>
    <cellStyle name="20% - Accent5 4 3 5 5" xfId="17257"/>
    <cellStyle name="20% - Accent5 4 3 6" xfId="17258"/>
    <cellStyle name="20% - Accent5 4 3 6 2" xfId="17259"/>
    <cellStyle name="20% - Accent5 4 3 6 2 2" xfId="17260"/>
    <cellStyle name="20% - Accent5 4 3 6 2 2 2" xfId="17261"/>
    <cellStyle name="20% - Accent5 4 3 6 2 2 3" xfId="17262"/>
    <cellStyle name="20% - Accent5 4 3 6 2 3" xfId="17263"/>
    <cellStyle name="20% - Accent5 4 3 6 2 4" xfId="17264"/>
    <cellStyle name="20% - Accent5 4 3 6 3" xfId="17265"/>
    <cellStyle name="20% - Accent5 4 3 6 3 2" xfId="17266"/>
    <cellStyle name="20% - Accent5 4 3 6 3 3" xfId="17267"/>
    <cellStyle name="20% - Accent5 4 3 6 4" xfId="17268"/>
    <cellStyle name="20% - Accent5 4 3 6 5" xfId="17269"/>
    <cellStyle name="20% - Accent5 4 3 7" xfId="17270"/>
    <cellStyle name="20% - Accent5 4 3 7 2" xfId="17271"/>
    <cellStyle name="20% - Accent5 4 3 7 2 2" xfId="17272"/>
    <cellStyle name="20% - Accent5 4 3 7 2 2 2" xfId="17273"/>
    <cellStyle name="20% - Accent5 4 3 7 2 2 3" xfId="17274"/>
    <cellStyle name="20% - Accent5 4 3 7 2 3" xfId="17275"/>
    <cellStyle name="20% - Accent5 4 3 7 2 4" xfId="17276"/>
    <cellStyle name="20% - Accent5 4 3 7 3" xfId="17277"/>
    <cellStyle name="20% - Accent5 4 3 7 3 2" xfId="17278"/>
    <cellStyle name="20% - Accent5 4 3 7 3 3" xfId="17279"/>
    <cellStyle name="20% - Accent5 4 3 7 4" xfId="17280"/>
    <cellStyle name="20% - Accent5 4 3 7 5" xfId="17281"/>
    <cellStyle name="20% - Accent5 4 3 8" xfId="17282"/>
    <cellStyle name="20% - Accent5 4 3 8 2" xfId="17283"/>
    <cellStyle name="20% - Accent5 4 3 8 2 2" xfId="17284"/>
    <cellStyle name="20% - Accent5 4 3 8 2 3" xfId="17285"/>
    <cellStyle name="20% - Accent5 4 3 8 3" xfId="17286"/>
    <cellStyle name="20% - Accent5 4 3 8 4" xfId="17287"/>
    <cellStyle name="20% - Accent5 4 3 9" xfId="17288"/>
    <cellStyle name="20% - Accent5 4 3 9 2" xfId="17289"/>
    <cellStyle name="20% - Accent5 4 3 9 2 2" xfId="17290"/>
    <cellStyle name="20% - Accent5 4 3 9 2 3" xfId="17291"/>
    <cellStyle name="20% - Accent5 4 3 9 3" xfId="17292"/>
    <cellStyle name="20% - Accent5 4 3 9 4" xfId="17293"/>
    <cellStyle name="20% - Accent5 4 4" xfId="17294"/>
    <cellStyle name="20% - Accent5 4 4 10" xfId="17295"/>
    <cellStyle name="20% - Accent5 4 4 10 2" xfId="17296"/>
    <cellStyle name="20% - Accent5 4 4 10 3" xfId="17297"/>
    <cellStyle name="20% - Accent5 4 4 11" xfId="17298"/>
    <cellStyle name="20% - Accent5 4 4 12" xfId="17299"/>
    <cellStyle name="20% - Accent5 4 4 2" xfId="17300"/>
    <cellStyle name="20% - Accent5 4 4 2 2" xfId="17301"/>
    <cellStyle name="20% - Accent5 4 4 2 2 2" xfId="17302"/>
    <cellStyle name="20% - Accent5 4 4 2 2 2 2" xfId="17303"/>
    <cellStyle name="20% - Accent5 4 4 2 2 2 2 2" xfId="17304"/>
    <cellStyle name="20% - Accent5 4 4 2 2 2 2 3" xfId="17305"/>
    <cellStyle name="20% - Accent5 4 4 2 2 2 3" xfId="17306"/>
    <cellStyle name="20% - Accent5 4 4 2 2 2 4" xfId="17307"/>
    <cellStyle name="20% - Accent5 4 4 2 2 3" xfId="17308"/>
    <cellStyle name="20% - Accent5 4 4 2 2 3 2" xfId="17309"/>
    <cellStyle name="20% - Accent5 4 4 2 2 3 3" xfId="17310"/>
    <cellStyle name="20% - Accent5 4 4 2 2 4" xfId="17311"/>
    <cellStyle name="20% - Accent5 4 4 2 2 5" xfId="17312"/>
    <cellStyle name="20% - Accent5 4 4 2 3" xfId="17313"/>
    <cellStyle name="20% - Accent5 4 4 2 3 2" xfId="17314"/>
    <cellStyle name="20% - Accent5 4 4 2 3 2 2" xfId="17315"/>
    <cellStyle name="20% - Accent5 4 4 2 3 2 2 2" xfId="17316"/>
    <cellStyle name="20% - Accent5 4 4 2 3 2 2 3" xfId="17317"/>
    <cellStyle name="20% - Accent5 4 4 2 3 2 3" xfId="17318"/>
    <cellStyle name="20% - Accent5 4 4 2 3 2 4" xfId="17319"/>
    <cellStyle name="20% - Accent5 4 4 2 3 3" xfId="17320"/>
    <cellStyle name="20% - Accent5 4 4 2 3 3 2" xfId="17321"/>
    <cellStyle name="20% - Accent5 4 4 2 3 3 3" xfId="17322"/>
    <cellStyle name="20% - Accent5 4 4 2 3 4" xfId="17323"/>
    <cellStyle name="20% - Accent5 4 4 2 3 5" xfId="17324"/>
    <cellStyle name="20% - Accent5 4 4 2 4" xfId="17325"/>
    <cellStyle name="20% - Accent5 4 4 2 4 2" xfId="17326"/>
    <cellStyle name="20% - Accent5 4 4 2 4 2 2" xfId="17327"/>
    <cellStyle name="20% - Accent5 4 4 2 4 2 3" xfId="17328"/>
    <cellStyle name="20% - Accent5 4 4 2 4 3" xfId="17329"/>
    <cellStyle name="20% - Accent5 4 4 2 4 4" xfId="17330"/>
    <cellStyle name="20% - Accent5 4 4 2 5" xfId="17331"/>
    <cellStyle name="20% - Accent5 4 4 2 5 2" xfId="17332"/>
    <cellStyle name="20% - Accent5 4 4 2 5 3" xfId="17333"/>
    <cellStyle name="20% - Accent5 4 4 2 6" xfId="17334"/>
    <cellStyle name="20% - Accent5 4 4 2 7" xfId="17335"/>
    <cellStyle name="20% - Accent5 4 4 3" xfId="17336"/>
    <cellStyle name="20% - Accent5 4 4 3 2" xfId="17337"/>
    <cellStyle name="20% - Accent5 4 4 3 2 2" xfId="17338"/>
    <cellStyle name="20% - Accent5 4 4 3 2 2 2" xfId="17339"/>
    <cellStyle name="20% - Accent5 4 4 3 2 2 2 2" xfId="17340"/>
    <cellStyle name="20% - Accent5 4 4 3 2 2 2 3" xfId="17341"/>
    <cellStyle name="20% - Accent5 4 4 3 2 2 3" xfId="17342"/>
    <cellStyle name="20% - Accent5 4 4 3 2 2 4" xfId="17343"/>
    <cellStyle name="20% - Accent5 4 4 3 2 3" xfId="17344"/>
    <cellStyle name="20% - Accent5 4 4 3 2 3 2" xfId="17345"/>
    <cellStyle name="20% - Accent5 4 4 3 2 3 3" xfId="17346"/>
    <cellStyle name="20% - Accent5 4 4 3 2 4" xfId="17347"/>
    <cellStyle name="20% - Accent5 4 4 3 2 5" xfId="17348"/>
    <cellStyle name="20% - Accent5 4 4 3 3" xfId="17349"/>
    <cellStyle name="20% - Accent5 4 4 3 3 2" xfId="17350"/>
    <cellStyle name="20% - Accent5 4 4 3 3 2 2" xfId="17351"/>
    <cellStyle name="20% - Accent5 4 4 3 3 2 2 2" xfId="17352"/>
    <cellStyle name="20% - Accent5 4 4 3 3 2 2 3" xfId="17353"/>
    <cellStyle name="20% - Accent5 4 4 3 3 2 3" xfId="17354"/>
    <cellStyle name="20% - Accent5 4 4 3 3 2 4" xfId="17355"/>
    <cellStyle name="20% - Accent5 4 4 3 3 3" xfId="17356"/>
    <cellStyle name="20% - Accent5 4 4 3 3 3 2" xfId="17357"/>
    <cellStyle name="20% - Accent5 4 4 3 3 3 3" xfId="17358"/>
    <cellStyle name="20% - Accent5 4 4 3 3 4" xfId="17359"/>
    <cellStyle name="20% - Accent5 4 4 3 3 5" xfId="17360"/>
    <cellStyle name="20% - Accent5 4 4 3 4" xfId="17361"/>
    <cellStyle name="20% - Accent5 4 4 3 4 2" xfId="17362"/>
    <cellStyle name="20% - Accent5 4 4 3 4 2 2" xfId="17363"/>
    <cellStyle name="20% - Accent5 4 4 3 4 2 3" xfId="17364"/>
    <cellStyle name="20% - Accent5 4 4 3 4 3" xfId="17365"/>
    <cellStyle name="20% - Accent5 4 4 3 4 4" xfId="17366"/>
    <cellStyle name="20% - Accent5 4 4 3 5" xfId="17367"/>
    <cellStyle name="20% - Accent5 4 4 3 5 2" xfId="17368"/>
    <cellStyle name="20% - Accent5 4 4 3 5 3" xfId="17369"/>
    <cellStyle name="20% - Accent5 4 4 3 6" xfId="17370"/>
    <cellStyle name="20% - Accent5 4 4 3 7" xfId="17371"/>
    <cellStyle name="20% - Accent5 4 4 4" xfId="17372"/>
    <cellStyle name="20% - Accent5 4 4 4 2" xfId="17373"/>
    <cellStyle name="20% - Accent5 4 4 4 2 2" xfId="17374"/>
    <cellStyle name="20% - Accent5 4 4 4 2 2 2" xfId="17375"/>
    <cellStyle name="20% - Accent5 4 4 4 2 2 2 2" xfId="17376"/>
    <cellStyle name="20% - Accent5 4 4 4 2 2 2 3" xfId="17377"/>
    <cellStyle name="20% - Accent5 4 4 4 2 2 3" xfId="17378"/>
    <cellStyle name="20% - Accent5 4 4 4 2 2 4" xfId="17379"/>
    <cellStyle name="20% - Accent5 4 4 4 2 3" xfId="17380"/>
    <cellStyle name="20% - Accent5 4 4 4 2 3 2" xfId="17381"/>
    <cellStyle name="20% - Accent5 4 4 4 2 3 3" xfId="17382"/>
    <cellStyle name="20% - Accent5 4 4 4 2 4" xfId="17383"/>
    <cellStyle name="20% - Accent5 4 4 4 2 5" xfId="17384"/>
    <cellStyle name="20% - Accent5 4 4 4 3" xfId="17385"/>
    <cellStyle name="20% - Accent5 4 4 4 3 2" xfId="17386"/>
    <cellStyle name="20% - Accent5 4 4 4 3 2 2" xfId="17387"/>
    <cellStyle name="20% - Accent5 4 4 4 3 2 2 2" xfId="17388"/>
    <cellStyle name="20% - Accent5 4 4 4 3 2 2 3" xfId="17389"/>
    <cellStyle name="20% - Accent5 4 4 4 3 2 3" xfId="17390"/>
    <cellStyle name="20% - Accent5 4 4 4 3 2 4" xfId="17391"/>
    <cellStyle name="20% - Accent5 4 4 4 3 3" xfId="17392"/>
    <cellStyle name="20% - Accent5 4 4 4 3 3 2" xfId="17393"/>
    <cellStyle name="20% - Accent5 4 4 4 3 3 3" xfId="17394"/>
    <cellStyle name="20% - Accent5 4 4 4 3 4" xfId="17395"/>
    <cellStyle name="20% - Accent5 4 4 4 3 5" xfId="17396"/>
    <cellStyle name="20% - Accent5 4 4 4 4" xfId="17397"/>
    <cellStyle name="20% - Accent5 4 4 4 4 2" xfId="17398"/>
    <cellStyle name="20% - Accent5 4 4 4 4 2 2" xfId="17399"/>
    <cellStyle name="20% - Accent5 4 4 4 4 2 3" xfId="17400"/>
    <cellStyle name="20% - Accent5 4 4 4 4 3" xfId="17401"/>
    <cellStyle name="20% - Accent5 4 4 4 4 4" xfId="17402"/>
    <cellStyle name="20% - Accent5 4 4 4 5" xfId="17403"/>
    <cellStyle name="20% - Accent5 4 4 4 5 2" xfId="17404"/>
    <cellStyle name="20% - Accent5 4 4 4 5 3" xfId="17405"/>
    <cellStyle name="20% - Accent5 4 4 4 6" xfId="17406"/>
    <cellStyle name="20% - Accent5 4 4 4 7" xfId="17407"/>
    <cellStyle name="20% - Accent5 4 4 5" xfId="17408"/>
    <cellStyle name="20% - Accent5 4 4 5 2" xfId="17409"/>
    <cellStyle name="20% - Accent5 4 4 5 2 2" xfId="17410"/>
    <cellStyle name="20% - Accent5 4 4 5 2 2 2" xfId="17411"/>
    <cellStyle name="20% - Accent5 4 4 5 2 2 3" xfId="17412"/>
    <cellStyle name="20% - Accent5 4 4 5 2 3" xfId="17413"/>
    <cellStyle name="20% - Accent5 4 4 5 2 4" xfId="17414"/>
    <cellStyle name="20% - Accent5 4 4 5 3" xfId="17415"/>
    <cellStyle name="20% - Accent5 4 4 5 3 2" xfId="17416"/>
    <cellStyle name="20% - Accent5 4 4 5 3 3" xfId="17417"/>
    <cellStyle name="20% - Accent5 4 4 5 4" xfId="17418"/>
    <cellStyle name="20% - Accent5 4 4 5 5" xfId="17419"/>
    <cellStyle name="20% - Accent5 4 4 6" xfId="17420"/>
    <cellStyle name="20% - Accent5 4 4 6 2" xfId="17421"/>
    <cellStyle name="20% - Accent5 4 4 6 2 2" xfId="17422"/>
    <cellStyle name="20% - Accent5 4 4 6 2 2 2" xfId="17423"/>
    <cellStyle name="20% - Accent5 4 4 6 2 2 3" xfId="17424"/>
    <cellStyle name="20% - Accent5 4 4 6 2 3" xfId="17425"/>
    <cellStyle name="20% - Accent5 4 4 6 2 4" xfId="17426"/>
    <cellStyle name="20% - Accent5 4 4 6 3" xfId="17427"/>
    <cellStyle name="20% - Accent5 4 4 6 3 2" xfId="17428"/>
    <cellStyle name="20% - Accent5 4 4 6 3 3" xfId="17429"/>
    <cellStyle name="20% - Accent5 4 4 6 4" xfId="17430"/>
    <cellStyle name="20% - Accent5 4 4 6 5" xfId="17431"/>
    <cellStyle name="20% - Accent5 4 4 7" xfId="17432"/>
    <cellStyle name="20% - Accent5 4 4 7 2" xfId="17433"/>
    <cellStyle name="20% - Accent5 4 4 7 2 2" xfId="17434"/>
    <cellStyle name="20% - Accent5 4 4 7 2 2 2" xfId="17435"/>
    <cellStyle name="20% - Accent5 4 4 7 2 2 3" xfId="17436"/>
    <cellStyle name="20% - Accent5 4 4 7 2 3" xfId="17437"/>
    <cellStyle name="20% - Accent5 4 4 7 2 4" xfId="17438"/>
    <cellStyle name="20% - Accent5 4 4 7 3" xfId="17439"/>
    <cellStyle name="20% - Accent5 4 4 7 3 2" xfId="17440"/>
    <cellStyle name="20% - Accent5 4 4 7 3 3" xfId="17441"/>
    <cellStyle name="20% - Accent5 4 4 7 4" xfId="17442"/>
    <cellStyle name="20% - Accent5 4 4 7 5" xfId="17443"/>
    <cellStyle name="20% - Accent5 4 4 8" xfId="17444"/>
    <cellStyle name="20% - Accent5 4 4 8 2" xfId="17445"/>
    <cellStyle name="20% - Accent5 4 4 8 2 2" xfId="17446"/>
    <cellStyle name="20% - Accent5 4 4 8 2 3" xfId="17447"/>
    <cellStyle name="20% - Accent5 4 4 8 3" xfId="17448"/>
    <cellStyle name="20% - Accent5 4 4 8 4" xfId="17449"/>
    <cellStyle name="20% - Accent5 4 4 9" xfId="17450"/>
    <cellStyle name="20% - Accent5 4 4 9 2" xfId="17451"/>
    <cellStyle name="20% - Accent5 4 4 9 2 2" xfId="17452"/>
    <cellStyle name="20% - Accent5 4 4 9 2 3" xfId="17453"/>
    <cellStyle name="20% - Accent5 4 4 9 3" xfId="17454"/>
    <cellStyle name="20% - Accent5 4 4 9 4" xfId="17455"/>
    <cellStyle name="20% - Accent5 4 5" xfId="17456"/>
    <cellStyle name="20% - Accent5 4 5 2" xfId="17457"/>
    <cellStyle name="20% - Accent5 4 5 2 2" xfId="17458"/>
    <cellStyle name="20% - Accent5 4 5 2 2 2" xfId="17459"/>
    <cellStyle name="20% - Accent5 4 5 2 2 2 2" xfId="17460"/>
    <cellStyle name="20% - Accent5 4 5 2 2 2 3" xfId="17461"/>
    <cellStyle name="20% - Accent5 4 5 2 2 3" xfId="17462"/>
    <cellStyle name="20% - Accent5 4 5 2 2 4" xfId="17463"/>
    <cellStyle name="20% - Accent5 4 5 2 3" xfId="17464"/>
    <cellStyle name="20% - Accent5 4 5 2 3 2" xfId="17465"/>
    <cellStyle name="20% - Accent5 4 5 2 3 3" xfId="17466"/>
    <cellStyle name="20% - Accent5 4 5 2 4" xfId="17467"/>
    <cellStyle name="20% - Accent5 4 5 2 5" xfId="17468"/>
    <cellStyle name="20% - Accent5 4 5 3" xfId="17469"/>
    <cellStyle name="20% - Accent5 4 5 3 2" xfId="17470"/>
    <cellStyle name="20% - Accent5 4 5 3 2 2" xfId="17471"/>
    <cellStyle name="20% - Accent5 4 5 3 2 2 2" xfId="17472"/>
    <cellStyle name="20% - Accent5 4 5 3 2 2 3" xfId="17473"/>
    <cellStyle name="20% - Accent5 4 5 3 2 3" xfId="17474"/>
    <cellStyle name="20% - Accent5 4 5 3 2 4" xfId="17475"/>
    <cellStyle name="20% - Accent5 4 5 3 3" xfId="17476"/>
    <cellStyle name="20% - Accent5 4 5 3 3 2" xfId="17477"/>
    <cellStyle name="20% - Accent5 4 5 3 3 3" xfId="17478"/>
    <cellStyle name="20% - Accent5 4 5 3 4" xfId="17479"/>
    <cellStyle name="20% - Accent5 4 5 3 5" xfId="17480"/>
    <cellStyle name="20% - Accent5 4 5 4" xfId="17481"/>
    <cellStyle name="20% - Accent5 4 5 4 2" xfId="17482"/>
    <cellStyle name="20% - Accent5 4 5 4 2 2" xfId="17483"/>
    <cellStyle name="20% - Accent5 4 5 4 2 3" xfId="17484"/>
    <cellStyle name="20% - Accent5 4 5 4 3" xfId="17485"/>
    <cellStyle name="20% - Accent5 4 5 4 4" xfId="17486"/>
    <cellStyle name="20% - Accent5 4 5 5" xfId="17487"/>
    <cellStyle name="20% - Accent5 4 5 5 2" xfId="17488"/>
    <cellStyle name="20% - Accent5 4 5 5 3" xfId="17489"/>
    <cellStyle name="20% - Accent5 4 5 6" xfId="17490"/>
    <cellStyle name="20% - Accent5 4 5 7" xfId="17491"/>
    <cellStyle name="20% - Accent5 4 6" xfId="17492"/>
    <cellStyle name="20% - Accent5 4 6 2" xfId="17493"/>
    <cellStyle name="20% - Accent5 4 6 2 2" xfId="17494"/>
    <cellStyle name="20% - Accent5 4 6 2 2 2" xfId="17495"/>
    <cellStyle name="20% - Accent5 4 6 2 2 2 2" xfId="17496"/>
    <cellStyle name="20% - Accent5 4 6 2 2 2 3" xfId="17497"/>
    <cellStyle name="20% - Accent5 4 6 2 2 3" xfId="17498"/>
    <cellStyle name="20% - Accent5 4 6 2 2 4" xfId="17499"/>
    <cellStyle name="20% - Accent5 4 6 2 3" xfId="17500"/>
    <cellStyle name="20% - Accent5 4 6 2 3 2" xfId="17501"/>
    <cellStyle name="20% - Accent5 4 6 2 3 3" xfId="17502"/>
    <cellStyle name="20% - Accent5 4 6 2 4" xfId="17503"/>
    <cellStyle name="20% - Accent5 4 6 2 5" xfId="17504"/>
    <cellStyle name="20% - Accent5 4 6 3" xfId="17505"/>
    <cellStyle name="20% - Accent5 4 6 3 2" xfId="17506"/>
    <cellStyle name="20% - Accent5 4 6 3 2 2" xfId="17507"/>
    <cellStyle name="20% - Accent5 4 6 3 2 2 2" xfId="17508"/>
    <cellStyle name="20% - Accent5 4 6 3 2 2 3" xfId="17509"/>
    <cellStyle name="20% - Accent5 4 6 3 2 3" xfId="17510"/>
    <cellStyle name="20% - Accent5 4 6 3 2 4" xfId="17511"/>
    <cellStyle name="20% - Accent5 4 6 3 3" xfId="17512"/>
    <cellStyle name="20% - Accent5 4 6 3 3 2" xfId="17513"/>
    <cellStyle name="20% - Accent5 4 6 3 3 3" xfId="17514"/>
    <cellStyle name="20% - Accent5 4 6 3 4" xfId="17515"/>
    <cellStyle name="20% - Accent5 4 6 3 5" xfId="17516"/>
    <cellStyle name="20% - Accent5 4 6 4" xfId="17517"/>
    <cellStyle name="20% - Accent5 4 6 4 2" xfId="17518"/>
    <cellStyle name="20% - Accent5 4 6 4 2 2" xfId="17519"/>
    <cellStyle name="20% - Accent5 4 6 4 2 3" xfId="17520"/>
    <cellStyle name="20% - Accent5 4 6 4 3" xfId="17521"/>
    <cellStyle name="20% - Accent5 4 6 4 4" xfId="17522"/>
    <cellStyle name="20% - Accent5 4 6 5" xfId="17523"/>
    <cellStyle name="20% - Accent5 4 6 5 2" xfId="17524"/>
    <cellStyle name="20% - Accent5 4 6 5 3" xfId="17525"/>
    <cellStyle name="20% - Accent5 4 6 6" xfId="17526"/>
    <cellStyle name="20% - Accent5 4 6 7" xfId="17527"/>
    <cellStyle name="20% - Accent5 4 7" xfId="17528"/>
    <cellStyle name="20% - Accent5 4 7 2" xfId="17529"/>
    <cellStyle name="20% - Accent5 4 7 2 2" xfId="17530"/>
    <cellStyle name="20% - Accent5 4 7 2 2 2" xfId="17531"/>
    <cellStyle name="20% - Accent5 4 7 2 2 2 2" xfId="17532"/>
    <cellStyle name="20% - Accent5 4 7 2 2 2 3" xfId="17533"/>
    <cellStyle name="20% - Accent5 4 7 2 2 3" xfId="17534"/>
    <cellStyle name="20% - Accent5 4 7 2 2 4" xfId="17535"/>
    <cellStyle name="20% - Accent5 4 7 2 3" xfId="17536"/>
    <cellStyle name="20% - Accent5 4 7 2 3 2" xfId="17537"/>
    <cellStyle name="20% - Accent5 4 7 2 3 3" xfId="17538"/>
    <cellStyle name="20% - Accent5 4 7 2 4" xfId="17539"/>
    <cellStyle name="20% - Accent5 4 7 2 5" xfId="17540"/>
    <cellStyle name="20% - Accent5 4 7 3" xfId="17541"/>
    <cellStyle name="20% - Accent5 4 7 3 2" xfId="17542"/>
    <cellStyle name="20% - Accent5 4 7 3 2 2" xfId="17543"/>
    <cellStyle name="20% - Accent5 4 7 3 2 2 2" xfId="17544"/>
    <cellStyle name="20% - Accent5 4 7 3 2 2 3" xfId="17545"/>
    <cellStyle name="20% - Accent5 4 7 3 2 3" xfId="17546"/>
    <cellStyle name="20% - Accent5 4 7 3 2 4" xfId="17547"/>
    <cellStyle name="20% - Accent5 4 7 3 3" xfId="17548"/>
    <cellStyle name="20% - Accent5 4 7 3 3 2" xfId="17549"/>
    <cellStyle name="20% - Accent5 4 7 3 3 3" xfId="17550"/>
    <cellStyle name="20% - Accent5 4 7 3 4" xfId="17551"/>
    <cellStyle name="20% - Accent5 4 7 3 5" xfId="17552"/>
    <cellStyle name="20% - Accent5 4 7 4" xfId="17553"/>
    <cellStyle name="20% - Accent5 4 7 4 2" xfId="17554"/>
    <cellStyle name="20% - Accent5 4 7 4 2 2" xfId="17555"/>
    <cellStyle name="20% - Accent5 4 7 4 2 3" xfId="17556"/>
    <cellStyle name="20% - Accent5 4 7 4 3" xfId="17557"/>
    <cellStyle name="20% - Accent5 4 7 4 4" xfId="17558"/>
    <cellStyle name="20% - Accent5 4 7 5" xfId="17559"/>
    <cellStyle name="20% - Accent5 4 7 5 2" xfId="17560"/>
    <cellStyle name="20% - Accent5 4 7 5 3" xfId="17561"/>
    <cellStyle name="20% - Accent5 4 7 6" xfId="17562"/>
    <cellStyle name="20% - Accent5 4 7 7" xfId="17563"/>
    <cellStyle name="20% - Accent5 4 8" xfId="17564"/>
    <cellStyle name="20% - Accent5 4 8 2" xfId="17565"/>
    <cellStyle name="20% - Accent5 4 8 2 2" xfId="17566"/>
    <cellStyle name="20% - Accent5 4 8 2 2 2" xfId="17567"/>
    <cellStyle name="20% - Accent5 4 8 2 2 3" xfId="17568"/>
    <cellStyle name="20% - Accent5 4 8 2 3" xfId="17569"/>
    <cellStyle name="20% - Accent5 4 8 2 4" xfId="17570"/>
    <cellStyle name="20% - Accent5 4 8 3" xfId="17571"/>
    <cellStyle name="20% - Accent5 4 8 3 2" xfId="17572"/>
    <cellStyle name="20% - Accent5 4 8 3 3" xfId="17573"/>
    <cellStyle name="20% - Accent5 4 8 4" xfId="17574"/>
    <cellStyle name="20% - Accent5 4 8 5" xfId="17575"/>
    <cellStyle name="20% - Accent5 4 9" xfId="17576"/>
    <cellStyle name="20% - Accent5 4 9 2" xfId="17577"/>
    <cellStyle name="20% - Accent5 4 9 2 2" xfId="17578"/>
    <cellStyle name="20% - Accent5 4 9 2 2 2" xfId="17579"/>
    <cellStyle name="20% - Accent5 4 9 2 2 3" xfId="17580"/>
    <cellStyle name="20% - Accent5 4 9 2 3" xfId="17581"/>
    <cellStyle name="20% - Accent5 4 9 2 4" xfId="17582"/>
    <cellStyle name="20% - Accent5 4 9 3" xfId="17583"/>
    <cellStyle name="20% - Accent5 4 9 3 2" xfId="17584"/>
    <cellStyle name="20% - Accent5 4 9 3 3" xfId="17585"/>
    <cellStyle name="20% - Accent5 4 9 4" xfId="17586"/>
    <cellStyle name="20% - Accent5 4 9 5" xfId="17587"/>
    <cellStyle name="20% - Accent5 4_PwrTax 51040" xfId="17588"/>
    <cellStyle name="20% - Accent5 40" xfId="17589"/>
    <cellStyle name="20% - Accent5 40 2" xfId="17590"/>
    <cellStyle name="20% - Accent5 40 2 2" xfId="17591"/>
    <cellStyle name="20% - Accent5 40 2 2 2" xfId="17592"/>
    <cellStyle name="20% - Accent5 40 2 2 2 2" xfId="17593"/>
    <cellStyle name="20% - Accent5 40 2 2 2 3" xfId="17594"/>
    <cellStyle name="20% - Accent5 40 2 2 3" xfId="17595"/>
    <cellStyle name="20% - Accent5 40 2 2 4" xfId="17596"/>
    <cellStyle name="20% - Accent5 40 2 3" xfId="17597"/>
    <cellStyle name="20% - Accent5 40 2 3 2" xfId="17598"/>
    <cellStyle name="20% - Accent5 40 2 3 3" xfId="17599"/>
    <cellStyle name="20% - Accent5 40 2 4" xfId="17600"/>
    <cellStyle name="20% - Accent5 40 2 5" xfId="17601"/>
    <cellStyle name="20% - Accent5 40 3" xfId="17602"/>
    <cellStyle name="20% - Accent5 40 3 2" xfId="17603"/>
    <cellStyle name="20% - Accent5 40 3 2 2" xfId="17604"/>
    <cellStyle name="20% - Accent5 40 3 2 2 2" xfId="17605"/>
    <cellStyle name="20% - Accent5 40 3 2 2 3" xfId="17606"/>
    <cellStyle name="20% - Accent5 40 3 2 3" xfId="17607"/>
    <cellStyle name="20% - Accent5 40 3 2 4" xfId="17608"/>
    <cellStyle name="20% - Accent5 40 3 3" xfId="17609"/>
    <cellStyle name="20% - Accent5 40 3 3 2" xfId="17610"/>
    <cellStyle name="20% - Accent5 40 3 3 3" xfId="17611"/>
    <cellStyle name="20% - Accent5 40 3 4" xfId="17612"/>
    <cellStyle name="20% - Accent5 40 3 5" xfId="17613"/>
    <cellStyle name="20% - Accent5 40 4" xfId="17614"/>
    <cellStyle name="20% - Accent5 40 4 2" xfId="17615"/>
    <cellStyle name="20% - Accent5 40 4 2 2" xfId="17616"/>
    <cellStyle name="20% - Accent5 40 4 2 3" xfId="17617"/>
    <cellStyle name="20% - Accent5 40 4 3" xfId="17618"/>
    <cellStyle name="20% - Accent5 40 4 4" xfId="17619"/>
    <cellStyle name="20% - Accent5 40 5" xfId="17620"/>
    <cellStyle name="20% - Accent5 40 5 2" xfId="17621"/>
    <cellStyle name="20% - Accent5 40 5 3" xfId="17622"/>
    <cellStyle name="20% - Accent5 40 6" xfId="17623"/>
    <cellStyle name="20% - Accent5 40 7" xfId="17624"/>
    <cellStyle name="20% - Accent5 41" xfId="17625"/>
    <cellStyle name="20% - Accent5 41 2" xfId="17626"/>
    <cellStyle name="20% - Accent5 41 2 2" xfId="17627"/>
    <cellStyle name="20% - Accent5 41 2 2 2" xfId="17628"/>
    <cellStyle name="20% - Accent5 41 2 2 2 2" xfId="17629"/>
    <cellStyle name="20% - Accent5 41 2 2 2 3" xfId="17630"/>
    <cellStyle name="20% - Accent5 41 2 2 3" xfId="17631"/>
    <cellStyle name="20% - Accent5 41 2 2 4" xfId="17632"/>
    <cellStyle name="20% - Accent5 41 2 3" xfId="17633"/>
    <cellStyle name="20% - Accent5 41 2 3 2" xfId="17634"/>
    <cellStyle name="20% - Accent5 41 2 3 3" xfId="17635"/>
    <cellStyle name="20% - Accent5 41 2 4" xfId="17636"/>
    <cellStyle name="20% - Accent5 41 2 5" xfId="17637"/>
    <cellStyle name="20% - Accent5 41 3" xfId="17638"/>
    <cellStyle name="20% - Accent5 41 3 2" xfId="17639"/>
    <cellStyle name="20% - Accent5 41 3 2 2" xfId="17640"/>
    <cellStyle name="20% - Accent5 41 3 2 2 2" xfId="17641"/>
    <cellStyle name="20% - Accent5 41 3 2 2 3" xfId="17642"/>
    <cellStyle name="20% - Accent5 41 3 2 3" xfId="17643"/>
    <cellStyle name="20% - Accent5 41 3 2 4" xfId="17644"/>
    <cellStyle name="20% - Accent5 41 3 3" xfId="17645"/>
    <cellStyle name="20% - Accent5 41 3 3 2" xfId="17646"/>
    <cellStyle name="20% - Accent5 41 3 3 3" xfId="17647"/>
    <cellStyle name="20% - Accent5 41 3 4" xfId="17648"/>
    <cellStyle name="20% - Accent5 41 3 5" xfId="17649"/>
    <cellStyle name="20% - Accent5 41 4" xfId="17650"/>
    <cellStyle name="20% - Accent5 41 4 2" xfId="17651"/>
    <cellStyle name="20% - Accent5 41 4 2 2" xfId="17652"/>
    <cellStyle name="20% - Accent5 41 4 2 3" xfId="17653"/>
    <cellStyle name="20% - Accent5 41 4 3" xfId="17654"/>
    <cellStyle name="20% - Accent5 41 4 4" xfId="17655"/>
    <cellStyle name="20% - Accent5 41 5" xfId="17656"/>
    <cellStyle name="20% - Accent5 41 5 2" xfId="17657"/>
    <cellStyle name="20% - Accent5 41 5 3" xfId="17658"/>
    <cellStyle name="20% - Accent5 41 6" xfId="17659"/>
    <cellStyle name="20% - Accent5 41 7" xfId="17660"/>
    <cellStyle name="20% - Accent5 42" xfId="17661"/>
    <cellStyle name="20% - Accent5 42 2" xfId="17662"/>
    <cellStyle name="20% - Accent5 42 2 2" xfId="17663"/>
    <cellStyle name="20% - Accent5 42 2 2 2" xfId="17664"/>
    <cellStyle name="20% - Accent5 42 2 2 2 2" xfId="17665"/>
    <cellStyle name="20% - Accent5 42 2 2 2 3" xfId="17666"/>
    <cellStyle name="20% - Accent5 42 2 2 3" xfId="17667"/>
    <cellStyle name="20% - Accent5 42 2 2 4" xfId="17668"/>
    <cellStyle name="20% - Accent5 42 2 3" xfId="17669"/>
    <cellStyle name="20% - Accent5 42 2 3 2" xfId="17670"/>
    <cellStyle name="20% - Accent5 42 2 3 3" xfId="17671"/>
    <cellStyle name="20% - Accent5 42 2 4" xfId="17672"/>
    <cellStyle name="20% - Accent5 42 2 5" xfId="17673"/>
    <cellStyle name="20% - Accent5 42 3" xfId="17674"/>
    <cellStyle name="20% - Accent5 42 3 2" xfId="17675"/>
    <cellStyle name="20% - Accent5 42 3 2 2" xfId="17676"/>
    <cellStyle name="20% - Accent5 42 3 2 2 2" xfId="17677"/>
    <cellStyle name="20% - Accent5 42 3 2 2 3" xfId="17678"/>
    <cellStyle name="20% - Accent5 42 3 2 3" xfId="17679"/>
    <cellStyle name="20% - Accent5 42 3 2 4" xfId="17680"/>
    <cellStyle name="20% - Accent5 42 3 3" xfId="17681"/>
    <cellStyle name="20% - Accent5 42 3 3 2" xfId="17682"/>
    <cellStyle name="20% - Accent5 42 3 3 3" xfId="17683"/>
    <cellStyle name="20% - Accent5 42 3 4" xfId="17684"/>
    <cellStyle name="20% - Accent5 42 3 5" xfId="17685"/>
    <cellStyle name="20% - Accent5 42 4" xfId="17686"/>
    <cellStyle name="20% - Accent5 42 4 2" xfId="17687"/>
    <cellStyle name="20% - Accent5 42 4 2 2" xfId="17688"/>
    <cellStyle name="20% - Accent5 42 4 2 3" xfId="17689"/>
    <cellStyle name="20% - Accent5 42 4 3" xfId="17690"/>
    <cellStyle name="20% - Accent5 42 4 4" xfId="17691"/>
    <cellStyle name="20% - Accent5 42 5" xfId="17692"/>
    <cellStyle name="20% - Accent5 42 5 2" xfId="17693"/>
    <cellStyle name="20% - Accent5 42 5 3" xfId="17694"/>
    <cellStyle name="20% - Accent5 42 6" xfId="17695"/>
    <cellStyle name="20% - Accent5 42 7" xfId="17696"/>
    <cellStyle name="20% - Accent5 43" xfId="17697"/>
    <cellStyle name="20% - Accent5 43 2" xfId="17698"/>
    <cellStyle name="20% - Accent5 43 2 2" xfId="17699"/>
    <cellStyle name="20% - Accent5 43 2 2 2" xfId="17700"/>
    <cellStyle name="20% - Accent5 43 2 2 2 2" xfId="17701"/>
    <cellStyle name="20% - Accent5 43 2 2 2 3" xfId="17702"/>
    <cellStyle name="20% - Accent5 43 2 2 3" xfId="17703"/>
    <cellStyle name="20% - Accent5 43 2 2 4" xfId="17704"/>
    <cellStyle name="20% - Accent5 43 2 3" xfId="17705"/>
    <cellStyle name="20% - Accent5 43 2 3 2" xfId="17706"/>
    <cellStyle name="20% - Accent5 43 2 3 3" xfId="17707"/>
    <cellStyle name="20% - Accent5 43 2 4" xfId="17708"/>
    <cellStyle name="20% - Accent5 43 2 5" xfId="17709"/>
    <cellStyle name="20% - Accent5 43 3" xfId="17710"/>
    <cellStyle name="20% - Accent5 43 3 2" xfId="17711"/>
    <cellStyle name="20% - Accent5 43 3 2 2" xfId="17712"/>
    <cellStyle name="20% - Accent5 43 3 2 2 2" xfId="17713"/>
    <cellStyle name="20% - Accent5 43 3 2 2 3" xfId="17714"/>
    <cellStyle name="20% - Accent5 43 3 2 3" xfId="17715"/>
    <cellStyle name="20% - Accent5 43 3 2 4" xfId="17716"/>
    <cellStyle name="20% - Accent5 43 3 3" xfId="17717"/>
    <cellStyle name="20% - Accent5 43 3 3 2" xfId="17718"/>
    <cellStyle name="20% - Accent5 43 3 3 3" xfId="17719"/>
    <cellStyle name="20% - Accent5 43 3 4" xfId="17720"/>
    <cellStyle name="20% - Accent5 43 3 5" xfId="17721"/>
    <cellStyle name="20% - Accent5 43 4" xfId="17722"/>
    <cellStyle name="20% - Accent5 43 4 2" xfId="17723"/>
    <cellStyle name="20% - Accent5 43 4 2 2" xfId="17724"/>
    <cellStyle name="20% - Accent5 43 4 2 3" xfId="17725"/>
    <cellStyle name="20% - Accent5 43 4 3" xfId="17726"/>
    <cellStyle name="20% - Accent5 43 4 4" xfId="17727"/>
    <cellStyle name="20% - Accent5 43 5" xfId="17728"/>
    <cellStyle name="20% - Accent5 43 5 2" xfId="17729"/>
    <cellStyle name="20% - Accent5 43 5 3" xfId="17730"/>
    <cellStyle name="20% - Accent5 43 6" xfId="17731"/>
    <cellStyle name="20% - Accent5 43 7" xfId="17732"/>
    <cellStyle name="20% - Accent5 44" xfId="17733"/>
    <cellStyle name="20% - Accent5 44 2" xfId="17734"/>
    <cellStyle name="20% - Accent5 44 2 2" xfId="17735"/>
    <cellStyle name="20% - Accent5 44 2 2 2" xfId="17736"/>
    <cellStyle name="20% - Accent5 44 2 2 2 2" xfId="17737"/>
    <cellStyle name="20% - Accent5 44 2 2 2 3" xfId="17738"/>
    <cellStyle name="20% - Accent5 44 2 2 3" xfId="17739"/>
    <cellStyle name="20% - Accent5 44 2 2 4" xfId="17740"/>
    <cellStyle name="20% - Accent5 44 2 3" xfId="17741"/>
    <cellStyle name="20% - Accent5 44 2 3 2" xfId="17742"/>
    <cellStyle name="20% - Accent5 44 2 3 3" xfId="17743"/>
    <cellStyle name="20% - Accent5 44 2 4" xfId="17744"/>
    <cellStyle name="20% - Accent5 44 2 5" xfId="17745"/>
    <cellStyle name="20% - Accent5 44 3" xfId="17746"/>
    <cellStyle name="20% - Accent5 44 3 2" xfId="17747"/>
    <cellStyle name="20% - Accent5 44 3 2 2" xfId="17748"/>
    <cellStyle name="20% - Accent5 44 3 2 2 2" xfId="17749"/>
    <cellStyle name="20% - Accent5 44 3 2 2 3" xfId="17750"/>
    <cellStyle name="20% - Accent5 44 3 2 3" xfId="17751"/>
    <cellStyle name="20% - Accent5 44 3 2 4" xfId="17752"/>
    <cellStyle name="20% - Accent5 44 3 3" xfId="17753"/>
    <cellStyle name="20% - Accent5 44 3 3 2" xfId="17754"/>
    <cellStyle name="20% - Accent5 44 3 3 3" xfId="17755"/>
    <cellStyle name="20% - Accent5 44 3 4" xfId="17756"/>
    <cellStyle name="20% - Accent5 44 3 5" xfId="17757"/>
    <cellStyle name="20% - Accent5 44 4" xfId="17758"/>
    <cellStyle name="20% - Accent5 44 4 2" xfId="17759"/>
    <cellStyle name="20% - Accent5 44 4 2 2" xfId="17760"/>
    <cellStyle name="20% - Accent5 44 4 2 3" xfId="17761"/>
    <cellStyle name="20% - Accent5 44 4 3" xfId="17762"/>
    <cellStyle name="20% - Accent5 44 4 4" xfId="17763"/>
    <cellStyle name="20% - Accent5 44 5" xfId="17764"/>
    <cellStyle name="20% - Accent5 44 5 2" xfId="17765"/>
    <cellStyle name="20% - Accent5 44 5 3" xfId="17766"/>
    <cellStyle name="20% - Accent5 44 6" xfId="17767"/>
    <cellStyle name="20% - Accent5 44 7" xfId="17768"/>
    <cellStyle name="20% - Accent5 45" xfId="17769"/>
    <cellStyle name="20% - Accent5 45 2" xfId="17770"/>
    <cellStyle name="20% - Accent5 45 2 2" xfId="17771"/>
    <cellStyle name="20% - Accent5 45 2 2 2" xfId="17772"/>
    <cellStyle name="20% - Accent5 45 2 2 2 2" xfId="17773"/>
    <cellStyle name="20% - Accent5 45 2 2 2 3" xfId="17774"/>
    <cellStyle name="20% - Accent5 45 2 2 3" xfId="17775"/>
    <cellStyle name="20% - Accent5 45 2 2 4" xfId="17776"/>
    <cellStyle name="20% - Accent5 45 2 3" xfId="17777"/>
    <cellStyle name="20% - Accent5 45 2 3 2" xfId="17778"/>
    <cellStyle name="20% - Accent5 45 2 3 3" xfId="17779"/>
    <cellStyle name="20% - Accent5 45 2 4" xfId="17780"/>
    <cellStyle name="20% - Accent5 45 2 5" xfId="17781"/>
    <cellStyle name="20% - Accent5 45 3" xfId="17782"/>
    <cellStyle name="20% - Accent5 45 3 2" xfId="17783"/>
    <cellStyle name="20% - Accent5 45 3 2 2" xfId="17784"/>
    <cellStyle name="20% - Accent5 45 3 2 2 2" xfId="17785"/>
    <cellStyle name="20% - Accent5 45 3 2 2 3" xfId="17786"/>
    <cellStyle name="20% - Accent5 45 3 2 3" xfId="17787"/>
    <cellStyle name="20% - Accent5 45 3 2 4" xfId="17788"/>
    <cellStyle name="20% - Accent5 45 3 3" xfId="17789"/>
    <cellStyle name="20% - Accent5 45 3 3 2" xfId="17790"/>
    <cellStyle name="20% - Accent5 45 3 3 3" xfId="17791"/>
    <cellStyle name="20% - Accent5 45 3 4" xfId="17792"/>
    <cellStyle name="20% - Accent5 45 3 5" xfId="17793"/>
    <cellStyle name="20% - Accent5 45 4" xfId="17794"/>
    <cellStyle name="20% - Accent5 45 4 2" xfId="17795"/>
    <cellStyle name="20% - Accent5 45 4 2 2" xfId="17796"/>
    <cellStyle name="20% - Accent5 45 4 2 3" xfId="17797"/>
    <cellStyle name="20% - Accent5 45 4 3" xfId="17798"/>
    <cellStyle name="20% - Accent5 45 4 4" xfId="17799"/>
    <cellStyle name="20% - Accent5 45 5" xfId="17800"/>
    <cellStyle name="20% - Accent5 45 5 2" xfId="17801"/>
    <cellStyle name="20% - Accent5 45 5 3" xfId="17802"/>
    <cellStyle name="20% - Accent5 45 6" xfId="17803"/>
    <cellStyle name="20% - Accent5 45 7" xfId="17804"/>
    <cellStyle name="20% - Accent5 46" xfId="17805"/>
    <cellStyle name="20% - Accent5 46 2" xfId="17806"/>
    <cellStyle name="20% - Accent5 46 2 2" xfId="17807"/>
    <cellStyle name="20% - Accent5 46 2 2 2" xfId="17808"/>
    <cellStyle name="20% - Accent5 46 2 2 2 2" xfId="17809"/>
    <cellStyle name="20% - Accent5 46 2 2 2 3" xfId="17810"/>
    <cellStyle name="20% - Accent5 46 2 2 3" xfId="17811"/>
    <cellStyle name="20% - Accent5 46 2 2 4" xfId="17812"/>
    <cellStyle name="20% - Accent5 46 2 3" xfId="17813"/>
    <cellStyle name="20% - Accent5 46 2 3 2" xfId="17814"/>
    <cellStyle name="20% - Accent5 46 2 3 3" xfId="17815"/>
    <cellStyle name="20% - Accent5 46 2 4" xfId="17816"/>
    <cellStyle name="20% - Accent5 46 2 5" xfId="17817"/>
    <cellStyle name="20% - Accent5 46 3" xfId="17818"/>
    <cellStyle name="20% - Accent5 46 3 2" xfId="17819"/>
    <cellStyle name="20% - Accent5 46 3 2 2" xfId="17820"/>
    <cellStyle name="20% - Accent5 46 3 2 2 2" xfId="17821"/>
    <cellStyle name="20% - Accent5 46 3 2 2 3" xfId="17822"/>
    <cellStyle name="20% - Accent5 46 3 2 3" xfId="17823"/>
    <cellStyle name="20% - Accent5 46 3 2 4" xfId="17824"/>
    <cellStyle name="20% - Accent5 46 3 3" xfId="17825"/>
    <cellStyle name="20% - Accent5 46 3 3 2" xfId="17826"/>
    <cellStyle name="20% - Accent5 46 3 3 3" xfId="17827"/>
    <cellStyle name="20% - Accent5 46 3 4" xfId="17828"/>
    <cellStyle name="20% - Accent5 46 3 5" xfId="17829"/>
    <cellStyle name="20% - Accent5 46 4" xfId="17830"/>
    <cellStyle name="20% - Accent5 46 4 2" xfId="17831"/>
    <cellStyle name="20% - Accent5 46 4 2 2" xfId="17832"/>
    <cellStyle name="20% - Accent5 46 4 2 3" xfId="17833"/>
    <cellStyle name="20% - Accent5 46 4 3" xfId="17834"/>
    <cellStyle name="20% - Accent5 46 4 4" xfId="17835"/>
    <cellStyle name="20% - Accent5 46 5" xfId="17836"/>
    <cellStyle name="20% - Accent5 46 5 2" xfId="17837"/>
    <cellStyle name="20% - Accent5 46 5 3" xfId="17838"/>
    <cellStyle name="20% - Accent5 46 6" xfId="17839"/>
    <cellStyle name="20% - Accent5 46 7" xfId="17840"/>
    <cellStyle name="20% - Accent5 47" xfId="17841"/>
    <cellStyle name="20% - Accent5 47 2" xfId="17842"/>
    <cellStyle name="20% - Accent5 47 2 2" xfId="17843"/>
    <cellStyle name="20% - Accent5 47 2 2 2" xfId="17844"/>
    <cellStyle name="20% - Accent5 47 2 2 2 2" xfId="17845"/>
    <cellStyle name="20% - Accent5 47 2 2 2 3" xfId="17846"/>
    <cellStyle name="20% - Accent5 47 2 2 3" xfId="17847"/>
    <cellStyle name="20% - Accent5 47 2 2 4" xfId="17848"/>
    <cellStyle name="20% - Accent5 47 2 3" xfId="17849"/>
    <cellStyle name="20% - Accent5 47 2 3 2" xfId="17850"/>
    <cellStyle name="20% - Accent5 47 2 3 3" xfId="17851"/>
    <cellStyle name="20% - Accent5 47 2 4" xfId="17852"/>
    <cellStyle name="20% - Accent5 47 2 5" xfId="17853"/>
    <cellStyle name="20% - Accent5 47 3" xfId="17854"/>
    <cellStyle name="20% - Accent5 47 3 2" xfId="17855"/>
    <cellStyle name="20% - Accent5 47 3 2 2" xfId="17856"/>
    <cellStyle name="20% - Accent5 47 3 2 3" xfId="17857"/>
    <cellStyle name="20% - Accent5 47 3 3" xfId="17858"/>
    <cellStyle name="20% - Accent5 47 3 4" xfId="17859"/>
    <cellStyle name="20% - Accent5 47 4" xfId="17860"/>
    <cellStyle name="20% - Accent5 47 4 2" xfId="17861"/>
    <cellStyle name="20% - Accent5 47 4 3" xfId="17862"/>
    <cellStyle name="20% - Accent5 47 5" xfId="17863"/>
    <cellStyle name="20% - Accent5 47 6" xfId="17864"/>
    <cellStyle name="20% - Accent5 48" xfId="17865"/>
    <cellStyle name="20% - Accent5 48 2" xfId="17866"/>
    <cellStyle name="20% - Accent5 48 2 2" xfId="17867"/>
    <cellStyle name="20% - Accent5 48 2 2 2" xfId="17868"/>
    <cellStyle name="20% - Accent5 48 2 2 2 2" xfId="17869"/>
    <cellStyle name="20% - Accent5 48 2 2 2 3" xfId="17870"/>
    <cellStyle name="20% - Accent5 48 2 2 3" xfId="17871"/>
    <cellStyle name="20% - Accent5 48 2 2 4" xfId="17872"/>
    <cellStyle name="20% - Accent5 48 2 3" xfId="17873"/>
    <cellStyle name="20% - Accent5 48 2 3 2" xfId="17874"/>
    <cellStyle name="20% - Accent5 48 2 3 3" xfId="17875"/>
    <cellStyle name="20% - Accent5 48 2 4" xfId="17876"/>
    <cellStyle name="20% - Accent5 48 2 5" xfId="17877"/>
    <cellStyle name="20% - Accent5 48 3" xfId="17878"/>
    <cellStyle name="20% - Accent5 48 3 2" xfId="17879"/>
    <cellStyle name="20% - Accent5 48 3 2 2" xfId="17880"/>
    <cellStyle name="20% - Accent5 48 3 2 3" xfId="17881"/>
    <cellStyle name="20% - Accent5 48 3 3" xfId="17882"/>
    <cellStyle name="20% - Accent5 48 3 4" xfId="17883"/>
    <cellStyle name="20% - Accent5 48 4" xfId="17884"/>
    <cellStyle name="20% - Accent5 48 4 2" xfId="17885"/>
    <cellStyle name="20% - Accent5 48 4 3" xfId="17886"/>
    <cellStyle name="20% - Accent5 48 5" xfId="17887"/>
    <cellStyle name="20% - Accent5 48 6" xfId="17888"/>
    <cellStyle name="20% - Accent5 49" xfId="17889"/>
    <cellStyle name="20% - Accent5 49 2" xfId="17890"/>
    <cellStyle name="20% - Accent5 49 2 2" xfId="17891"/>
    <cellStyle name="20% - Accent5 49 2 2 2" xfId="17892"/>
    <cellStyle name="20% - Accent5 49 2 2 2 2" xfId="17893"/>
    <cellStyle name="20% - Accent5 49 2 2 2 3" xfId="17894"/>
    <cellStyle name="20% - Accent5 49 2 2 3" xfId="17895"/>
    <cellStyle name="20% - Accent5 49 2 2 4" xfId="17896"/>
    <cellStyle name="20% - Accent5 49 2 3" xfId="17897"/>
    <cellStyle name="20% - Accent5 49 2 3 2" xfId="17898"/>
    <cellStyle name="20% - Accent5 49 2 3 3" xfId="17899"/>
    <cellStyle name="20% - Accent5 49 2 4" xfId="17900"/>
    <cellStyle name="20% - Accent5 49 2 5" xfId="17901"/>
    <cellStyle name="20% - Accent5 49 3" xfId="17902"/>
    <cellStyle name="20% - Accent5 49 3 2" xfId="17903"/>
    <cellStyle name="20% - Accent5 49 3 2 2" xfId="17904"/>
    <cellStyle name="20% - Accent5 49 3 2 3" xfId="17905"/>
    <cellStyle name="20% - Accent5 49 3 3" xfId="17906"/>
    <cellStyle name="20% - Accent5 49 3 4" xfId="17907"/>
    <cellStyle name="20% - Accent5 49 4" xfId="17908"/>
    <cellStyle name="20% - Accent5 49 4 2" xfId="17909"/>
    <cellStyle name="20% - Accent5 49 4 3" xfId="17910"/>
    <cellStyle name="20% - Accent5 49 5" xfId="17911"/>
    <cellStyle name="20% - Accent5 49 6" xfId="17912"/>
    <cellStyle name="20% - Accent5 5" xfId="418"/>
    <cellStyle name="20% - Accent5 5 2" xfId="419"/>
    <cellStyle name="20% - Accent5 5 3" xfId="17913"/>
    <cellStyle name="20% - Accent5 50" xfId="17914"/>
    <cellStyle name="20% - Accent5 50 2" xfId="17915"/>
    <cellStyle name="20% - Accent5 50 2 2" xfId="17916"/>
    <cellStyle name="20% - Accent5 50 2 2 2" xfId="17917"/>
    <cellStyle name="20% - Accent5 50 2 2 2 2" xfId="17918"/>
    <cellStyle name="20% - Accent5 50 2 2 2 3" xfId="17919"/>
    <cellStyle name="20% - Accent5 50 2 2 3" xfId="17920"/>
    <cellStyle name="20% - Accent5 50 2 2 4" xfId="17921"/>
    <cellStyle name="20% - Accent5 50 2 3" xfId="17922"/>
    <cellStyle name="20% - Accent5 50 2 3 2" xfId="17923"/>
    <cellStyle name="20% - Accent5 50 2 3 3" xfId="17924"/>
    <cellStyle name="20% - Accent5 50 2 4" xfId="17925"/>
    <cellStyle name="20% - Accent5 50 2 5" xfId="17926"/>
    <cellStyle name="20% - Accent5 50 3" xfId="17927"/>
    <cellStyle name="20% - Accent5 50 3 2" xfId="17928"/>
    <cellStyle name="20% - Accent5 50 3 2 2" xfId="17929"/>
    <cellStyle name="20% - Accent5 50 3 2 3" xfId="17930"/>
    <cellStyle name="20% - Accent5 50 3 3" xfId="17931"/>
    <cellStyle name="20% - Accent5 50 3 4" xfId="17932"/>
    <cellStyle name="20% - Accent5 50 4" xfId="17933"/>
    <cellStyle name="20% - Accent5 50 4 2" xfId="17934"/>
    <cellStyle name="20% - Accent5 50 4 3" xfId="17935"/>
    <cellStyle name="20% - Accent5 50 5" xfId="17936"/>
    <cellStyle name="20% - Accent5 50 6" xfId="17937"/>
    <cellStyle name="20% - Accent5 51" xfId="17938"/>
    <cellStyle name="20% - Accent5 51 2" xfId="17939"/>
    <cellStyle name="20% - Accent5 51 2 2" xfId="17940"/>
    <cellStyle name="20% - Accent5 51 2 2 2" xfId="17941"/>
    <cellStyle name="20% - Accent5 51 2 2 3" xfId="17942"/>
    <cellStyle name="20% - Accent5 51 2 3" xfId="17943"/>
    <cellStyle name="20% - Accent5 51 2 4" xfId="17944"/>
    <cellStyle name="20% - Accent5 51 3" xfId="17945"/>
    <cellStyle name="20% - Accent5 51 3 2" xfId="17946"/>
    <cellStyle name="20% - Accent5 51 3 3" xfId="17947"/>
    <cellStyle name="20% - Accent5 51 4" xfId="17948"/>
    <cellStyle name="20% - Accent5 51 5" xfId="17949"/>
    <cellStyle name="20% - Accent5 52" xfId="17950"/>
    <cellStyle name="20% - Accent5 52 2" xfId="17951"/>
    <cellStyle name="20% - Accent5 52 2 2" xfId="17952"/>
    <cellStyle name="20% - Accent5 52 2 2 2" xfId="17953"/>
    <cellStyle name="20% - Accent5 52 2 2 3" xfId="17954"/>
    <cellStyle name="20% - Accent5 52 2 3" xfId="17955"/>
    <cellStyle name="20% - Accent5 52 2 4" xfId="17956"/>
    <cellStyle name="20% - Accent5 52 3" xfId="17957"/>
    <cellStyle name="20% - Accent5 52 3 2" xfId="17958"/>
    <cellStyle name="20% - Accent5 52 3 3" xfId="17959"/>
    <cellStyle name="20% - Accent5 52 4" xfId="17960"/>
    <cellStyle name="20% - Accent5 52 5" xfId="17961"/>
    <cellStyle name="20% - Accent5 53" xfId="17962"/>
    <cellStyle name="20% - Accent5 53 2" xfId="17963"/>
    <cellStyle name="20% - Accent5 53 2 2" xfId="17964"/>
    <cellStyle name="20% - Accent5 53 2 2 2" xfId="17965"/>
    <cellStyle name="20% - Accent5 53 2 2 3" xfId="17966"/>
    <cellStyle name="20% - Accent5 53 2 3" xfId="17967"/>
    <cellStyle name="20% - Accent5 53 2 4" xfId="17968"/>
    <cellStyle name="20% - Accent5 53 3" xfId="17969"/>
    <cellStyle name="20% - Accent5 53 3 2" xfId="17970"/>
    <cellStyle name="20% - Accent5 53 3 3" xfId="17971"/>
    <cellStyle name="20% - Accent5 53 4" xfId="17972"/>
    <cellStyle name="20% - Accent5 53 5" xfId="17973"/>
    <cellStyle name="20% - Accent5 54" xfId="17974"/>
    <cellStyle name="20% - Accent5 54 2" xfId="17975"/>
    <cellStyle name="20% - Accent5 54 2 2" xfId="17976"/>
    <cellStyle name="20% - Accent5 54 2 2 2" xfId="17977"/>
    <cellStyle name="20% - Accent5 54 2 2 3" xfId="17978"/>
    <cellStyle name="20% - Accent5 54 2 3" xfId="17979"/>
    <cellStyle name="20% - Accent5 54 2 4" xfId="17980"/>
    <cellStyle name="20% - Accent5 54 3" xfId="17981"/>
    <cellStyle name="20% - Accent5 54 3 2" xfId="17982"/>
    <cellStyle name="20% - Accent5 54 3 3" xfId="17983"/>
    <cellStyle name="20% - Accent5 54 4" xfId="17984"/>
    <cellStyle name="20% - Accent5 54 5" xfId="17985"/>
    <cellStyle name="20% - Accent5 55" xfId="17986"/>
    <cellStyle name="20% - Accent5 55 2" xfId="17987"/>
    <cellStyle name="20% - Accent5 55 2 2" xfId="17988"/>
    <cellStyle name="20% - Accent5 55 2 2 2" xfId="17989"/>
    <cellStyle name="20% - Accent5 55 2 2 3" xfId="17990"/>
    <cellStyle name="20% - Accent5 55 2 3" xfId="17991"/>
    <cellStyle name="20% - Accent5 55 2 4" xfId="17992"/>
    <cellStyle name="20% - Accent5 55 3" xfId="17993"/>
    <cellStyle name="20% - Accent5 55 3 2" xfId="17994"/>
    <cellStyle name="20% - Accent5 55 3 3" xfId="17995"/>
    <cellStyle name="20% - Accent5 55 4" xfId="17996"/>
    <cellStyle name="20% - Accent5 55 5" xfId="17997"/>
    <cellStyle name="20% - Accent5 56" xfId="17998"/>
    <cellStyle name="20% - Accent5 56 2" xfId="17999"/>
    <cellStyle name="20% - Accent5 56 2 2" xfId="18000"/>
    <cellStyle name="20% - Accent5 56 2 2 2" xfId="18001"/>
    <cellStyle name="20% - Accent5 56 2 2 3" xfId="18002"/>
    <cellStyle name="20% - Accent5 56 2 3" xfId="18003"/>
    <cellStyle name="20% - Accent5 56 2 4" xfId="18004"/>
    <cellStyle name="20% - Accent5 56 3" xfId="18005"/>
    <cellStyle name="20% - Accent5 56 3 2" xfId="18006"/>
    <cellStyle name="20% - Accent5 56 3 3" xfId="18007"/>
    <cellStyle name="20% - Accent5 56 4" xfId="18008"/>
    <cellStyle name="20% - Accent5 56 5" xfId="18009"/>
    <cellStyle name="20% - Accent5 57" xfId="18010"/>
    <cellStyle name="20% - Accent5 57 2" xfId="18011"/>
    <cellStyle name="20% - Accent5 57 2 2" xfId="18012"/>
    <cellStyle name="20% - Accent5 57 2 2 2" xfId="18013"/>
    <cellStyle name="20% - Accent5 57 2 2 3" xfId="18014"/>
    <cellStyle name="20% - Accent5 57 2 3" xfId="18015"/>
    <cellStyle name="20% - Accent5 57 2 4" xfId="18016"/>
    <cellStyle name="20% - Accent5 57 3" xfId="18017"/>
    <cellStyle name="20% - Accent5 57 3 2" xfId="18018"/>
    <cellStyle name="20% - Accent5 57 3 3" xfId="18019"/>
    <cellStyle name="20% - Accent5 57 4" xfId="18020"/>
    <cellStyle name="20% - Accent5 57 5" xfId="18021"/>
    <cellStyle name="20% - Accent5 58" xfId="18022"/>
    <cellStyle name="20% - Accent5 58 2" xfId="18023"/>
    <cellStyle name="20% - Accent5 58 2 2" xfId="18024"/>
    <cellStyle name="20% - Accent5 58 2 2 2" xfId="18025"/>
    <cellStyle name="20% - Accent5 58 2 2 3" xfId="18026"/>
    <cellStyle name="20% - Accent5 58 2 3" xfId="18027"/>
    <cellStyle name="20% - Accent5 58 2 4" xfId="18028"/>
    <cellStyle name="20% - Accent5 58 3" xfId="18029"/>
    <cellStyle name="20% - Accent5 58 3 2" xfId="18030"/>
    <cellStyle name="20% - Accent5 58 3 3" xfId="18031"/>
    <cellStyle name="20% - Accent5 58 4" xfId="18032"/>
    <cellStyle name="20% - Accent5 58 5" xfId="18033"/>
    <cellStyle name="20% - Accent5 59" xfId="18034"/>
    <cellStyle name="20% - Accent5 59 2" xfId="18035"/>
    <cellStyle name="20% - Accent5 59 2 2" xfId="18036"/>
    <cellStyle name="20% - Accent5 59 2 2 2" xfId="18037"/>
    <cellStyle name="20% - Accent5 59 2 2 3" xfId="18038"/>
    <cellStyle name="20% - Accent5 59 2 3" xfId="18039"/>
    <cellStyle name="20% - Accent5 59 2 4" xfId="18040"/>
    <cellStyle name="20% - Accent5 59 3" xfId="18041"/>
    <cellStyle name="20% - Accent5 59 3 2" xfId="18042"/>
    <cellStyle name="20% - Accent5 59 3 3" xfId="18043"/>
    <cellStyle name="20% - Accent5 59 4" xfId="18044"/>
    <cellStyle name="20% - Accent5 59 5" xfId="18045"/>
    <cellStyle name="20% - Accent5 6" xfId="420"/>
    <cellStyle name="20% - Accent5 6 2" xfId="421"/>
    <cellStyle name="20% - Accent5 6 2 2" xfId="64018"/>
    <cellStyle name="20% - Accent5 6 2 3" xfId="64019"/>
    <cellStyle name="20% - Accent5 6 3" xfId="18046"/>
    <cellStyle name="20% - Accent5 6 4" xfId="64020"/>
    <cellStyle name="20% - Accent5 60" xfId="18047"/>
    <cellStyle name="20% - Accent5 60 2" xfId="18048"/>
    <cellStyle name="20% - Accent5 60 2 2" xfId="18049"/>
    <cellStyle name="20% - Accent5 60 2 2 2" xfId="18050"/>
    <cellStyle name="20% - Accent5 60 2 2 3" xfId="18051"/>
    <cellStyle name="20% - Accent5 60 2 3" xfId="18052"/>
    <cellStyle name="20% - Accent5 60 2 4" xfId="18053"/>
    <cellStyle name="20% - Accent5 60 3" xfId="18054"/>
    <cellStyle name="20% - Accent5 60 3 2" xfId="18055"/>
    <cellStyle name="20% - Accent5 60 3 3" xfId="18056"/>
    <cellStyle name="20% - Accent5 60 4" xfId="18057"/>
    <cellStyle name="20% - Accent5 60 5" xfId="18058"/>
    <cellStyle name="20% - Accent5 61" xfId="18059"/>
    <cellStyle name="20% - Accent5 61 2" xfId="18060"/>
    <cellStyle name="20% - Accent5 61 2 2" xfId="18061"/>
    <cellStyle name="20% - Accent5 61 2 3" xfId="18062"/>
    <cellStyle name="20% - Accent5 61 3" xfId="18063"/>
    <cellStyle name="20% - Accent5 61 4" xfId="18064"/>
    <cellStyle name="20% - Accent5 62" xfId="18065"/>
    <cellStyle name="20% - Accent5 62 2" xfId="18066"/>
    <cellStyle name="20% - Accent5 62 2 2" xfId="18067"/>
    <cellStyle name="20% - Accent5 62 2 3" xfId="18068"/>
    <cellStyle name="20% - Accent5 62 3" xfId="18069"/>
    <cellStyle name="20% - Accent5 62 4" xfId="18070"/>
    <cellStyle name="20% - Accent5 63" xfId="18071"/>
    <cellStyle name="20% - Accent5 63 2" xfId="18072"/>
    <cellStyle name="20% - Accent5 63 2 2" xfId="18073"/>
    <cellStyle name="20% - Accent5 63 2 3" xfId="18074"/>
    <cellStyle name="20% - Accent5 63 3" xfId="18075"/>
    <cellStyle name="20% - Accent5 63 4" xfId="18076"/>
    <cellStyle name="20% - Accent5 64" xfId="18077"/>
    <cellStyle name="20% - Accent5 64 2" xfId="18078"/>
    <cellStyle name="20% - Accent5 64 2 2" xfId="18079"/>
    <cellStyle name="20% - Accent5 64 2 3" xfId="18080"/>
    <cellStyle name="20% - Accent5 64 3" xfId="18081"/>
    <cellStyle name="20% - Accent5 64 4" xfId="18082"/>
    <cellStyle name="20% - Accent5 65" xfId="18083"/>
    <cellStyle name="20% - Accent5 65 2" xfId="18084"/>
    <cellStyle name="20% - Accent5 65 2 2" xfId="18085"/>
    <cellStyle name="20% - Accent5 65 2 3" xfId="18086"/>
    <cellStyle name="20% - Accent5 65 3" xfId="18087"/>
    <cellStyle name="20% - Accent5 65 4" xfId="18088"/>
    <cellStyle name="20% - Accent5 66" xfId="18089"/>
    <cellStyle name="20% - Accent5 66 2" xfId="18090"/>
    <cellStyle name="20% - Accent5 66 2 2" xfId="18091"/>
    <cellStyle name="20% - Accent5 66 2 3" xfId="18092"/>
    <cellStyle name="20% - Accent5 66 3" xfId="18093"/>
    <cellStyle name="20% - Accent5 66 4" xfId="18094"/>
    <cellStyle name="20% - Accent5 67" xfId="18095"/>
    <cellStyle name="20% - Accent5 67 2" xfId="18096"/>
    <cellStyle name="20% - Accent5 67 2 2" xfId="18097"/>
    <cellStyle name="20% - Accent5 67 2 3" xfId="18098"/>
    <cellStyle name="20% - Accent5 67 3" xfId="18099"/>
    <cellStyle name="20% - Accent5 67 4" xfId="18100"/>
    <cellStyle name="20% - Accent5 68" xfId="18101"/>
    <cellStyle name="20% - Accent5 69" xfId="18102"/>
    <cellStyle name="20% - Accent5 69 2" xfId="18103"/>
    <cellStyle name="20% - Accent5 69 2 2" xfId="18104"/>
    <cellStyle name="20% - Accent5 69 2 3" xfId="18105"/>
    <cellStyle name="20% - Accent5 69 3" xfId="18106"/>
    <cellStyle name="20% - Accent5 69 4" xfId="18107"/>
    <cellStyle name="20% - Accent5 7" xfId="422"/>
    <cellStyle name="20% - Accent5 7 2" xfId="423"/>
    <cellStyle name="20% - Accent5 7 3" xfId="18108"/>
    <cellStyle name="20% - Accent5 70" xfId="18109"/>
    <cellStyle name="20% - Accent5 70 2" xfId="18110"/>
    <cellStyle name="20% - Accent5 70 2 2" xfId="18111"/>
    <cellStyle name="20% - Accent5 70 2 3" xfId="18112"/>
    <cellStyle name="20% - Accent5 70 3" xfId="18113"/>
    <cellStyle name="20% - Accent5 70 4" xfId="18114"/>
    <cellStyle name="20% - Accent5 71" xfId="18115"/>
    <cellStyle name="20% - Accent5 72" xfId="18116"/>
    <cellStyle name="20% - Accent5 73" xfId="18117"/>
    <cellStyle name="20% - Accent5 74" xfId="18118"/>
    <cellStyle name="20% - Accent5 75" xfId="18119"/>
    <cellStyle name="20% - Accent5 76" xfId="18120"/>
    <cellStyle name="20% - Accent5 77" xfId="18121"/>
    <cellStyle name="20% - Accent5 78" xfId="18122"/>
    <cellStyle name="20% - Accent5 79" xfId="18123"/>
    <cellStyle name="20% - Accent5 8" xfId="424"/>
    <cellStyle name="20% - Accent5 8 10" xfId="18124"/>
    <cellStyle name="20% - Accent5 8 2" xfId="425"/>
    <cellStyle name="20% - Accent5 8 2 2" xfId="18125"/>
    <cellStyle name="20% - Accent5 8 2 2 2" xfId="18126"/>
    <cellStyle name="20% - Accent5 8 2 2 2 2" xfId="18127"/>
    <cellStyle name="20% - Accent5 8 2 2 2 3" xfId="18128"/>
    <cellStyle name="20% - Accent5 8 2 2 3" xfId="18129"/>
    <cellStyle name="20% - Accent5 8 2 2 4" xfId="18130"/>
    <cellStyle name="20% - Accent5 8 2 2 5" xfId="18131"/>
    <cellStyle name="20% - Accent5 8 2 2 6" xfId="18132"/>
    <cellStyle name="20% - Accent5 8 2 2 7" xfId="18133"/>
    <cellStyle name="20% - Accent5 8 2 3" xfId="18134"/>
    <cellStyle name="20% - Accent5 8 2 3 2" xfId="18135"/>
    <cellStyle name="20% - Accent5 8 2 3 3" xfId="18136"/>
    <cellStyle name="20% - Accent5 8 2 4" xfId="18137"/>
    <cellStyle name="20% - Accent5 8 2 5" xfId="18138"/>
    <cellStyle name="20% - Accent5 8 2 6" xfId="18139"/>
    <cellStyle name="20% - Accent5 8 2 7" xfId="18140"/>
    <cellStyle name="20% - Accent5 8 3" xfId="18141"/>
    <cellStyle name="20% - Accent5 8 4" xfId="18142"/>
    <cellStyle name="20% - Accent5 8 5" xfId="18143"/>
    <cellStyle name="20% - Accent5 8 5 2" xfId="18144"/>
    <cellStyle name="20% - Accent5 8 5 3" xfId="18145"/>
    <cellStyle name="20% - Accent5 8 6" xfId="18146"/>
    <cellStyle name="20% - Accent5 8 7" xfId="18147"/>
    <cellStyle name="20% - Accent5 8 8" xfId="18148"/>
    <cellStyle name="20% - Accent5 8 9" xfId="18149"/>
    <cellStyle name="20% - Accent5 80" xfId="18150"/>
    <cellStyle name="20% - Accent5 81" xfId="18151"/>
    <cellStyle name="20% - Accent5 82" xfId="18152"/>
    <cellStyle name="20% - Accent5 83" xfId="18153"/>
    <cellStyle name="20% - Accent5 84" xfId="18154"/>
    <cellStyle name="20% - Accent5 85" xfId="18155"/>
    <cellStyle name="20% - Accent5 86" xfId="18156"/>
    <cellStyle name="20% - Accent5 87" xfId="18157"/>
    <cellStyle name="20% - Accent5 88" xfId="18158"/>
    <cellStyle name="20% - Accent5 89" xfId="18159"/>
    <cellStyle name="20% - Accent5 9" xfId="426"/>
    <cellStyle name="20% - Accent5 9 2" xfId="427"/>
    <cellStyle name="20% - Accent5 9 3" xfId="18160"/>
    <cellStyle name="20% - Accent5 90" xfId="18161"/>
    <cellStyle name="20% - Accent5 91" xfId="18162"/>
    <cellStyle name="20% - Accent5 92" xfId="18163"/>
    <cellStyle name="20% - Accent5 93" xfId="18164"/>
    <cellStyle name="20% - Accent5 94" xfId="18165"/>
    <cellStyle name="20% - Accent5 95" xfId="18166"/>
    <cellStyle name="20% - Accent5 96" xfId="18167"/>
    <cellStyle name="20% - Accent5 97" xfId="18168"/>
    <cellStyle name="20% - Accent5 98" xfId="18169"/>
    <cellStyle name="20% - Accent5 99" xfId="18170"/>
    <cellStyle name="20% - Accent6" xfId="8" builtinId="50" customBuiltin="1"/>
    <cellStyle name="20% - Accent6 10" xfId="428"/>
    <cellStyle name="20% - Accent6 10 2" xfId="429"/>
    <cellStyle name="20% - Accent6 10 3" xfId="18171"/>
    <cellStyle name="20% - Accent6 100" xfId="18172"/>
    <cellStyle name="20% - Accent6 101" xfId="18173"/>
    <cellStyle name="20% - Accent6 102" xfId="18174"/>
    <cellStyle name="20% - Accent6 103" xfId="18175"/>
    <cellStyle name="20% - Accent6 11" xfId="430"/>
    <cellStyle name="20% - Accent6 11 2" xfId="431"/>
    <cellStyle name="20% - Accent6 12" xfId="432"/>
    <cellStyle name="20% - Accent6 12 2" xfId="433"/>
    <cellStyle name="20% - Accent6 13" xfId="434"/>
    <cellStyle name="20% - Accent6 13 2" xfId="435"/>
    <cellStyle name="20% - Accent6 13 2 2" xfId="18176"/>
    <cellStyle name="20% - Accent6 13 2 2 2" xfId="18177"/>
    <cellStyle name="20% - Accent6 13 2 2 3" xfId="18178"/>
    <cellStyle name="20% - Accent6 13 2 3" xfId="18179"/>
    <cellStyle name="20% - Accent6 13 2 4" xfId="18180"/>
    <cellStyle name="20% - Accent6 13 2 5" xfId="18181"/>
    <cellStyle name="20% - Accent6 13 2 6" xfId="18182"/>
    <cellStyle name="20% - Accent6 13 2 7" xfId="18183"/>
    <cellStyle name="20% - Accent6 13 3" xfId="18184"/>
    <cellStyle name="20% - Accent6 13 3 2" xfId="18185"/>
    <cellStyle name="20% - Accent6 13 3 3" xfId="18186"/>
    <cellStyle name="20% - Accent6 13 4" xfId="18187"/>
    <cellStyle name="20% - Accent6 13 5" xfId="18188"/>
    <cellStyle name="20% - Accent6 13 6" xfId="18189"/>
    <cellStyle name="20% - Accent6 13 7" xfId="18190"/>
    <cellStyle name="20% - Accent6 14" xfId="436"/>
    <cellStyle name="20% - Accent6 14 2" xfId="437"/>
    <cellStyle name="20% - Accent6 14 3" xfId="18191"/>
    <cellStyle name="20% - Accent6 14 4" xfId="18192"/>
    <cellStyle name="20% - Accent6 14 5" xfId="18193"/>
    <cellStyle name="20% - Accent6 15" xfId="438"/>
    <cellStyle name="20% - Accent6 15 2" xfId="439"/>
    <cellStyle name="20% - Accent6 15 3" xfId="18194"/>
    <cellStyle name="20% - Accent6 16" xfId="440"/>
    <cellStyle name="20% - Accent6 16 2" xfId="441"/>
    <cellStyle name="20% - Accent6 17" xfId="442"/>
    <cellStyle name="20% - Accent6 17 2" xfId="443"/>
    <cellStyle name="20% - Accent6 18" xfId="444"/>
    <cellStyle name="20% - Accent6 18 2" xfId="445"/>
    <cellStyle name="20% - Accent6 19" xfId="446"/>
    <cellStyle name="20% - Accent6 19 2" xfId="447"/>
    <cellStyle name="20% - Accent6 2" xfId="448"/>
    <cellStyle name="20% - Accent6 2 10" xfId="18195"/>
    <cellStyle name="20% - Accent6 2 10 2" xfId="18196"/>
    <cellStyle name="20% - Accent6 2 10 2 2" xfId="18197"/>
    <cellStyle name="20% - Accent6 2 10 2 3" xfId="18198"/>
    <cellStyle name="20% - Accent6 2 10 3" xfId="18199"/>
    <cellStyle name="20% - Accent6 2 10 4" xfId="18200"/>
    <cellStyle name="20% - Accent6 2 11" xfId="18201"/>
    <cellStyle name="20% - Accent6 2 11 2" xfId="18202"/>
    <cellStyle name="20% - Accent6 2 11 2 2" xfId="18203"/>
    <cellStyle name="20% - Accent6 2 11 2 3" xfId="18204"/>
    <cellStyle name="20% - Accent6 2 11 3" xfId="18205"/>
    <cellStyle name="20% - Accent6 2 11 4" xfId="18206"/>
    <cellStyle name="20% - Accent6 2 12" xfId="18207"/>
    <cellStyle name="20% - Accent6 2 12 2" xfId="18208"/>
    <cellStyle name="20% - Accent6 2 12 3" xfId="18209"/>
    <cellStyle name="20% - Accent6 2 13" xfId="18210"/>
    <cellStyle name="20% - Accent6 2 14" xfId="18211"/>
    <cellStyle name="20% - Accent6 2 15" xfId="18212"/>
    <cellStyle name="20% - Accent6 2 2" xfId="449"/>
    <cellStyle name="20% - Accent6 2 2 10" xfId="18213"/>
    <cellStyle name="20% - Accent6 2 2 10 2" xfId="18214"/>
    <cellStyle name="20% - Accent6 2 2 10 2 2" xfId="18215"/>
    <cellStyle name="20% - Accent6 2 2 10 2 3" xfId="18216"/>
    <cellStyle name="20% - Accent6 2 2 10 3" xfId="18217"/>
    <cellStyle name="20% - Accent6 2 2 10 4" xfId="18218"/>
    <cellStyle name="20% - Accent6 2 2 11" xfId="18219"/>
    <cellStyle name="20% - Accent6 2 2 11 2" xfId="18220"/>
    <cellStyle name="20% - Accent6 2 2 11 2 2" xfId="18221"/>
    <cellStyle name="20% - Accent6 2 2 11 2 3" xfId="18222"/>
    <cellStyle name="20% - Accent6 2 2 11 3" xfId="18223"/>
    <cellStyle name="20% - Accent6 2 2 11 4" xfId="18224"/>
    <cellStyle name="20% - Accent6 2 2 12" xfId="18225"/>
    <cellStyle name="20% - Accent6 2 2 12 2" xfId="18226"/>
    <cellStyle name="20% - Accent6 2 2 12 3" xfId="18227"/>
    <cellStyle name="20% - Accent6 2 2 13" xfId="18228"/>
    <cellStyle name="20% - Accent6 2 2 14" xfId="18229"/>
    <cellStyle name="20% - Accent6 2 2 2" xfId="18230"/>
    <cellStyle name="20% - Accent6 2 2 2 10" xfId="18231"/>
    <cellStyle name="20% - Accent6 2 2 2 10 2" xfId="18232"/>
    <cellStyle name="20% - Accent6 2 2 2 10 3" xfId="18233"/>
    <cellStyle name="20% - Accent6 2 2 2 11" xfId="18234"/>
    <cellStyle name="20% - Accent6 2 2 2 12" xfId="18235"/>
    <cellStyle name="20% - Accent6 2 2 2 2" xfId="18236"/>
    <cellStyle name="20% - Accent6 2 2 2 2 2" xfId="18237"/>
    <cellStyle name="20% - Accent6 2 2 2 2 2 2" xfId="18238"/>
    <cellStyle name="20% - Accent6 2 2 2 2 2 2 2" xfId="18239"/>
    <cellStyle name="20% - Accent6 2 2 2 2 2 2 2 2" xfId="18240"/>
    <cellStyle name="20% - Accent6 2 2 2 2 2 2 2 3" xfId="18241"/>
    <cellStyle name="20% - Accent6 2 2 2 2 2 2 3" xfId="18242"/>
    <cellStyle name="20% - Accent6 2 2 2 2 2 2 4" xfId="18243"/>
    <cellStyle name="20% - Accent6 2 2 2 2 2 3" xfId="18244"/>
    <cellStyle name="20% - Accent6 2 2 2 2 2 3 2" xfId="18245"/>
    <cellStyle name="20% - Accent6 2 2 2 2 2 3 3" xfId="18246"/>
    <cellStyle name="20% - Accent6 2 2 2 2 2 4" xfId="18247"/>
    <cellStyle name="20% - Accent6 2 2 2 2 2 5" xfId="18248"/>
    <cellStyle name="20% - Accent6 2 2 2 2 2 6" xfId="18249"/>
    <cellStyle name="20% - Accent6 2 2 2 2 2 7" xfId="18250"/>
    <cellStyle name="20% - Accent6 2 2 2 2 3" xfId="18251"/>
    <cellStyle name="20% - Accent6 2 2 2 2 3 2" xfId="18252"/>
    <cellStyle name="20% - Accent6 2 2 2 2 3 2 2" xfId="18253"/>
    <cellStyle name="20% - Accent6 2 2 2 2 3 2 2 2" xfId="18254"/>
    <cellStyle name="20% - Accent6 2 2 2 2 3 2 2 3" xfId="18255"/>
    <cellStyle name="20% - Accent6 2 2 2 2 3 2 3" xfId="18256"/>
    <cellStyle name="20% - Accent6 2 2 2 2 3 2 4" xfId="18257"/>
    <cellStyle name="20% - Accent6 2 2 2 2 3 3" xfId="18258"/>
    <cellStyle name="20% - Accent6 2 2 2 2 3 3 2" xfId="18259"/>
    <cellStyle name="20% - Accent6 2 2 2 2 3 3 3" xfId="18260"/>
    <cellStyle name="20% - Accent6 2 2 2 2 3 4" xfId="18261"/>
    <cellStyle name="20% - Accent6 2 2 2 2 3 5" xfId="18262"/>
    <cellStyle name="20% - Accent6 2 2 2 2 4" xfId="18263"/>
    <cellStyle name="20% - Accent6 2 2 2 2 4 2" xfId="18264"/>
    <cellStyle name="20% - Accent6 2 2 2 2 4 2 2" xfId="18265"/>
    <cellStyle name="20% - Accent6 2 2 2 2 4 2 3" xfId="18266"/>
    <cellStyle name="20% - Accent6 2 2 2 2 4 3" xfId="18267"/>
    <cellStyle name="20% - Accent6 2 2 2 2 4 4" xfId="18268"/>
    <cellStyle name="20% - Accent6 2 2 2 2 5" xfId="18269"/>
    <cellStyle name="20% - Accent6 2 2 2 2 5 2" xfId="18270"/>
    <cellStyle name="20% - Accent6 2 2 2 2 5 3" xfId="18271"/>
    <cellStyle name="20% - Accent6 2 2 2 2 6" xfId="18272"/>
    <cellStyle name="20% - Accent6 2 2 2 2 7" xfId="18273"/>
    <cellStyle name="20% - Accent6 2 2 2 3" xfId="18274"/>
    <cellStyle name="20% - Accent6 2 2 2 3 2" xfId="18275"/>
    <cellStyle name="20% - Accent6 2 2 2 3 2 2" xfId="18276"/>
    <cellStyle name="20% - Accent6 2 2 2 3 2 2 2" xfId="18277"/>
    <cellStyle name="20% - Accent6 2 2 2 3 2 2 2 2" xfId="18278"/>
    <cellStyle name="20% - Accent6 2 2 2 3 2 2 2 3" xfId="18279"/>
    <cellStyle name="20% - Accent6 2 2 2 3 2 2 3" xfId="18280"/>
    <cellStyle name="20% - Accent6 2 2 2 3 2 2 4" xfId="18281"/>
    <cellStyle name="20% - Accent6 2 2 2 3 2 3" xfId="18282"/>
    <cellStyle name="20% - Accent6 2 2 2 3 2 3 2" xfId="18283"/>
    <cellStyle name="20% - Accent6 2 2 2 3 2 3 3" xfId="18284"/>
    <cellStyle name="20% - Accent6 2 2 2 3 2 4" xfId="18285"/>
    <cellStyle name="20% - Accent6 2 2 2 3 2 5" xfId="18286"/>
    <cellStyle name="20% - Accent6 2 2 2 3 3" xfId="18287"/>
    <cellStyle name="20% - Accent6 2 2 2 3 3 2" xfId="18288"/>
    <cellStyle name="20% - Accent6 2 2 2 3 3 2 2" xfId="18289"/>
    <cellStyle name="20% - Accent6 2 2 2 3 3 2 2 2" xfId="18290"/>
    <cellStyle name="20% - Accent6 2 2 2 3 3 2 2 3" xfId="18291"/>
    <cellStyle name="20% - Accent6 2 2 2 3 3 2 3" xfId="18292"/>
    <cellStyle name="20% - Accent6 2 2 2 3 3 2 4" xfId="18293"/>
    <cellStyle name="20% - Accent6 2 2 2 3 3 3" xfId="18294"/>
    <cellStyle name="20% - Accent6 2 2 2 3 3 3 2" xfId="18295"/>
    <cellStyle name="20% - Accent6 2 2 2 3 3 3 3" xfId="18296"/>
    <cellStyle name="20% - Accent6 2 2 2 3 3 4" xfId="18297"/>
    <cellStyle name="20% - Accent6 2 2 2 3 3 5" xfId="18298"/>
    <cellStyle name="20% - Accent6 2 2 2 3 4" xfId="18299"/>
    <cellStyle name="20% - Accent6 2 2 2 3 4 2" xfId="18300"/>
    <cellStyle name="20% - Accent6 2 2 2 3 4 2 2" xfId="18301"/>
    <cellStyle name="20% - Accent6 2 2 2 3 4 2 3" xfId="18302"/>
    <cellStyle name="20% - Accent6 2 2 2 3 4 3" xfId="18303"/>
    <cellStyle name="20% - Accent6 2 2 2 3 4 4" xfId="18304"/>
    <cellStyle name="20% - Accent6 2 2 2 3 5" xfId="18305"/>
    <cellStyle name="20% - Accent6 2 2 2 3 5 2" xfId="18306"/>
    <cellStyle name="20% - Accent6 2 2 2 3 5 3" xfId="18307"/>
    <cellStyle name="20% - Accent6 2 2 2 3 6" xfId="18308"/>
    <cellStyle name="20% - Accent6 2 2 2 3 7" xfId="18309"/>
    <cellStyle name="20% - Accent6 2 2 2 4" xfId="18310"/>
    <cellStyle name="20% - Accent6 2 2 2 4 2" xfId="18311"/>
    <cellStyle name="20% - Accent6 2 2 2 4 2 2" xfId="18312"/>
    <cellStyle name="20% - Accent6 2 2 2 4 2 2 2" xfId="18313"/>
    <cellStyle name="20% - Accent6 2 2 2 4 2 2 2 2" xfId="18314"/>
    <cellStyle name="20% - Accent6 2 2 2 4 2 2 2 3" xfId="18315"/>
    <cellStyle name="20% - Accent6 2 2 2 4 2 2 3" xfId="18316"/>
    <cellStyle name="20% - Accent6 2 2 2 4 2 2 4" xfId="18317"/>
    <cellStyle name="20% - Accent6 2 2 2 4 2 3" xfId="18318"/>
    <cellStyle name="20% - Accent6 2 2 2 4 2 3 2" xfId="18319"/>
    <cellStyle name="20% - Accent6 2 2 2 4 2 3 3" xfId="18320"/>
    <cellStyle name="20% - Accent6 2 2 2 4 2 4" xfId="18321"/>
    <cellStyle name="20% - Accent6 2 2 2 4 2 5" xfId="18322"/>
    <cellStyle name="20% - Accent6 2 2 2 4 3" xfId="18323"/>
    <cellStyle name="20% - Accent6 2 2 2 4 3 2" xfId="18324"/>
    <cellStyle name="20% - Accent6 2 2 2 4 3 2 2" xfId="18325"/>
    <cellStyle name="20% - Accent6 2 2 2 4 3 2 2 2" xfId="18326"/>
    <cellStyle name="20% - Accent6 2 2 2 4 3 2 2 3" xfId="18327"/>
    <cellStyle name="20% - Accent6 2 2 2 4 3 2 3" xfId="18328"/>
    <cellStyle name="20% - Accent6 2 2 2 4 3 2 4" xfId="18329"/>
    <cellStyle name="20% - Accent6 2 2 2 4 3 3" xfId="18330"/>
    <cellStyle name="20% - Accent6 2 2 2 4 3 3 2" xfId="18331"/>
    <cellStyle name="20% - Accent6 2 2 2 4 3 3 3" xfId="18332"/>
    <cellStyle name="20% - Accent6 2 2 2 4 3 4" xfId="18333"/>
    <cellStyle name="20% - Accent6 2 2 2 4 3 5" xfId="18334"/>
    <cellStyle name="20% - Accent6 2 2 2 4 4" xfId="18335"/>
    <cellStyle name="20% - Accent6 2 2 2 4 4 2" xfId="18336"/>
    <cellStyle name="20% - Accent6 2 2 2 4 4 2 2" xfId="18337"/>
    <cellStyle name="20% - Accent6 2 2 2 4 4 2 3" xfId="18338"/>
    <cellStyle name="20% - Accent6 2 2 2 4 4 3" xfId="18339"/>
    <cellStyle name="20% - Accent6 2 2 2 4 4 4" xfId="18340"/>
    <cellStyle name="20% - Accent6 2 2 2 4 5" xfId="18341"/>
    <cellStyle name="20% - Accent6 2 2 2 4 5 2" xfId="18342"/>
    <cellStyle name="20% - Accent6 2 2 2 4 5 3" xfId="18343"/>
    <cellStyle name="20% - Accent6 2 2 2 4 6" xfId="18344"/>
    <cellStyle name="20% - Accent6 2 2 2 4 7" xfId="18345"/>
    <cellStyle name="20% - Accent6 2 2 2 5" xfId="18346"/>
    <cellStyle name="20% - Accent6 2 2 2 5 2" xfId="18347"/>
    <cellStyle name="20% - Accent6 2 2 2 5 2 2" xfId="18348"/>
    <cellStyle name="20% - Accent6 2 2 2 5 2 2 2" xfId="18349"/>
    <cellStyle name="20% - Accent6 2 2 2 5 2 2 3" xfId="18350"/>
    <cellStyle name="20% - Accent6 2 2 2 5 2 3" xfId="18351"/>
    <cellStyle name="20% - Accent6 2 2 2 5 2 4" xfId="18352"/>
    <cellStyle name="20% - Accent6 2 2 2 5 3" xfId="18353"/>
    <cellStyle name="20% - Accent6 2 2 2 5 3 2" xfId="18354"/>
    <cellStyle name="20% - Accent6 2 2 2 5 3 3" xfId="18355"/>
    <cellStyle name="20% - Accent6 2 2 2 5 4" xfId="18356"/>
    <cellStyle name="20% - Accent6 2 2 2 5 5" xfId="18357"/>
    <cellStyle name="20% - Accent6 2 2 2 6" xfId="18358"/>
    <cellStyle name="20% - Accent6 2 2 2 6 2" xfId="18359"/>
    <cellStyle name="20% - Accent6 2 2 2 6 2 2" xfId="18360"/>
    <cellStyle name="20% - Accent6 2 2 2 6 2 2 2" xfId="18361"/>
    <cellStyle name="20% - Accent6 2 2 2 6 2 2 3" xfId="18362"/>
    <cellStyle name="20% - Accent6 2 2 2 6 2 3" xfId="18363"/>
    <cellStyle name="20% - Accent6 2 2 2 6 2 4" xfId="18364"/>
    <cellStyle name="20% - Accent6 2 2 2 6 3" xfId="18365"/>
    <cellStyle name="20% - Accent6 2 2 2 6 3 2" xfId="18366"/>
    <cellStyle name="20% - Accent6 2 2 2 6 3 3" xfId="18367"/>
    <cellStyle name="20% - Accent6 2 2 2 6 4" xfId="18368"/>
    <cellStyle name="20% - Accent6 2 2 2 6 5" xfId="18369"/>
    <cellStyle name="20% - Accent6 2 2 2 7" xfId="18370"/>
    <cellStyle name="20% - Accent6 2 2 2 7 2" xfId="18371"/>
    <cellStyle name="20% - Accent6 2 2 2 7 2 2" xfId="18372"/>
    <cellStyle name="20% - Accent6 2 2 2 7 2 2 2" xfId="18373"/>
    <cellStyle name="20% - Accent6 2 2 2 7 2 2 3" xfId="18374"/>
    <cellStyle name="20% - Accent6 2 2 2 7 2 3" xfId="18375"/>
    <cellStyle name="20% - Accent6 2 2 2 7 2 4" xfId="18376"/>
    <cellStyle name="20% - Accent6 2 2 2 7 3" xfId="18377"/>
    <cellStyle name="20% - Accent6 2 2 2 7 3 2" xfId="18378"/>
    <cellStyle name="20% - Accent6 2 2 2 7 3 3" xfId="18379"/>
    <cellStyle name="20% - Accent6 2 2 2 7 4" xfId="18380"/>
    <cellStyle name="20% - Accent6 2 2 2 7 5" xfId="18381"/>
    <cellStyle name="20% - Accent6 2 2 2 8" xfId="18382"/>
    <cellStyle name="20% - Accent6 2 2 2 8 2" xfId="18383"/>
    <cellStyle name="20% - Accent6 2 2 2 8 2 2" xfId="18384"/>
    <cellStyle name="20% - Accent6 2 2 2 8 2 3" xfId="18385"/>
    <cellStyle name="20% - Accent6 2 2 2 8 3" xfId="18386"/>
    <cellStyle name="20% - Accent6 2 2 2 8 4" xfId="18387"/>
    <cellStyle name="20% - Accent6 2 2 2 9" xfId="18388"/>
    <cellStyle name="20% - Accent6 2 2 2 9 2" xfId="18389"/>
    <cellStyle name="20% - Accent6 2 2 2 9 2 2" xfId="18390"/>
    <cellStyle name="20% - Accent6 2 2 2 9 2 3" xfId="18391"/>
    <cellStyle name="20% - Accent6 2 2 2 9 3" xfId="18392"/>
    <cellStyle name="20% - Accent6 2 2 2 9 4" xfId="18393"/>
    <cellStyle name="20% - Accent6 2 2 3" xfId="18394"/>
    <cellStyle name="20% - Accent6 2 2 3 10" xfId="18395"/>
    <cellStyle name="20% - Accent6 2 2 3 10 2" xfId="18396"/>
    <cellStyle name="20% - Accent6 2 2 3 10 3" xfId="18397"/>
    <cellStyle name="20% - Accent6 2 2 3 11" xfId="18398"/>
    <cellStyle name="20% - Accent6 2 2 3 12" xfId="18399"/>
    <cellStyle name="20% - Accent6 2 2 3 2" xfId="18400"/>
    <cellStyle name="20% - Accent6 2 2 3 2 2" xfId="18401"/>
    <cellStyle name="20% - Accent6 2 2 3 2 2 2" xfId="18402"/>
    <cellStyle name="20% - Accent6 2 2 3 2 2 2 2" xfId="18403"/>
    <cellStyle name="20% - Accent6 2 2 3 2 2 2 2 2" xfId="18404"/>
    <cellStyle name="20% - Accent6 2 2 3 2 2 2 2 3" xfId="18405"/>
    <cellStyle name="20% - Accent6 2 2 3 2 2 2 3" xfId="18406"/>
    <cellStyle name="20% - Accent6 2 2 3 2 2 2 4" xfId="18407"/>
    <cellStyle name="20% - Accent6 2 2 3 2 2 3" xfId="18408"/>
    <cellStyle name="20% - Accent6 2 2 3 2 2 3 2" xfId="18409"/>
    <cellStyle name="20% - Accent6 2 2 3 2 2 3 3" xfId="18410"/>
    <cellStyle name="20% - Accent6 2 2 3 2 2 4" xfId="18411"/>
    <cellStyle name="20% - Accent6 2 2 3 2 2 5" xfId="18412"/>
    <cellStyle name="20% - Accent6 2 2 3 2 3" xfId="18413"/>
    <cellStyle name="20% - Accent6 2 2 3 2 3 2" xfId="18414"/>
    <cellStyle name="20% - Accent6 2 2 3 2 3 2 2" xfId="18415"/>
    <cellStyle name="20% - Accent6 2 2 3 2 3 2 2 2" xfId="18416"/>
    <cellStyle name="20% - Accent6 2 2 3 2 3 2 2 3" xfId="18417"/>
    <cellStyle name="20% - Accent6 2 2 3 2 3 2 3" xfId="18418"/>
    <cellStyle name="20% - Accent6 2 2 3 2 3 2 4" xfId="18419"/>
    <cellStyle name="20% - Accent6 2 2 3 2 3 3" xfId="18420"/>
    <cellStyle name="20% - Accent6 2 2 3 2 3 3 2" xfId="18421"/>
    <cellStyle name="20% - Accent6 2 2 3 2 3 3 3" xfId="18422"/>
    <cellStyle name="20% - Accent6 2 2 3 2 3 4" xfId="18423"/>
    <cellStyle name="20% - Accent6 2 2 3 2 3 5" xfId="18424"/>
    <cellStyle name="20% - Accent6 2 2 3 2 4" xfId="18425"/>
    <cellStyle name="20% - Accent6 2 2 3 2 4 2" xfId="18426"/>
    <cellStyle name="20% - Accent6 2 2 3 2 4 2 2" xfId="18427"/>
    <cellStyle name="20% - Accent6 2 2 3 2 4 2 3" xfId="18428"/>
    <cellStyle name="20% - Accent6 2 2 3 2 4 3" xfId="18429"/>
    <cellStyle name="20% - Accent6 2 2 3 2 4 4" xfId="18430"/>
    <cellStyle name="20% - Accent6 2 2 3 2 5" xfId="18431"/>
    <cellStyle name="20% - Accent6 2 2 3 2 5 2" xfId="18432"/>
    <cellStyle name="20% - Accent6 2 2 3 2 5 3" xfId="18433"/>
    <cellStyle name="20% - Accent6 2 2 3 2 6" xfId="18434"/>
    <cellStyle name="20% - Accent6 2 2 3 2 7" xfId="18435"/>
    <cellStyle name="20% - Accent6 2 2 3 3" xfId="18436"/>
    <cellStyle name="20% - Accent6 2 2 3 3 2" xfId="18437"/>
    <cellStyle name="20% - Accent6 2 2 3 3 2 2" xfId="18438"/>
    <cellStyle name="20% - Accent6 2 2 3 3 2 2 2" xfId="18439"/>
    <cellStyle name="20% - Accent6 2 2 3 3 2 2 2 2" xfId="18440"/>
    <cellStyle name="20% - Accent6 2 2 3 3 2 2 2 3" xfId="18441"/>
    <cellStyle name="20% - Accent6 2 2 3 3 2 2 3" xfId="18442"/>
    <cellStyle name="20% - Accent6 2 2 3 3 2 2 4" xfId="18443"/>
    <cellStyle name="20% - Accent6 2 2 3 3 2 3" xfId="18444"/>
    <cellStyle name="20% - Accent6 2 2 3 3 2 3 2" xfId="18445"/>
    <cellStyle name="20% - Accent6 2 2 3 3 2 3 3" xfId="18446"/>
    <cellStyle name="20% - Accent6 2 2 3 3 2 4" xfId="18447"/>
    <cellStyle name="20% - Accent6 2 2 3 3 2 5" xfId="18448"/>
    <cellStyle name="20% - Accent6 2 2 3 3 3" xfId="18449"/>
    <cellStyle name="20% - Accent6 2 2 3 3 3 2" xfId="18450"/>
    <cellStyle name="20% - Accent6 2 2 3 3 3 2 2" xfId="18451"/>
    <cellStyle name="20% - Accent6 2 2 3 3 3 2 2 2" xfId="18452"/>
    <cellStyle name="20% - Accent6 2 2 3 3 3 2 2 3" xfId="18453"/>
    <cellStyle name="20% - Accent6 2 2 3 3 3 2 3" xfId="18454"/>
    <cellStyle name="20% - Accent6 2 2 3 3 3 2 4" xfId="18455"/>
    <cellStyle name="20% - Accent6 2 2 3 3 3 3" xfId="18456"/>
    <cellStyle name="20% - Accent6 2 2 3 3 3 3 2" xfId="18457"/>
    <cellStyle name="20% - Accent6 2 2 3 3 3 3 3" xfId="18458"/>
    <cellStyle name="20% - Accent6 2 2 3 3 3 4" xfId="18459"/>
    <cellStyle name="20% - Accent6 2 2 3 3 3 5" xfId="18460"/>
    <cellStyle name="20% - Accent6 2 2 3 3 4" xfId="18461"/>
    <cellStyle name="20% - Accent6 2 2 3 3 4 2" xfId="18462"/>
    <cellStyle name="20% - Accent6 2 2 3 3 4 2 2" xfId="18463"/>
    <cellStyle name="20% - Accent6 2 2 3 3 4 2 3" xfId="18464"/>
    <cellStyle name="20% - Accent6 2 2 3 3 4 3" xfId="18465"/>
    <cellStyle name="20% - Accent6 2 2 3 3 4 4" xfId="18466"/>
    <cellStyle name="20% - Accent6 2 2 3 3 5" xfId="18467"/>
    <cellStyle name="20% - Accent6 2 2 3 3 5 2" xfId="18468"/>
    <cellStyle name="20% - Accent6 2 2 3 3 5 3" xfId="18469"/>
    <cellStyle name="20% - Accent6 2 2 3 3 6" xfId="18470"/>
    <cellStyle name="20% - Accent6 2 2 3 3 7" xfId="18471"/>
    <cellStyle name="20% - Accent6 2 2 3 4" xfId="18472"/>
    <cellStyle name="20% - Accent6 2 2 3 4 2" xfId="18473"/>
    <cellStyle name="20% - Accent6 2 2 3 4 2 2" xfId="18474"/>
    <cellStyle name="20% - Accent6 2 2 3 4 2 2 2" xfId="18475"/>
    <cellStyle name="20% - Accent6 2 2 3 4 2 2 2 2" xfId="18476"/>
    <cellStyle name="20% - Accent6 2 2 3 4 2 2 2 3" xfId="18477"/>
    <cellStyle name="20% - Accent6 2 2 3 4 2 2 3" xfId="18478"/>
    <cellStyle name="20% - Accent6 2 2 3 4 2 2 4" xfId="18479"/>
    <cellStyle name="20% - Accent6 2 2 3 4 2 3" xfId="18480"/>
    <cellStyle name="20% - Accent6 2 2 3 4 2 3 2" xfId="18481"/>
    <cellStyle name="20% - Accent6 2 2 3 4 2 3 3" xfId="18482"/>
    <cellStyle name="20% - Accent6 2 2 3 4 2 4" xfId="18483"/>
    <cellStyle name="20% - Accent6 2 2 3 4 2 5" xfId="18484"/>
    <cellStyle name="20% - Accent6 2 2 3 4 3" xfId="18485"/>
    <cellStyle name="20% - Accent6 2 2 3 4 3 2" xfId="18486"/>
    <cellStyle name="20% - Accent6 2 2 3 4 3 2 2" xfId="18487"/>
    <cellStyle name="20% - Accent6 2 2 3 4 3 2 2 2" xfId="18488"/>
    <cellStyle name="20% - Accent6 2 2 3 4 3 2 2 3" xfId="18489"/>
    <cellStyle name="20% - Accent6 2 2 3 4 3 2 3" xfId="18490"/>
    <cellStyle name="20% - Accent6 2 2 3 4 3 2 4" xfId="18491"/>
    <cellStyle name="20% - Accent6 2 2 3 4 3 3" xfId="18492"/>
    <cellStyle name="20% - Accent6 2 2 3 4 3 3 2" xfId="18493"/>
    <cellStyle name="20% - Accent6 2 2 3 4 3 3 3" xfId="18494"/>
    <cellStyle name="20% - Accent6 2 2 3 4 3 4" xfId="18495"/>
    <cellStyle name="20% - Accent6 2 2 3 4 3 5" xfId="18496"/>
    <cellStyle name="20% - Accent6 2 2 3 4 4" xfId="18497"/>
    <cellStyle name="20% - Accent6 2 2 3 4 4 2" xfId="18498"/>
    <cellStyle name="20% - Accent6 2 2 3 4 4 2 2" xfId="18499"/>
    <cellStyle name="20% - Accent6 2 2 3 4 4 2 3" xfId="18500"/>
    <cellStyle name="20% - Accent6 2 2 3 4 4 3" xfId="18501"/>
    <cellStyle name="20% - Accent6 2 2 3 4 4 4" xfId="18502"/>
    <cellStyle name="20% - Accent6 2 2 3 4 5" xfId="18503"/>
    <cellStyle name="20% - Accent6 2 2 3 4 5 2" xfId="18504"/>
    <cellStyle name="20% - Accent6 2 2 3 4 5 3" xfId="18505"/>
    <cellStyle name="20% - Accent6 2 2 3 4 6" xfId="18506"/>
    <cellStyle name="20% - Accent6 2 2 3 4 7" xfId="18507"/>
    <cellStyle name="20% - Accent6 2 2 3 5" xfId="18508"/>
    <cellStyle name="20% - Accent6 2 2 3 5 2" xfId="18509"/>
    <cellStyle name="20% - Accent6 2 2 3 5 2 2" xfId="18510"/>
    <cellStyle name="20% - Accent6 2 2 3 5 2 2 2" xfId="18511"/>
    <cellStyle name="20% - Accent6 2 2 3 5 2 2 3" xfId="18512"/>
    <cellStyle name="20% - Accent6 2 2 3 5 2 3" xfId="18513"/>
    <cellStyle name="20% - Accent6 2 2 3 5 2 4" xfId="18514"/>
    <cellStyle name="20% - Accent6 2 2 3 5 3" xfId="18515"/>
    <cellStyle name="20% - Accent6 2 2 3 5 3 2" xfId="18516"/>
    <cellStyle name="20% - Accent6 2 2 3 5 3 3" xfId="18517"/>
    <cellStyle name="20% - Accent6 2 2 3 5 4" xfId="18518"/>
    <cellStyle name="20% - Accent6 2 2 3 5 5" xfId="18519"/>
    <cellStyle name="20% - Accent6 2 2 3 6" xfId="18520"/>
    <cellStyle name="20% - Accent6 2 2 3 6 2" xfId="18521"/>
    <cellStyle name="20% - Accent6 2 2 3 6 2 2" xfId="18522"/>
    <cellStyle name="20% - Accent6 2 2 3 6 2 2 2" xfId="18523"/>
    <cellStyle name="20% - Accent6 2 2 3 6 2 2 3" xfId="18524"/>
    <cellStyle name="20% - Accent6 2 2 3 6 2 3" xfId="18525"/>
    <cellStyle name="20% - Accent6 2 2 3 6 2 4" xfId="18526"/>
    <cellStyle name="20% - Accent6 2 2 3 6 3" xfId="18527"/>
    <cellStyle name="20% - Accent6 2 2 3 6 3 2" xfId="18528"/>
    <cellStyle name="20% - Accent6 2 2 3 6 3 3" xfId="18529"/>
    <cellStyle name="20% - Accent6 2 2 3 6 4" xfId="18530"/>
    <cellStyle name="20% - Accent6 2 2 3 6 5" xfId="18531"/>
    <cellStyle name="20% - Accent6 2 2 3 7" xfId="18532"/>
    <cellStyle name="20% - Accent6 2 2 3 7 2" xfId="18533"/>
    <cellStyle name="20% - Accent6 2 2 3 7 2 2" xfId="18534"/>
    <cellStyle name="20% - Accent6 2 2 3 7 2 2 2" xfId="18535"/>
    <cellStyle name="20% - Accent6 2 2 3 7 2 2 3" xfId="18536"/>
    <cellStyle name="20% - Accent6 2 2 3 7 2 3" xfId="18537"/>
    <cellStyle name="20% - Accent6 2 2 3 7 2 4" xfId="18538"/>
    <cellStyle name="20% - Accent6 2 2 3 7 3" xfId="18539"/>
    <cellStyle name="20% - Accent6 2 2 3 7 3 2" xfId="18540"/>
    <cellStyle name="20% - Accent6 2 2 3 7 3 3" xfId="18541"/>
    <cellStyle name="20% - Accent6 2 2 3 7 4" xfId="18542"/>
    <cellStyle name="20% - Accent6 2 2 3 7 5" xfId="18543"/>
    <cellStyle name="20% - Accent6 2 2 3 8" xfId="18544"/>
    <cellStyle name="20% - Accent6 2 2 3 8 2" xfId="18545"/>
    <cellStyle name="20% - Accent6 2 2 3 8 2 2" xfId="18546"/>
    <cellStyle name="20% - Accent6 2 2 3 8 2 3" xfId="18547"/>
    <cellStyle name="20% - Accent6 2 2 3 8 3" xfId="18548"/>
    <cellStyle name="20% - Accent6 2 2 3 8 4" xfId="18549"/>
    <cellStyle name="20% - Accent6 2 2 3 9" xfId="18550"/>
    <cellStyle name="20% - Accent6 2 2 3 9 2" xfId="18551"/>
    <cellStyle name="20% - Accent6 2 2 3 9 2 2" xfId="18552"/>
    <cellStyle name="20% - Accent6 2 2 3 9 2 3" xfId="18553"/>
    <cellStyle name="20% - Accent6 2 2 3 9 3" xfId="18554"/>
    <cellStyle name="20% - Accent6 2 2 3 9 4" xfId="18555"/>
    <cellStyle name="20% - Accent6 2 2 4" xfId="18556"/>
    <cellStyle name="20% - Accent6 2 2 4 2" xfId="18557"/>
    <cellStyle name="20% - Accent6 2 2 4 2 2" xfId="18558"/>
    <cellStyle name="20% - Accent6 2 2 4 2 2 2" xfId="18559"/>
    <cellStyle name="20% - Accent6 2 2 4 2 2 2 2" xfId="18560"/>
    <cellStyle name="20% - Accent6 2 2 4 2 2 2 3" xfId="18561"/>
    <cellStyle name="20% - Accent6 2 2 4 2 2 3" xfId="18562"/>
    <cellStyle name="20% - Accent6 2 2 4 2 2 4" xfId="18563"/>
    <cellStyle name="20% - Accent6 2 2 4 2 3" xfId="18564"/>
    <cellStyle name="20% - Accent6 2 2 4 2 3 2" xfId="18565"/>
    <cellStyle name="20% - Accent6 2 2 4 2 3 3" xfId="18566"/>
    <cellStyle name="20% - Accent6 2 2 4 2 4" xfId="18567"/>
    <cellStyle name="20% - Accent6 2 2 4 2 5" xfId="18568"/>
    <cellStyle name="20% - Accent6 2 2 4 3" xfId="18569"/>
    <cellStyle name="20% - Accent6 2 2 4 3 2" xfId="18570"/>
    <cellStyle name="20% - Accent6 2 2 4 3 2 2" xfId="18571"/>
    <cellStyle name="20% - Accent6 2 2 4 3 2 2 2" xfId="18572"/>
    <cellStyle name="20% - Accent6 2 2 4 3 2 2 3" xfId="18573"/>
    <cellStyle name="20% - Accent6 2 2 4 3 2 3" xfId="18574"/>
    <cellStyle name="20% - Accent6 2 2 4 3 2 4" xfId="18575"/>
    <cellStyle name="20% - Accent6 2 2 4 3 3" xfId="18576"/>
    <cellStyle name="20% - Accent6 2 2 4 3 3 2" xfId="18577"/>
    <cellStyle name="20% - Accent6 2 2 4 3 3 3" xfId="18578"/>
    <cellStyle name="20% - Accent6 2 2 4 3 4" xfId="18579"/>
    <cellStyle name="20% - Accent6 2 2 4 3 5" xfId="18580"/>
    <cellStyle name="20% - Accent6 2 2 4 4" xfId="18581"/>
    <cellStyle name="20% - Accent6 2 2 4 4 2" xfId="18582"/>
    <cellStyle name="20% - Accent6 2 2 4 4 2 2" xfId="18583"/>
    <cellStyle name="20% - Accent6 2 2 4 4 2 3" xfId="18584"/>
    <cellStyle name="20% - Accent6 2 2 4 4 3" xfId="18585"/>
    <cellStyle name="20% - Accent6 2 2 4 4 4" xfId="18586"/>
    <cellStyle name="20% - Accent6 2 2 4 5" xfId="18587"/>
    <cellStyle name="20% - Accent6 2 2 4 5 2" xfId="18588"/>
    <cellStyle name="20% - Accent6 2 2 4 5 3" xfId="18589"/>
    <cellStyle name="20% - Accent6 2 2 4 6" xfId="18590"/>
    <cellStyle name="20% - Accent6 2 2 4 7" xfId="18591"/>
    <cellStyle name="20% - Accent6 2 2 5" xfId="18592"/>
    <cellStyle name="20% - Accent6 2 2 5 2" xfId="18593"/>
    <cellStyle name="20% - Accent6 2 2 5 2 2" xfId="18594"/>
    <cellStyle name="20% - Accent6 2 2 5 2 2 2" xfId="18595"/>
    <cellStyle name="20% - Accent6 2 2 5 2 2 2 2" xfId="18596"/>
    <cellStyle name="20% - Accent6 2 2 5 2 2 2 3" xfId="18597"/>
    <cellStyle name="20% - Accent6 2 2 5 2 2 3" xfId="18598"/>
    <cellStyle name="20% - Accent6 2 2 5 2 2 4" xfId="18599"/>
    <cellStyle name="20% - Accent6 2 2 5 2 3" xfId="18600"/>
    <cellStyle name="20% - Accent6 2 2 5 2 3 2" xfId="18601"/>
    <cellStyle name="20% - Accent6 2 2 5 2 3 3" xfId="18602"/>
    <cellStyle name="20% - Accent6 2 2 5 2 4" xfId="18603"/>
    <cellStyle name="20% - Accent6 2 2 5 2 5" xfId="18604"/>
    <cellStyle name="20% - Accent6 2 2 5 2 6" xfId="18605"/>
    <cellStyle name="20% - Accent6 2 2 5 2 7" xfId="18606"/>
    <cellStyle name="20% - Accent6 2 2 5 3" xfId="18607"/>
    <cellStyle name="20% - Accent6 2 2 5 3 2" xfId="18608"/>
    <cellStyle name="20% - Accent6 2 2 5 3 2 2" xfId="18609"/>
    <cellStyle name="20% - Accent6 2 2 5 3 2 2 2" xfId="18610"/>
    <cellStyle name="20% - Accent6 2 2 5 3 2 2 3" xfId="18611"/>
    <cellStyle name="20% - Accent6 2 2 5 3 2 3" xfId="18612"/>
    <cellStyle name="20% - Accent6 2 2 5 3 2 4" xfId="18613"/>
    <cellStyle name="20% - Accent6 2 2 5 3 3" xfId="18614"/>
    <cellStyle name="20% - Accent6 2 2 5 3 3 2" xfId="18615"/>
    <cellStyle name="20% - Accent6 2 2 5 3 3 3" xfId="18616"/>
    <cellStyle name="20% - Accent6 2 2 5 3 4" xfId="18617"/>
    <cellStyle name="20% - Accent6 2 2 5 3 5" xfId="18618"/>
    <cellStyle name="20% - Accent6 2 2 5 4" xfId="18619"/>
    <cellStyle name="20% - Accent6 2 2 5 4 2" xfId="18620"/>
    <cellStyle name="20% - Accent6 2 2 5 4 2 2" xfId="18621"/>
    <cellStyle name="20% - Accent6 2 2 5 4 2 3" xfId="18622"/>
    <cellStyle name="20% - Accent6 2 2 5 4 3" xfId="18623"/>
    <cellStyle name="20% - Accent6 2 2 5 4 4" xfId="18624"/>
    <cellStyle name="20% - Accent6 2 2 5 5" xfId="18625"/>
    <cellStyle name="20% - Accent6 2 2 5 5 2" xfId="18626"/>
    <cellStyle name="20% - Accent6 2 2 5 5 3" xfId="18627"/>
    <cellStyle name="20% - Accent6 2 2 5 6" xfId="18628"/>
    <cellStyle name="20% - Accent6 2 2 5 7" xfId="18629"/>
    <cellStyle name="20% - Accent6 2 2 6" xfId="18630"/>
    <cellStyle name="20% - Accent6 2 2 6 2" xfId="18631"/>
    <cellStyle name="20% - Accent6 2 2 6 2 2" xfId="18632"/>
    <cellStyle name="20% - Accent6 2 2 6 2 2 2" xfId="18633"/>
    <cellStyle name="20% - Accent6 2 2 6 2 2 2 2" xfId="18634"/>
    <cellStyle name="20% - Accent6 2 2 6 2 2 2 3" xfId="18635"/>
    <cellStyle name="20% - Accent6 2 2 6 2 2 3" xfId="18636"/>
    <cellStyle name="20% - Accent6 2 2 6 2 2 4" xfId="18637"/>
    <cellStyle name="20% - Accent6 2 2 6 2 3" xfId="18638"/>
    <cellStyle name="20% - Accent6 2 2 6 2 3 2" xfId="18639"/>
    <cellStyle name="20% - Accent6 2 2 6 2 3 3" xfId="18640"/>
    <cellStyle name="20% - Accent6 2 2 6 2 4" xfId="18641"/>
    <cellStyle name="20% - Accent6 2 2 6 2 5" xfId="18642"/>
    <cellStyle name="20% - Accent6 2 2 6 3" xfId="18643"/>
    <cellStyle name="20% - Accent6 2 2 6 3 2" xfId="18644"/>
    <cellStyle name="20% - Accent6 2 2 6 3 2 2" xfId="18645"/>
    <cellStyle name="20% - Accent6 2 2 6 3 2 2 2" xfId="18646"/>
    <cellStyle name="20% - Accent6 2 2 6 3 2 2 3" xfId="18647"/>
    <cellStyle name="20% - Accent6 2 2 6 3 2 3" xfId="18648"/>
    <cellStyle name="20% - Accent6 2 2 6 3 2 4" xfId="18649"/>
    <cellStyle name="20% - Accent6 2 2 6 3 3" xfId="18650"/>
    <cellStyle name="20% - Accent6 2 2 6 3 3 2" xfId="18651"/>
    <cellStyle name="20% - Accent6 2 2 6 3 3 3" xfId="18652"/>
    <cellStyle name="20% - Accent6 2 2 6 3 4" xfId="18653"/>
    <cellStyle name="20% - Accent6 2 2 6 3 5" xfId="18654"/>
    <cellStyle name="20% - Accent6 2 2 6 4" xfId="18655"/>
    <cellStyle name="20% - Accent6 2 2 6 4 2" xfId="18656"/>
    <cellStyle name="20% - Accent6 2 2 6 4 2 2" xfId="18657"/>
    <cellStyle name="20% - Accent6 2 2 6 4 2 3" xfId="18658"/>
    <cellStyle name="20% - Accent6 2 2 6 4 3" xfId="18659"/>
    <cellStyle name="20% - Accent6 2 2 6 4 4" xfId="18660"/>
    <cellStyle name="20% - Accent6 2 2 6 5" xfId="18661"/>
    <cellStyle name="20% - Accent6 2 2 6 5 2" xfId="18662"/>
    <cellStyle name="20% - Accent6 2 2 6 5 3" xfId="18663"/>
    <cellStyle name="20% - Accent6 2 2 6 6" xfId="18664"/>
    <cellStyle name="20% - Accent6 2 2 6 7" xfId="18665"/>
    <cellStyle name="20% - Accent6 2 2 7" xfId="18666"/>
    <cellStyle name="20% - Accent6 2 2 7 2" xfId="18667"/>
    <cellStyle name="20% - Accent6 2 2 7 2 2" xfId="18668"/>
    <cellStyle name="20% - Accent6 2 2 7 2 2 2" xfId="18669"/>
    <cellStyle name="20% - Accent6 2 2 7 2 2 3" xfId="18670"/>
    <cellStyle name="20% - Accent6 2 2 7 2 3" xfId="18671"/>
    <cellStyle name="20% - Accent6 2 2 7 2 4" xfId="18672"/>
    <cellStyle name="20% - Accent6 2 2 7 3" xfId="18673"/>
    <cellStyle name="20% - Accent6 2 2 7 3 2" xfId="18674"/>
    <cellStyle name="20% - Accent6 2 2 7 3 3" xfId="18675"/>
    <cellStyle name="20% - Accent6 2 2 7 4" xfId="18676"/>
    <cellStyle name="20% - Accent6 2 2 7 5" xfId="18677"/>
    <cellStyle name="20% - Accent6 2 2 8" xfId="18678"/>
    <cellStyle name="20% - Accent6 2 2 8 2" xfId="18679"/>
    <cellStyle name="20% - Accent6 2 2 8 2 2" xfId="18680"/>
    <cellStyle name="20% - Accent6 2 2 8 2 2 2" xfId="18681"/>
    <cellStyle name="20% - Accent6 2 2 8 2 2 3" xfId="18682"/>
    <cellStyle name="20% - Accent6 2 2 8 2 3" xfId="18683"/>
    <cellStyle name="20% - Accent6 2 2 8 2 4" xfId="18684"/>
    <cellStyle name="20% - Accent6 2 2 8 3" xfId="18685"/>
    <cellStyle name="20% - Accent6 2 2 8 3 2" xfId="18686"/>
    <cellStyle name="20% - Accent6 2 2 8 3 3" xfId="18687"/>
    <cellStyle name="20% - Accent6 2 2 8 4" xfId="18688"/>
    <cellStyle name="20% - Accent6 2 2 8 5" xfId="18689"/>
    <cellStyle name="20% - Accent6 2 2 9" xfId="18690"/>
    <cellStyle name="20% - Accent6 2 2 9 2" xfId="18691"/>
    <cellStyle name="20% - Accent6 2 2 9 2 2" xfId="18692"/>
    <cellStyle name="20% - Accent6 2 2 9 2 2 2" xfId="18693"/>
    <cellStyle name="20% - Accent6 2 2 9 2 2 3" xfId="18694"/>
    <cellStyle name="20% - Accent6 2 2 9 2 3" xfId="18695"/>
    <cellStyle name="20% - Accent6 2 2 9 2 4" xfId="18696"/>
    <cellStyle name="20% - Accent6 2 2 9 3" xfId="18697"/>
    <cellStyle name="20% - Accent6 2 2 9 3 2" xfId="18698"/>
    <cellStyle name="20% - Accent6 2 2 9 3 3" xfId="18699"/>
    <cellStyle name="20% - Accent6 2 2 9 4" xfId="18700"/>
    <cellStyle name="20% - Accent6 2 2 9 5" xfId="18701"/>
    <cellStyle name="20% - Accent6 2 2_PwrTax 51040" xfId="18702"/>
    <cellStyle name="20% - Accent6 2 3" xfId="18703"/>
    <cellStyle name="20% - Accent6 2 3 10" xfId="18704"/>
    <cellStyle name="20% - Accent6 2 3 10 2" xfId="18705"/>
    <cellStyle name="20% - Accent6 2 3 10 3" xfId="18706"/>
    <cellStyle name="20% - Accent6 2 3 11" xfId="18707"/>
    <cellStyle name="20% - Accent6 2 3 12" xfId="18708"/>
    <cellStyle name="20% - Accent6 2 3 2" xfId="18709"/>
    <cellStyle name="20% - Accent6 2 3 2 2" xfId="18710"/>
    <cellStyle name="20% - Accent6 2 3 2 2 2" xfId="18711"/>
    <cellStyle name="20% - Accent6 2 3 2 2 2 2" xfId="18712"/>
    <cellStyle name="20% - Accent6 2 3 2 2 2 2 2" xfId="18713"/>
    <cellStyle name="20% - Accent6 2 3 2 2 2 2 3" xfId="18714"/>
    <cellStyle name="20% - Accent6 2 3 2 2 2 3" xfId="18715"/>
    <cellStyle name="20% - Accent6 2 3 2 2 2 4" xfId="18716"/>
    <cellStyle name="20% - Accent6 2 3 2 2 3" xfId="18717"/>
    <cellStyle name="20% - Accent6 2 3 2 2 3 2" xfId="18718"/>
    <cellStyle name="20% - Accent6 2 3 2 2 3 3" xfId="18719"/>
    <cellStyle name="20% - Accent6 2 3 2 2 4" xfId="18720"/>
    <cellStyle name="20% - Accent6 2 3 2 2 5" xfId="18721"/>
    <cellStyle name="20% - Accent6 2 3 2 2 6" xfId="18722"/>
    <cellStyle name="20% - Accent6 2 3 2 2 7" xfId="18723"/>
    <cellStyle name="20% - Accent6 2 3 2 3" xfId="18724"/>
    <cellStyle name="20% - Accent6 2 3 2 3 2" xfId="18725"/>
    <cellStyle name="20% - Accent6 2 3 2 3 2 2" xfId="18726"/>
    <cellStyle name="20% - Accent6 2 3 2 3 2 2 2" xfId="18727"/>
    <cellStyle name="20% - Accent6 2 3 2 3 2 2 3" xfId="18728"/>
    <cellStyle name="20% - Accent6 2 3 2 3 2 3" xfId="18729"/>
    <cellStyle name="20% - Accent6 2 3 2 3 2 4" xfId="18730"/>
    <cellStyle name="20% - Accent6 2 3 2 3 3" xfId="18731"/>
    <cellStyle name="20% - Accent6 2 3 2 3 3 2" xfId="18732"/>
    <cellStyle name="20% - Accent6 2 3 2 3 3 3" xfId="18733"/>
    <cellStyle name="20% - Accent6 2 3 2 3 4" xfId="18734"/>
    <cellStyle name="20% - Accent6 2 3 2 3 5" xfId="18735"/>
    <cellStyle name="20% - Accent6 2 3 2 4" xfId="18736"/>
    <cellStyle name="20% - Accent6 2 3 2 4 2" xfId="18737"/>
    <cellStyle name="20% - Accent6 2 3 2 4 2 2" xfId="18738"/>
    <cellStyle name="20% - Accent6 2 3 2 4 2 3" xfId="18739"/>
    <cellStyle name="20% - Accent6 2 3 2 4 3" xfId="18740"/>
    <cellStyle name="20% - Accent6 2 3 2 4 4" xfId="18741"/>
    <cellStyle name="20% - Accent6 2 3 2 5" xfId="18742"/>
    <cellStyle name="20% - Accent6 2 3 2 5 2" xfId="18743"/>
    <cellStyle name="20% - Accent6 2 3 2 5 3" xfId="18744"/>
    <cellStyle name="20% - Accent6 2 3 2 6" xfId="18745"/>
    <cellStyle name="20% - Accent6 2 3 2 7" xfId="18746"/>
    <cellStyle name="20% - Accent6 2 3 3" xfId="18747"/>
    <cellStyle name="20% - Accent6 2 3 3 2" xfId="18748"/>
    <cellStyle name="20% - Accent6 2 3 3 2 2" xfId="18749"/>
    <cellStyle name="20% - Accent6 2 3 3 2 2 2" xfId="18750"/>
    <cellStyle name="20% - Accent6 2 3 3 2 2 2 2" xfId="18751"/>
    <cellStyle name="20% - Accent6 2 3 3 2 2 2 3" xfId="18752"/>
    <cellStyle name="20% - Accent6 2 3 3 2 2 3" xfId="18753"/>
    <cellStyle name="20% - Accent6 2 3 3 2 2 4" xfId="18754"/>
    <cellStyle name="20% - Accent6 2 3 3 2 3" xfId="18755"/>
    <cellStyle name="20% - Accent6 2 3 3 2 3 2" xfId="18756"/>
    <cellStyle name="20% - Accent6 2 3 3 2 3 3" xfId="18757"/>
    <cellStyle name="20% - Accent6 2 3 3 2 4" xfId="18758"/>
    <cellStyle name="20% - Accent6 2 3 3 2 5" xfId="18759"/>
    <cellStyle name="20% - Accent6 2 3 3 3" xfId="18760"/>
    <cellStyle name="20% - Accent6 2 3 3 3 2" xfId="18761"/>
    <cellStyle name="20% - Accent6 2 3 3 3 2 2" xfId="18762"/>
    <cellStyle name="20% - Accent6 2 3 3 3 2 2 2" xfId="18763"/>
    <cellStyle name="20% - Accent6 2 3 3 3 2 2 3" xfId="18764"/>
    <cellStyle name="20% - Accent6 2 3 3 3 2 3" xfId="18765"/>
    <cellStyle name="20% - Accent6 2 3 3 3 2 4" xfId="18766"/>
    <cellStyle name="20% - Accent6 2 3 3 3 3" xfId="18767"/>
    <cellStyle name="20% - Accent6 2 3 3 3 3 2" xfId="18768"/>
    <cellStyle name="20% - Accent6 2 3 3 3 3 3" xfId="18769"/>
    <cellStyle name="20% - Accent6 2 3 3 3 4" xfId="18770"/>
    <cellStyle name="20% - Accent6 2 3 3 3 5" xfId="18771"/>
    <cellStyle name="20% - Accent6 2 3 3 4" xfId="18772"/>
    <cellStyle name="20% - Accent6 2 3 3 4 2" xfId="18773"/>
    <cellStyle name="20% - Accent6 2 3 3 4 2 2" xfId="18774"/>
    <cellStyle name="20% - Accent6 2 3 3 4 2 3" xfId="18775"/>
    <cellStyle name="20% - Accent6 2 3 3 4 3" xfId="18776"/>
    <cellStyle name="20% - Accent6 2 3 3 4 4" xfId="18777"/>
    <cellStyle name="20% - Accent6 2 3 3 5" xfId="18778"/>
    <cellStyle name="20% - Accent6 2 3 3 5 2" xfId="18779"/>
    <cellStyle name="20% - Accent6 2 3 3 5 3" xfId="18780"/>
    <cellStyle name="20% - Accent6 2 3 3 6" xfId="18781"/>
    <cellStyle name="20% - Accent6 2 3 3 7" xfId="18782"/>
    <cellStyle name="20% - Accent6 2 3 4" xfId="18783"/>
    <cellStyle name="20% - Accent6 2 3 4 2" xfId="18784"/>
    <cellStyle name="20% - Accent6 2 3 4 2 2" xfId="18785"/>
    <cellStyle name="20% - Accent6 2 3 4 2 2 2" xfId="18786"/>
    <cellStyle name="20% - Accent6 2 3 4 2 2 2 2" xfId="18787"/>
    <cellStyle name="20% - Accent6 2 3 4 2 2 2 3" xfId="18788"/>
    <cellStyle name="20% - Accent6 2 3 4 2 2 3" xfId="18789"/>
    <cellStyle name="20% - Accent6 2 3 4 2 2 4" xfId="18790"/>
    <cellStyle name="20% - Accent6 2 3 4 2 3" xfId="18791"/>
    <cellStyle name="20% - Accent6 2 3 4 2 3 2" xfId="18792"/>
    <cellStyle name="20% - Accent6 2 3 4 2 3 3" xfId="18793"/>
    <cellStyle name="20% - Accent6 2 3 4 2 4" xfId="18794"/>
    <cellStyle name="20% - Accent6 2 3 4 2 5" xfId="18795"/>
    <cellStyle name="20% - Accent6 2 3 4 3" xfId="18796"/>
    <cellStyle name="20% - Accent6 2 3 4 3 2" xfId="18797"/>
    <cellStyle name="20% - Accent6 2 3 4 3 2 2" xfId="18798"/>
    <cellStyle name="20% - Accent6 2 3 4 3 2 2 2" xfId="18799"/>
    <cellStyle name="20% - Accent6 2 3 4 3 2 2 3" xfId="18800"/>
    <cellStyle name="20% - Accent6 2 3 4 3 2 3" xfId="18801"/>
    <cellStyle name="20% - Accent6 2 3 4 3 2 4" xfId="18802"/>
    <cellStyle name="20% - Accent6 2 3 4 3 3" xfId="18803"/>
    <cellStyle name="20% - Accent6 2 3 4 3 3 2" xfId="18804"/>
    <cellStyle name="20% - Accent6 2 3 4 3 3 3" xfId="18805"/>
    <cellStyle name="20% - Accent6 2 3 4 3 4" xfId="18806"/>
    <cellStyle name="20% - Accent6 2 3 4 3 5" xfId="18807"/>
    <cellStyle name="20% - Accent6 2 3 4 4" xfId="18808"/>
    <cellStyle name="20% - Accent6 2 3 4 4 2" xfId="18809"/>
    <cellStyle name="20% - Accent6 2 3 4 4 2 2" xfId="18810"/>
    <cellStyle name="20% - Accent6 2 3 4 4 2 3" xfId="18811"/>
    <cellStyle name="20% - Accent6 2 3 4 4 3" xfId="18812"/>
    <cellStyle name="20% - Accent6 2 3 4 4 4" xfId="18813"/>
    <cellStyle name="20% - Accent6 2 3 4 5" xfId="18814"/>
    <cellStyle name="20% - Accent6 2 3 4 5 2" xfId="18815"/>
    <cellStyle name="20% - Accent6 2 3 4 5 3" xfId="18816"/>
    <cellStyle name="20% - Accent6 2 3 4 6" xfId="18817"/>
    <cellStyle name="20% - Accent6 2 3 4 7" xfId="18818"/>
    <cellStyle name="20% - Accent6 2 3 5" xfId="18819"/>
    <cellStyle name="20% - Accent6 2 3 5 2" xfId="18820"/>
    <cellStyle name="20% - Accent6 2 3 5 2 2" xfId="18821"/>
    <cellStyle name="20% - Accent6 2 3 5 2 2 2" xfId="18822"/>
    <cellStyle name="20% - Accent6 2 3 5 2 2 3" xfId="18823"/>
    <cellStyle name="20% - Accent6 2 3 5 2 3" xfId="18824"/>
    <cellStyle name="20% - Accent6 2 3 5 2 4" xfId="18825"/>
    <cellStyle name="20% - Accent6 2 3 5 3" xfId="18826"/>
    <cellStyle name="20% - Accent6 2 3 5 3 2" xfId="18827"/>
    <cellStyle name="20% - Accent6 2 3 5 3 3" xfId="18828"/>
    <cellStyle name="20% - Accent6 2 3 5 4" xfId="18829"/>
    <cellStyle name="20% - Accent6 2 3 5 5" xfId="18830"/>
    <cellStyle name="20% - Accent6 2 3 6" xfId="18831"/>
    <cellStyle name="20% - Accent6 2 3 6 2" xfId="18832"/>
    <cellStyle name="20% - Accent6 2 3 6 2 2" xfId="18833"/>
    <cellStyle name="20% - Accent6 2 3 6 2 2 2" xfId="18834"/>
    <cellStyle name="20% - Accent6 2 3 6 2 2 3" xfId="18835"/>
    <cellStyle name="20% - Accent6 2 3 6 2 3" xfId="18836"/>
    <cellStyle name="20% - Accent6 2 3 6 2 4" xfId="18837"/>
    <cellStyle name="20% - Accent6 2 3 6 3" xfId="18838"/>
    <cellStyle name="20% - Accent6 2 3 6 3 2" xfId="18839"/>
    <cellStyle name="20% - Accent6 2 3 6 3 3" xfId="18840"/>
    <cellStyle name="20% - Accent6 2 3 6 4" xfId="18841"/>
    <cellStyle name="20% - Accent6 2 3 6 5" xfId="18842"/>
    <cellStyle name="20% - Accent6 2 3 7" xfId="18843"/>
    <cellStyle name="20% - Accent6 2 3 7 2" xfId="18844"/>
    <cellStyle name="20% - Accent6 2 3 7 2 2" xfId="18845"/>
    <cellStyle name="20% - Accent6 2 3 7 2 2 2" xfId="18846"/>
    <cellStyle name="20% - Accent6 2 3 7 2 2 3" xfId="18847"/>
    <cellStyle name="20% - Accent6 2 3 7 2 3" xfId="18848"/>
    <cellStyle name="20% - Accent6 2 3 7 2 4" xfId="18849"/>
    <cellStyle name="20% - Accent6 2 3 7 3" xfId="18850"/>
    <cellStyle name="20% - Accent6 2 3 7 3 2" xfId="18851"/>
    <cellStyle name="20% - Accent6 2 3 7 3 3" xfId="18852"/>
    <cellStyle name="20% - Accent6 2 3 7 4" xfId="18853"/>
    <cellStyle name="20% - Accent6 2 3 7 5" xfId="18854"/>
    <cellStyle name="20% - Accent6 2 3 8" xfId="18855"/>
    <cellStyle name="20% - Accent6 2 3 8 2" xfId="18856"/>
    <cellStyle name="20% - Accent6 2 3 8 2 2" xfId="18857"/>
    <cellStyle name="20% - Accent6 2 3 8 2 3" xfId="18858"/>
    <cellStyle name="20% - Accent6 2 3 8 3" xfId="18859"/>
    <cellStyle name="20% - Accent6 2 3 8 4" xfId="18860"/>
    <cellStyle name="20% - Accent6 2 3 9" xfId="18861"/>
    <cellStyle name="20% - Accent6 2 3 9 2" xfId="18862"/>
    <cellStyle name="20% - Accent6 2 3 9 2 2" xfId="18863"/>
    <cellStyle name="20% - Accent6 2 3 9 2 3" xfId="18864"/>
    <cellStyle name="20% - Accent6 2 3 9 3" xfId="18865"/>
    <cellStyle name="20% - Accent6 2 3 9 4" xfId="18866"/>
    <cellStyle name="20% - Accent6 2 4" xfId="18867"/>
    <cellStyle name="20% - Accent6 2 4 2" xfId="18868"/>
    <cellStyle name="20% - Accent6 2 4 2 2" xfId="18869"/>
    <cellStyle name="20% - Accent6 2 4 2 2 2" xfId="18870"/>
    <cellStyle name="20% - Accent6 2 4 2 2 2 2" xfId="18871"/>
    <cellStyle name="20% - Accent6 2 4 2 2 2 3" xfId="18872"/>
    <cellStyle name="20% - Accent6 2 4 2 2 3" xfId="18873"/>
    <cellStyle name="20% - Accent6 2 4 2 2 4" xfId="18874"/>
    <cellStyle name="20% - Accent6 2 4 2 3" xfId="18875"/>
    <cellStyle name="20% - Accent6 2 4 2 3 2" xfId="18876"/>
    <cellStyle name="20% - Accent6 2 4 2 3 3" xfId="18877"/>
    <cellStyle name="20% - Accent6 2 4 2 4" xfId="18878"/>
    <cellStyle name="20% - Accent6 2 4 2 5" xfId="18879"/>
    <cellStyle name="20% - Accent6 2 4 3" xfId="18880"/>
    <cellStyle name="20% - Accent6 2 4 3 2" xfId="18881"/>
    <cellStyle name="20% - Accent6 2 4 3 2 2" xfId="18882"/>
    <cellStyle name="20% - Accent6 2 4 3 2 2 2" xfId="18883"/>
    <cellStyle name="20% - Accent6 2 4 3 2 2 3" xfId="18884"/>
    <cellStyle name="20% - Accent6 2 4 3 2 3" xfId="18885"/>
    <cellStyle name="20% - Accent6 2 4 3 2 4" xfId="18886"/>
    <cellStyle name="20% - Accent6 2 4 3 3" xfId="18887"/>
    <cellStyle name="20% - Accent6 2 4 3 3 2" xfId="18888"/>
    <cellStyle name="20% - Accent6 2 4 3 3 3" xfId="18889"/>
    <cellStyle name="20% - Accent6 2 4 3 4" xfId="18890"/>
    <cellStyle name="20% - Accent6 2 4 3 5" xfId="18891"/>
    <cellStyle name="20% - Accent6 2 4 4" xfId="18892"/>
    <cellStyle name="20% - Accent6 2 4 4 2" xfId="18893"/>
    <cellStyle name="20% - Accent6 2 4 4 2 2" xfId="18894"/>
    <cellStyle name="20% - Accent6 2 4 4 2 3" xfId="18895"/>
    <cellStyle name="20% - Accent6 2 4 4 3" xfId="18896"/>
    <cellStyle name="20% - Accent6 2 4 4 4" xfId="18897"/>
    <cellStyle name="20% - Accent6 2 4 5" xfId="18898"/>
    <cellStyle name="20% - Accent6 2 4 5 2" xfId="18899"/>
    <cellStyle name="20% - Accent6 2 4 5 3" xfId="18900"/>
    <cellStyle name="20% - Accent6 2 4 6" xfId="18901"/>
    <cellStyle name="20% - Accent6 2 4 7" xfId="18902"/>
    <cellStyle name="20% - Accent6 2 5" xfId="18903"/>
    <cellStyle name="20% - Accent6 2 5 2" xfId="18904"/>
    <cellStyle name="20% - Accent6 2 5 2 2" xfId="18905"/>
    <cellStyle name="20% - Accent6 2 5 2 2 2" xfId="18906"/>
    <cellStyle name="20% - Accent6 2 5 2 2 2 2" xfId="18907"/>
    <cellStyle name="20% - Accent6 2 5 2 2 2 3" xfId="18908"/>
    <cellStyle name="20% - Accent6 2 5 2 2 3" xfId="18909"/>
    <cellStyle name="20% - Accent6 2 5 2 2 4" xfId="18910"/>
    <cellStyle name="20% - Accent6 2 5 2 3" xfId="18911"/>
    <cellStyle name="20% - Accent6 2 5 2 3 2" xfId="18912"/>
    <cellStyle name="20% - Accent6 2 5 2 3 3" xfId="18913"/>
    <cellStyle name="20% - Accent6 2 5 2 4" xfId="18914"/>
    <cellStyle name="20% - Accent6 2 5 2 5" xfId="18915"/>
    <cellStyle name="20% - Accent6 2 5 2 6" xfId="18916"/>
    <cellStyle name="20% - Accent6 2 5 2 7" xfId="18917"/>
    <cellStyle name="20% - Accent6 2 5 3" xfId="18918"/>
    <cellStyle name="20% - Accent6 2 5 3 2" xfId="18919"/>
    <cellStyle name="20% - Accent6 2 5 3 2 2" xfId="18920"/>
    <cellStyle name="20% - Accent6 2 5 3 2 2 2" xfId="18921"/>
    <cellStyle name="20% - Accent6 2 5 3 2 2 3" xfId="18922"/>
    <cellStyle name="20% - Accent6 2 5 3 2 3" xfId="18923"/>
    <cellStyle name="20% - Accent6 2 5 3 2 4" xfId="18924"/>
    <cellStyle name="20% - Accent6 2 5 3 3" xfId="18925"/>
    <cellStyle name="20% - Accent6 2 5 3 3 2" xfId="18926"/>
    <cellStyle name="20% - Accent6 2 5 3 3 3" xfId="18927"/>
    <cellStyle name="20% - Accent6 2 5 3 4" xfId="18928"/>
    <cellStyle name="20% - Accent6 2 5 3 5" xfId="18929"/>
    <cellStyle name="20% - Accent6 2 5 4" xfId="18930"/>
    <cellStyle name="20% - Accent6 2 5 4 2" xfId="18931"/>
    <cellStyle name="20% - Accent6 2 5 4 2 2" xfId="18932"/>
    <cellStyle name="20% - Accent6 2 5 4 2 3" xfId="18933"/>
    <cellStyle name="20% - Accent6 2 5 4 3" xfId="18934"/>
    <cellStyle name="20% - Accent6 2 5 4 4" xfId="18935"/>
    <cellStyle name="20% - Accent6 2 5 5" xfId="18936"/>
    <cellStyle name="20% - Accent6 2 5 5 2" xfId="18937"/>
    <cellStyle name="20% - Accent6 2 5 5 3" xfId="18938"/>
    <cellStyle name="20% - Accent6 2 5 6" xfId="18939"/>
    <cellStyle name="20% - Accent6 2 5 7" xfId="18940"/>
    <cellStyle name="20% - Accent6 2 6" xfId="18941"/>
    <cellStyle name="20% - Accent6 2 6 2" xfId="18942"/>
    <cellStyle name="20% - Accent6 2 6 2 2" xfId="18943"/>
    <cellStyle name="20% - Accent6 2 6 2 2 2" xfId="18944"/>
    <cellStyle name="20% - Accent6 2 6 2 2 2 2" xfId="18945"/>
    <cellStyle name="20% - Accent6 2 6 2 2 2 3" xfId="18946"/>
    <cellStyle name="20% - Accent6 2 6 2 2 3" xfId="18947"/>
    <cellStyle name="20% - Accent6 2 6 2 2 4" xfId="18948"/>
    <cellStyle name="20% - Accent6 2 6 2 3" xfId="18949"/>
    <cellStyle name="20% - Accent6 2 6 2 3 2" xfId="18950"/>
    <cellStyle name="20% - Accent6 2 6 2 3 3" xfId="18951"/>
    <cellStyle name="20% - Accent6 2 6 2 4" xfId="18952"/>
    <cellStyle name="20% - Accent6 2 6 2 5" xfId="18953"/>
    <cellStyle name="20% - Accent6 2 6 3" xfId="18954"/>
    <cellStyle name="20% - Accent6 2 6 3 2" xfId="18955"/>
    <cellStyle name="20% - Accent6 2 6 3 2 2" xfId="18956"/>
    <cellStyle name="20% - Accent6 2 6 3 2 2 2" xfId="18957"/>
    <cellStyle name="20% - Accent6 2 6 3 2 2 3" xfId="18958"/>
    <cellStyle name="20% - Accent6 2 6 3 2 3" xfId="18959"/>
    <cellStyle name="20% - Accent6 2 6 3 2 4" xfId="18960"/>
    <cellStyle name="20% - Accent6 2 6 3 3" xfId="18961"/>
    <cellStyle name="20% - Accent6 2 6 3 3 2" xfId="18962"/>
    <cellStyle name="20% - Accent6 2 6 3 3 3" xfId="18963"/>
    <cellStyle name="20% - Accent6 2 6 3 4" xfId="18964"/>
    <cellStyle name="20% - Accent6 2 6 3 5" xfId="18965"/>
    <cellStyle name="20% - Accent6 2 6 4" xfId="18966"/>
    <cellStyle name="20% - Accent6 2 6 4 2" xfId="18967"/>
    <cellStyle name="20% - Accent6 2 6 4 2 2" xfId="18968"/>
    <cellStyle name="20% - Accent6 2 6 4 2 3" xfId="18969"/>
    <cellStyle name="20% - Accent6 2 6 4 3" xfId="18970"/>
    <cellStyle name="20% - Accent6 2 6 4 4" xfId="18971"/>
    <cellStyle name="20% - Accent6 2 6 5" xfId="18972"/>
    <cellStyle name="20% - Accent6 2 6 5 2" xfId="18973"/>
    <cellStyle name="20% - Accent6 2 6 5 3" xfId="18974"/>
    <cellStyle name="20% - Accent6 2 6 6" xfId="18975"/>
    <cellStyle name="20% - Accent6 2 6 7" xfId="18976"/>
    <cellStyle name="20% - Accent6 2 7" xfId="18977"/>
    <cellStyle name="20% - Accent6 2 7 2" xfId="18978"/>
    <cellStyle name="20% - Accent6 2 7 2 2" xfId="18979"/>
    <cellStyle name="20% - Accent6 2 7 2 2 2" xfId="18980"/>
    <cellStyle name="20% - Accent6 2 7 2 2 3" xfId="18981"/>
    <cellStyle name="20% - Accent6 2 7 2 3" xfId="18982"/>
    <cellStyle name="20% - Accent6 2 7 2 4" xfId="18983"/>
    <cellStyle name="20% - Accent6 2 7 3" xfId="18984"/>
    <cellStyle name="20% - Accent6 2 7 3 2" xfId="18985"/>
    <cellStyle name="20% - Accent6 2 7 3 3" xfId="18986"/>
    <cellStyle name="20% - Accent6 2 7 4" xfId="18987"/>
    <cellStyle name="20% - Accent6 2 7 5" xfId="18988"/>
    <cellStyle name="20% - Accent6 2 8" xfId="18989"/>
    <cellStyle name="20% - Accent6 2 8 2" xfId="18990"/>
    <cellStyle name="20% - Accent6 2 8 2 2" xfId="18991"/>
    <cellStyle name="20% - Accent6 2 8 2 2 2" xfId="18992"/>
    <cellStyle name="20% - Accent6 2 8 2 2 3" xfId="18993"/>
    <cellStyle name="20% - Accent6 2 8 2 3" xfId="18994"/>
    <cellStyle name="20% - Accent6 2 8 2 4" xfId="18995"/>
    <cellStyle name="20% - Accent6 2 8 3" xfId="18996"/>
    <cellStyle name="20% - Accent6 2 8 3 2" xfId="18997"/>
    <cellStyle name="20% - Accent6 2 8 3 3" xfId="18998"/>
    <cellStyle name="20% - Accent6 2 8 4" xfId="18999"/>
    <cellStyle name="20% - Accent6 2 8 5" xfId="19000"/>
    <cellStyle name="20% - Accent6 2 9" xfId="19001"/>
    <cellStyle name="20% - Accent6 2 9 2" xfId="19002"/>
    <cellStyle name="20% - Accent6 2 9 2 2" xfId="19003"/>
    <cellStyle name="20% - Accent6 2 9 2 2 2" xfId="19004"/>
    <cellStyle name="20% - Accent6 2 9 2 2 3" xfId="19005"/>
    <cellStyle name="20% - Accent6 2 9 2 3" xfId="19006"/>
    <cellStyle name="20% - Accent6 2 9 2 4" xfId="19007"/>
    <cellStyle name="20% - Accent6 2 9 3" xfId="19008"/>
    <cellStyle name="20% - Accent6 2 9 3 2" xfId="19009"/>
    <cellStyle name="20% - Accent6 2 9 3 3" xfId="19010"/>
    <cellStyle name="20% - Accent6 2 9 4" xfId="19011"/>
    <cellStyle name="20% - Accent6 2 9 5" xfId="19012"/>
    <cellStyle name="20% - Accent6 2_22_MN_R&amp;D 174_09F" xfId="19013"/>
    <cellStyle name="20% - Accent6 20" xfId="450"/>
    <cellStyle name="20% - Accent6 21" xfId="451"/>
    <cellStyle name="20% - Accent6 22" xfId="452"/>
    <cellStyle name="20% - Accent6 23" xfId="453"/>
    <cellStyle name="20% - Accent6 24" xfId="454"/>
    <cellStyle name="20% - Accent6 25" xfId="455"/>
    <cellStyle name="20% - Accent6 26" xfId="456"/>
    <cellStyle name="20% - Accent6 27" xfId="457"/>
    <cellStyle name="20% - Accent6 28" xfId="458"/>
    <cellStyle name="20% - Accent6 29" xfId="459"/>
    <cellStyle name="20% - Accent6 3" xfId="460"/>
    <cellStyle name="20% - Accent6 3 10" xfId="19014"/>
    <cellStyle name="20% - Accent6 3 10 2" xfId="19015"/>
    <cellStyle name="20% - Accent6 3 10 2 2" xfId="19016"/>
    <cellStyle name="20% - Accent6 3 10 2 3" xfId="19017"/>
    <cellStyle name="20% - Accent6 3 10 3" xfId="19018"/>
    <cellStyle name="20% - Accent6 3 10 4" xfId="19019"/>
    <cellStyle name="20% - Accent6 3 11" xfId="19020"/>
    <cellStyle name="20% - Accent6 3 11 2" xfId="19021"/>
    <cellStyle name="20% - Accent6 3 11 2 2" xfId="19022"/>
    <cellStyle name="20% - Accent6 3 11 2 3" xfId="19023"/>
    <cellStyle name="20% - Accent6 3 11 3" xfId="19024"/>
    <cellStyle name="20% - Accent6 3 11 4" xfId="19025"/>
    <cellStyle name="20% - Accent6 3 12" xfId="19026"/>
    <cellStyle name="20% - Accent6 3 12 2" xfId="19027"/>
    <cellStyle name="20% - Accent6 3 12 3" xfId="19028"/>
    <cellStyle name="20% - Accent6 3 13" xfId="19029"/>
    <cellStyle name="20% - Accent6 3 14" xfId="19030"/>
    <cellStyle name="20% - Accent6 3 2" xfId="461"/>
    <cellStyle name="20% - Accent6 3 3" xfId="19031"/>
    <cellStyle name="20% - Accent6 3 3 10" xfId="19032"/>
    <cellStyle name="20% - Accent6 3 3 10 2" xfId="19033"/>
    <cellStyle name="20% - Accent6 3 3 10 3" xfId="19034"/>
    <cellStyle name="20% - Accent6 3 3 11" xfId="19035"/>
    <cellStyle name="20% - Accent6 3 3 12" xfId="19036"/>
    <cellStyle name="20% - Accent6 3 3 2" xfId="19037"/>
    <cellStyle name="20% - Accent6 3 3 2 2" xfId="19038"/>
    <cellStyle name="20% - Accent6 3 3 2 2 2" xfId="19039"/>
    <cellStyle name="20% - Accent6 3 3 2 2 2 2" xfId="19040"/>
    <cellStyle name="20% - Accent6 3 3 2 2 2 2 2" xfId="19041"/>
    <cellStyle name="20% - Accent6 3 3 2 2 2 2 3" xfId="19042"/>
    <cellStyle name="20% - Accent6 3 3 2 2 2 3" xfId="19043"/>
    <cellStyle name="20% - Accent6 3 3 2 2 2 4" xfId="19044"/>
    <cellStyle name="20% - Accent6 3 3 2 2 3" xfId="19045"/>
    <cellStyle name="20% - Accent6 3 3 2 2 3 2" xfId="19046"/>
    <cellStyle name="20% - Accent6 3 3 2 2 3 3" xfId="19047"/>
    <cellStyle name="20% - Accent6 3 3 2 2 4" xfId="19048"/>
    <cellStyle name="20% - Accent6 3 3 2 2 5" xfId="19049"/>
    <cellStyle name="20% - Accent6 3 3 2 3" xfId="19050"/>
    <cellStyle name="20% - Accent6 3 3 2 3 2" xfId="19051"/>
    <cellStyle name="20% - Accent6 3 3 2 3 2 2" xfId="19052"/>
    <cellStyle name="20% - Accent6 3 3 2 3 2 2 2" xfId="19053"/>
    <cellStyle name="20% - Accent6 3 3 2 3 2 2 3" xfId="19054"/>
    <cellStyle name="20% - Accent6 3 3 2 3 2 3" xfId="19055"/>
    <cellStyle name="20% - Accent6 3 3 2 3 2 4" xfId="19056"/>
    <cellStyle name="20% - Accent6 3 3 2 3 3" xfId="19057"/>
    <cellStyle name="20% - Accent6 3 3 2 3 3 2" xfId="19058"/>
    <cellStyle name="20% - Accent6 3 3 2 3 3 3" xfId="19059"/>
    <cellStyle name="20% - Accent6 3 3 2 3 4" xfId="19060"/>
    <cellStyle name="20% - Accent6 3 3 2 3 5" xfId="19061"/>
    <cellStyle name="20% - Accent6 3 3 2 4" xfId="19062"/>
    <cellStyle name="20% - Accent6 3 3 2 4 2" xfId="19063"/>
    <cellStyle name="20% - Accent6 3 3 2 4 2 2" xfId="19064"/>
    <cellStyle name="20% - Accent6 3 3 2 4 2 3" xfId="19065"/>
    <cellStyle name="20% - Accent6 3 3 2 4 3" xfId="19066"/>
    <cellStyle name="20% - Accent6 3 3 2 4 4" xfId="19067"/>
    <cellStyle name="20% - Accent6 3 3 2 5" xfId="19068"/>
    <cellStyle name="20% - Accent6 3 3 2 5 2" xfId="19069"/>
    <cellStyle name="20% - Accent6 3 3 2 5 3" xfId="19070"/>
    <cellStyle name="20% - Accent6 3 3 2 6" xfId="19071"/>
    <cellStyle name="20% - Accent6 3 3 2 7" xfId="19072"/>
    <cellStyle name="20% - Accent6 3 3 3" xfId="19073"/>
    <cellStyle name="20% - Accent6 3 3 3 2" xfId="19074"/>
    <cellStyle name="20% - Accent6 3 3 3 2 2" xfId="19075"/>
    <cellStyle name="20% - Accent6 3 3 3 2 2 2" xfId="19076"/>
    <cellStyle name="20% - Accent6 3 3 3 2 2 2 2" xfId="19077"/>
    <cellStyle name="20% - Accent6 3 3 3 2 2 2 3" xfId="19078"/>
    <cellStyle name="20% - Accent6 3 3 3 2 2 3" xfId="19079"/>
    <cellStyle name="20% - Accent6 3 3 3 2 2 4" xfId="19080"/>
    <cellStyle name="20% - Accent6 3 3 3 2 3" xfId="19081"/>
    <cellStyle name="20% - Accent6 3 3 3 2 3 2" xfId="19082"/>
    <cellStyle name="20% - Accent6 3 3 3 2 3 3" xfId="19083"/>
    <cellStyle name="20% - Accent6 3 3 3 2 4" xfId="19084"/>
    <cellStyle name="20% - Accent6 3 3 3 2 5" xfId="19085"/>
    <cellStyle name="20% - Accent6 3 3 3 3" xfId="19086"/>
    <cellStyle name="20% - Accent6 3 3 3 3 2" xfId="19087"/>
    <cellStyle name="20% - Accent6 3 3 3 3 2 2" xfId="19088"/>
    <cellStyle name="20% - Accent6 3 3 3 3 2 2 2" xfId="19089"/>
    <cellStyle name="20% - Accent6 3 3 3 3 2 2 3" xfId="19090"/>
    <cellStyle name="20% - Accent6 3 3 3 3 2 3" xfId="19091"/>
    <cellStyle name="20% - Accent6 3 3 3 3 2 4" xfId="19092"/>
    <cellStyle name="20% - Accent6 3 3 3 3 3" xfId="19093"/>
    <cellStyle name="20% - Accent6 3 3 3 3 3 2" xfId="19094"/>
    <cellStyle name="20% - Accent6 3 3 3 3 3 3" xfId="19095"/>
    <cellStyle name="20% - Accent6 3 3 3 3 4" xfId="19096"/>
    <cellStyle name="20% - Accent6 3 3 3 3 5" xfId="19097"/>
    <cellStyle name="20% - Accent6 3 3 3 4" xfId="19098"/>
    <cellStyle name="20% - Accent6 3 3 3 4 2" xfId="19099"/>
    <cellStyle name="20% - Accent6 3 3 3 4 2 2" xfId="19100"/>
    <cellStyle name="20% - Accent6 3 3 3 4 2 3" xfId="19101"/>
    <cellStyle name="20% - Accent6 3 3 3 4 3" xfId="19102"/>
    <cellStyle name="20% - Accent6 3 3 3 4 4" xfId="19103"/>
    <cellStyle name="20% - Accent6 3 3 3 5" xfId="19104"/>
    <cellStyle name="20% - Accent6 3 3 3 5 2" xfId="19105"/>
    <cellStyle name="20% - Accent6 3 3 3 5 3" xfId="19106"/>
    <cellStyle name="20% - Accent6 3 3 3 6" xfId="19107"/>
    <cellStyle name="20% - Accent6 3 3 3 7" xfId="19108"/>
    <cellStyle name="20% - Accent6 3 3 4" xfId="19109"/>
    <cellStyle name="20% - Accent6 3 3 4 2" xfId="19110"/>
    <cellStyle name="20% - Accent6 3 3 4 2 2" xfId="19111"/>
    <cellStyle name="20% - Accent6 3 3 4 2 2 2" xfId="19112"/>
    <cellStyle name="20% - Accent6 3 3 4 2 2 2 2" xfId="19113"/>
    <cellStyle name="20% - Accent6 3 3 4 2 2 2 3" xfId="19114"/>
    <cellStyle name="20% - Accent6 3 3 4 2 2 3" xfId="19115"/>
    <cellStyle name="20% - Accent6 3 3 4 2 2 4" xfId="19116"/>
    <cellStyle name="20% - Accent6 3 3 4 2 3" xfId="19117"/>
    <cellStyle name="20% - Accent6 3 3 4 2 3 2" xfId="19118"/>
    <cellStyle name="20% - Accent6 3 3 4 2 3 3" xfId="19119"/>
    <cellStyle name="20% - Accent6 3 3 4 2 4" xfId="19120"/>
    <cellStyle name="20% - Accent6 3 3 4 2 5" xfId="19121"/>
    <cellStyle name="20% - Accent6 3 3 4 3" xfId="19122"/>
    <cellStyle name="20% - Accent6 3 3 4 3 2" xfId="19123"/>
    <cellStyle name="20% - Accent6 3 3 4 3 2 2" xfId="19124"/>
    <cellStyle name="20% - Accent6 3 3 4 3 2 2 2" xfId="19125"/>
    <cellStyle name="20% - Accent6 3 3 4 3 2 2 3" xfId="19126"/>
    <cellStyle name="20% - Accent6 3 3 4 3 2 3" xfId="19127"/>
    <cellStyle name="20% - Accent6 3 3 4 3 2 4" xfId="19128"/>
    <cellStyle name="20% - Accent6 3 3 4 3 3" xfId="19129"/>
    <cellStyle name="20% - Accent6 3 3 4 3 3 2" xfId="19130"/>
    <cellStyle name="20% - Accent6 3 3 4 3 3 3" xfId="19131"/>
    <cellStyle name="20% - Accent6 3 3 4 3 4" xfId="19132"/>
    <cellStyle name="20% - Accent6 3 3 4 3 5" xfId="19133"/>
    <cellStyle name="20% - Accent6 3 3 4 4" xfId="19134"/>
    <cellStyle name="20% - Accent6 3 3 4 4 2" xfId="19135"/>
    <cellStyle name="20% - Accent6 3 3 4 4 2 2" xfId="19136"/>
    <cellStyle name="20% - Accent6 3 3 4 4 2 3" xfId="19137"/>
    <cellStyle name="20% - Accent6 3 3 4 4 3" xfId="19138"/>
    <cellStyle name="20% - Accent6 3 3 4 4 4" xfId="19139"/>
    <cellStyle name="20% - Accent6 3 3 4 5" xfId="19140"/>
    <cellStyle name="20% - Accent6 3 3 4 5 2" xfId="19141"/>
    <cellStyle name="20% - Accent6 3 3 4 5 3" xfId="19142"/>
    <cellStyle name="20% - Accent6 3 3 4 6" xfId="19143"/>
    <cellStyle name="20% - Accent6 3 3 4 7" xfId="19144"/>
    <cellStyle name="20% - Accent6 3 3 5" xfId="19145"/>
    <cellStyle name="20% - Accent6 3 3 5 2" xfId="19146"/>
    <cellStyle name="20% - Accent6 3 3 5 2 2" xfId="19147"/>
    <cellStyle name="20% - Accent6 3 3 5 2 2 2" xfId="19148"/>
    <cellStyle name="20% - Accent6 3 3 5 2 2 3" xfId="19149"/>
    <cellStyle name="20% - Accent6 3 3 5 2 3" xfId="19150"/>
    <cellStyle name="20% - Accent6 3 3 5 2 4" xfId="19151"/>
    <cellStyle name="20% - Accent6 3 3 5 3" xfId="19152"/>
    <cellStyle name="20% - Accent6 3 3 5 3 2" xfId="19153"/>
    <cellStyle name="20% - Accent6 3 3 5 3 3" xfId="19154"/>
    <cellStyle name="20% - Accent6 3 3 5 4" xfId="19155"/>
    <cellStyle name="20% - Accent6 3 3 5 5" xfId="19156"/>
    <cellStyle name="20% - Accent6 3 3 6" xfId="19157"/>
    <cellStyle name="20% - Accent6 3 3 6 2" xfId="19158"/>
    <cellStyle name="20% - Accent6 3 3 6 2 2" xfId="19159"/>
    <cellStyle name="20% - Accent6 3 3 6 2 2 2" xfId="19160"/>
    <cellStyle name="20% - Accent6 3 3 6 2 2 3" xfId="19161"/>
    <cellStyle name="20% - Accent6 3 3 6 2 3" xfId="19162"/>
    <cellStyle name="20% - Accent6 3 3 6 2 4" xfId="19163"/>
    <cellStyle name="20% - Accent6 3 3 6 3" xfId="19164"/>
    <cellStyle name="20% - Accent6 3 3 6 3 2" xfId="19165"/>
    <cellStyle name="20% - Accent6 3 3 6 3 3" xfId="19166"/>
    <cellStyle name="20% - Accent6 3 3 6 4" xfId="19167"/>
    <cellStyle name="20% - Accent6 3 3 6 5" xfId="19168"/>
    <cellStyle name="20% - Accent6 3 3 7" xfId="19169"/>
    <cellStyle name="20% - Accent6 3 3 7 2" xfId="19170"/>
    <cellStyle name="20% - Accent6 3 3 7 2 2" xfId="19171"/>
    <cellStyle name="20% - Accent6 3 3 7 2 2 2" xfId="19172"/>
    <cellStyle name="20% - Accent6 3 3 7 2 2 3" xfId="19173"/>
    <cellStyle name="20% - Accent6 3 3 7 2 3" xfId="19174"/>
    <cellStyle name="20% - Accent6 3 3 7 2 4" xfId="19175"/>
    <cellStyle name="20% - Accent6 3 3 7 3" xfId="19176"/>
    <cellStyle name="20% - Accent6 3 3 7 3 2" xfId="19177"/>
    <cellStyle name="20% - Accent6 3 3 7 3 3" xfId="19178"/>
    <cellStyle name="20% - Accent6 3 3 7 4" xfId="19179"/>
    <cellStyle name="20% - Accent6 3 3 7 5" xfId="19180"/>
    <cellStyle name="20% - Accent6 3 3 8" xfId="19181"/>
    <cellStyle name="20% - Accent6 3 3 8 2" xfId="19182"/>
    <cellStyle name="20% - Accent6 3 3 8 2 2" xfId="19183"/>
    <cellStyle name="20% - Accent6 3 3 8 2 3" xfId="19184"/>
    <cellStyle name="20% - Accent6 3 3 8 3" xfId="19185"/>
    <cellStyle name="20% - Accent6 3 3 8 4" xfId="19186"/>
    <cellStyle name="20% - Accent6 3 3 9" xfId="19187"/>
    <cellStyle name="20% - Accent6 3 3 9 2" xfId="19188"/>
    <cellStyle name="20% - Accent6 3 3 9 2 2" xfId="19189"/>
    <cellStyle name="20% - Accent6 3 3 9 2 3" xfId="19190"/>
    <cellStyle name="20% - Accent6 3 3 9 3" xfId="19191"/>
    <cellStyle name="20% - Accent6 3 3 9 4" xfId="19192"/>
    <cellStyle name="20% - Accent6 3 4" xfId="19193"/>
    <cellStyle name="20% - Accent6 3 4 2" xfId="19194"/>
    <cellStyle name="20% - Accent6 3 4 2 2" xfId="19195"/>
    <cellStyle name="20% - Accent6 3 4 2 2 2" xfId="19196"/>
    <cellStyle name="20% - Accent6 3 4 2 2 2 2" xfId="19197"/>
    <cellStyle name="20% - Accent6 3 4 2 2 2 3" xfId="19198"/>
    <cellStyle name="20% - Accent6 3 4 2 2 3" xfId="19199"/>
    <cellStyle name="20% - Accent6 3 4 2 2 4" xfId="19200"/>
    <cellStyle name="20% - Accent6 3 4 2 3" xfId="19201"/>
    <cellStyle name="20% - Accent6 3 4 2 3 2" xfId="19202"/>
    <cellStyle name="20% - Accent6 3 4 2 3 3" xfId="19203"/>
    <cellStyle name="20% - Accent6 3 4 2 4" xfId="19204"/>
    <cellStyle name="20% - Accent6 3 4 2 5" xfId="19205"/>
    <cellStyle name="20% - Accent6 3 4 3" xfId="19206"/>
    <cellStyle name="20% - Accent6 3 4 3 2" xfId="19207"/>
    <cellStyle name="20% - Accent6 3 4 3 2 2" xfId="19208"/>
    <cellStyle name="20% - Accent6 3 4 3 2 2 2" xfId="19209"/>
    <cellStyle name="20% - Accent6 3 4 3 2 2 3" xfId="19210"/>
    <cellStyle name="20% - Accent6 3 4 3 2 3" xfId="19211"/>
    <cellStyle name="20% - Accent6 3 4 3 2 4" xfId="19212"/>
    <cellStyle name="20% - Accent6 3 4 3 3" xfId="19213"/>
    <cellStyle name="20% - Accent6 3 4 3 3 2" xfId="19214"/>
    <cellStyle name="20% - Accent6 3 4 3 3 3" xfId="19215"/>
    <cellStyle name="20% - Accent6 3 4 3 4" xfId="19216"/>
    <cellStyle name="20% - Accent6 3 4 3 5" xfId="19217"/>
    <cellStyle name="20% - Accent6 3 4 4" xfId="19218"/>
    <cellStyle name="20% - Accent6 3 4 4 2" xfId="19219"/>
    <cellStyle name="20% - Accent6 3 4 4 2 2" xfId="19220"/>
    <cellStyle name="20% - Accent6 3 4 4 2 3" xfId="19221"/>
    <cellStyle name="20% - Accent6 3 4 4 3" xfId="19222"/>
    <cellStyle name="20% - Accent6 3 4 4 4" xfId="19223"/>
    <cellStyle name="20% - Accent6 3 4 5" xfId="19224"/>
    <cellStyle name="20% - Accent6 3 4 5 2" xfId="19225"/>
    <cellStyle name="20% - Accent6 3 4 5 3" xfId="19226"/>
    <cellStyle name="20% - Accent6 3 4 6" xfId="19227"/>
    <cellStyle name="20% - Accent6 3 4 7" xfId="19228"/>
    <cellStyle name="20% - Accent6 3 5" xfId="19229"/>
    <cellStyle name="20% - Accent6 3 5 2" xfId="19230"/>
    <cellStyle name="20% - Accent6 3 5 2 2" xfId="19231"/>
    <cellStyle name="20% - Accent6 3 5 2 2 2" xfId="19232"/>
    <cellStyle name="20% - Accent6 3 5 2 2 2 2" xfId="19233"/>
    <cellStyle name="20% - Accent6 3 5 2 2 2 3" xfId="19234"/>
    <cellStyle name="20% - Accent6 3 5 2 2 3" xfId="19235"/>
    <cellStyle name="20% - Accent6 3 5 2 2 4" xfId="19236"/>
    <cellStyle name="20% - Accent6 3 5 2 3" xfId="19237"/>
    <cellStyle name="20% - Accent6 3 5 2 3 2" xfId="19238"/>
    <cellStyle name="20% - Accent6 3 5 2 3 3" xfId="19239"/>
    <cellStyle name="20% - Accent6 3 5 2 4" xfId="19240"/>
    <cellStyle name="20% - Accent6 3 5 2 5" xfId="19241"/>
    <cellStyle name="20% - Accent6 3 5 3" xfId="19242"/>
    <cellStyle name="20% - Accent6 3 5 3 2" xfId="19243"/>
    <cellStyle name="20% - Accent6 3 5 3 2 2" xfId="19244"/>
    <cellStyle name="20% - Accent6 3 5 3 2 2 2" xfId="19245"/>
    <cellStyle name="20% - Accent6 3 5 3 2 2 3" xfId="19246"/>
    <cellStyle name="20% - Accent6 3 5 3 2 3" xfId="19247"/>
    <cellStyle name="20% - Accent6 3 5 3 2 4" xfId="19248"/>
    <cellStyle name="20% - Accent6 3 5 3 3" xfId="19249"/>
    <cellStyle name="20% - Accent6 3 5 3 3 2" xfId="19250"/>
    <cellStyle name="20% - Accent6 3 5 3 3 3" xfId="19251"/>
    <cellStyle name="20% - Accent6 3 5 3 4" xfId="19252"/>
    <cellStyle name="20% - Accent6 3 5 3 5" xfId="19253"/>
    <cellStyle name="20% - Accent6 3 5 4" xfId="19254"/>
    <cellStyle name="20% - Accent6 3 5 4 2" xfId="19255"/>
    <cellStyle name="20% - Accent6 3 5 4 2 2" xfId="19256"/>
    <cellStyle name="20% - Accent6 3 5 4 2 3" xfId="19257"/>
    <cellStyle name="20% - Accent6 3 5 4 3" xfId="19258"/>
    <cellStyle name="20% - Accent6 3 5 4 4" xfId="19259"/>
    <cellStyle name="20% - Accent6 3 5 5" xfId="19260"/>
    <cellStyle name="20% - Accent6 3 5 5 2" xfId="19261"/>
    <cellStyle name="20% - Accent6 3 5 5 3" xfId="19262"/>
    <cellStyle name="20% - Accent6 3 5 6" xfId="19263"/>
    <cellStyle name="20% - Accent6 3 5 7" xfId="19264"/>
    <cellStyle name="20% - Accent6 3 6" xfId="19265"/>
    <cellStyle name="20% - Accent6 3 6 2" xfId="19266"/>
    <cellStyle name="20% - Accent6 3 6 2 2" xfId="19267"/>
    <cellStyle name="20% - Accent6 3 6 2 2 2" xfId="19268"/>
    <cellStyle name="20% - Accent6 3 6 2 2 2 2" xfId="19269"/>
    <cellStyle name="20% - Accent6 3 6 2 2 2 3" xfId="19270"/>
    <cellStyle name="20% - Accent6 3 6 2 2 3" xfId="19271"/>
    <cellStyle name="20% - Accent6 3 6 2 2 4" xfId="19272"/>
    <cellStyle name="20% - Accent6 3 6 2 3" xfId="19273"/>
    <cellStyle name="20% - Accent6 3 6 2 3 2" xfId="19274"/>
    <cellStyle name="20% - Accent6 3 6 2 3 3" xfId="19275"/>
    <cellStyle name="20% - Accent6 3 6 2 4" xfId="19276"/>
    <cellStyle name="20% - Accent6 3 6 2 5" xfId="19277"/>
    <cellStyle name="20% - Accent6 3 6 3" xfId="19278"/>
    <cellStyle name="20% - Accent6 3 6 3 2" xfId="19279"/>
    <cellStyle name="20% - Accent6 3 6 3 2 2" xfId="19280"/>
    <cellStyle name="20% - Accent6 3 6 3 2 2 2" xfId="19281"/>
    <cellStyle name="20% - Accent6 3 6 3 2 2 3" xfId="19282"/>
    <cellStyle name="20% - Accent6 3 6 3 2 3" xfId="19283"/>
    <cellStyle name="20% - Accent6 3 6 3 2 4" xfId="19284"/>
    <cellStyle name="20% - Accent6 3 6 3 3" xfId="19285"/>
    <cellStyle name="20% - Accent6 3 6 3 3 2" xfId="19286"/>
    <cellStyle name="20% - Accent6 3 6 3 3 3" xfId="19287"/>
    <cellStyle name="20% - Accent6 3 6 3 4" xfId="19288"/>
    <cellStyle name="20% - Accent6 3 6 3 5" xfId="19289"/>
    <cellStyle name="20% - Accent6 3 6 4" xfId="19290"/>
    <cellStyle name="20% - Accent6 3 6 4 2" xfId="19291"/>
    <cellStyle name="20% - Accent6 3 6 4 2 2" xfId="19292"/>
    <cellStyle name="20% - Accent6 3 6 4 2 3" xfId="19293"/>
    <cellStyle name="20% - Accent6 3 6 4 3" xfId="19294"/>
    <cellStyle name="20% - Accent6 3 6 4 4" xfId="19295"/>
    <cellStyle name="20% - Accent6 3 6 5" xfId="19296"/>
    <cellStyle name="20% - Accent6 3 6 5 2" xfId="19297"/>
    <cellStyle name="20% - Accent6 3 6 5 3" xfId="19298"/>
    <cellStyle name="20% - Accent6 3 6 6" xfId="19299"/>
    <cellStyle name="20% - Accent6 3 6 7" xfId="19300"/>
    <cellStyle name="20% - Accent6 3 7" xfId="19301"/>
    <cellStyle name="20% - Accent6 3 7 2" xfId="19302"/>
    <cellStyle name="20% - Accent6 3 7 2 2" xfId="19303"/>
    <cellStyle name="20% - Accent6 3 7 2 2 2" xfId="19304"/>
    <cellStyle name="20% - Accent6 3 7 2 2 3" xfId="19305"/>
    <cellStyle name="20% - Accent6 3 7 2 3" xfId="19306"/>
    <cellStyle name="20% - Accent6 3 7 2 4" xfId="19307"/>
    <cellStyle name="20% - Accent6 3 7 3" xfId="19308"/>
    <cellStyle name="20% - Accent6 3 7 3 2" xfId="19309"/>
    <cellStyle name="20% - Accent6 3 7 3 3" xfId="19310"/>
    <cellStyle name="20% - Accent6 3 7 4" xfId="19311"/>
    <cellStyle name="20% - Accent6 3 7 5" xfId="19312"/>
    <cellStyle name="20% - Accent6 3 8" xfId="19313"/>
    <cellStyle name="20% - Accent6 3 8 2" xfId="19314"/>
    <cellStyle name="20% - Accent6 3 8 2 2" xfId="19315"/>
    <cellStyle name="20% - Accent6 3 8 2 2 2" xfId="19316"/>
    <cellStyle name="20% - Accent6 3 8 2 2 3" xfId="19317"/>
    <cellStyle name="20% - Accent6 3 8 2 3" xfId="19318"/>
    <cellStyle name="20% - Accent6 3 8 2 4" xfId="19319"/>
    <cellStyle name="20% - Accent6 3 8 3" xfId="19320"/>
    <cellStyle name="20% - Accent6 3 8 3 2" xfId="19321"/>
    <cellStyle name="20% - Accent6 3 8 3 3" xfId="19322"/>
    <cellStyle name="20% - Accent6 3 8 4" xfId="19323"/>
    <cellStyle name="20% - Accent6 3 8 5" xfId="19324"/>
    <cellStyle name="20% - Accent6 3 9" xfId="19325"/>
    <cellStyle name="20% - Accent6 3 9 2" xfId="19326"/>
    <cellStyle name="20% - Accent6 3 9 2 2" xfId="19327"/>
    <cellStyle name="20% - Accent6 3 9 2 2 2" xfId="19328"/>
    <cellStyle name="20% - Accent6 3 9 2 2 3" xfId="19329"/>
    <cellStyle name="20% - Accent6 3 9 2 3" xfId="19330"/>
    <cellStyle name="20% - Accent6 3 9 2 4" xfId="19331"/>
    <cellStyle name="20% - Accent6 3 9 3" xfId="19332"/>
    <cellStyle name="20% - Accent6 3 9 3 2" xfId="19333"/>
    <cellStyle name="20% - Accent6 3 9 3 3" xfId="19334"/>
    <cellStyle name="20% - Accent6 3 9 4" xfId="19335"/>
    <cellStyle name="20% - Accent6 3 9 5" xfId="19336"/>
    <cellStyle name="20% - Accent6 3_PwrTax 51040" xfId="19337"/>
    <cellStyle name="20% - Accent6 30" xfId="462"/>
    <cellStyle name="20% - Accent6 31" xfId="463"/>
    <cellStyle name="20% - Accent6 32" xfId="464"/>
    <cellStyle name="20% - Accent6 33" xfId="465"/>
    <cellStyle name="20% - Accent6 34" xfId="466"/>
    <cellStyle name="20% - Accent6 35" xfId="467"/>
    <cellStyle name="20% - Accent6 36" xfId="468"/>
    <cellStyle name="20% - Accent6 37" xfId="469"/>
    <cellStyle name="20% - Accent6 37 10" xfId="19338"/>
    <cellStyle name="20% - Accent6 37 10 2" xfId="19339"/>
    <cellStyle name="20% - Accent6 37 10 2 2" xfId="19340"/>
    <cellStyle name="20% - Accent6 37 10 2 3" xfId="19341"/>
    <cellStyle name="20% - Accent6 37 10 3" xfId="19342"/>
    <cellStyle name="20% - Accent6 37 10 4" xfId="19343"/>
    <cellStyle name="20% - Accent6 37 11" xfId="19344"/>
    <cellStyle name="20% - Accent6 37 11 2" xfId="19345"/>
    <cellStyle name="20% - Accent6 37 11 3" xfId="19346"/>
    <cellStyle name="20% - Accent6 37 12" xfId="19347"/>
    <cellStyle name="20% - Accent6 37 13" xfId="19348"/>
    <cellStyle name="20% - Accent6 37 2" xfId="19349"/>
    <cellStyle name="20% - Accent6 37 2 10" xfId="19350"/>
    <cellStyle name="20% - Accent6 37 2 10 2" xfId="19351"/>
    <cellStyle name="20% - Accent6 37 2 10 3" xfId="19352"/>
    <cellStyle name="20% - Accent6 37 2 11" xfId="19353"/>
    <cellStyle name="20% - Accent6 37 2 12" xfId="19354"/>
    <cellStyle name="20% - Accent6 37 2 2" xfId="19355"/>
    <cellStyle name="20% - Accent6 37 2 2 2" xfId="19356"/>
    <cellStyle name="20% - Accent6 37 2 2 2 2" xfId="19357"/>
    <cellStyle name="20% - Accent6 37 2 2 2 2 2" xfId="19358"/>
    <cellStyle name="20% - Accent6 37 2 2 2 2 2 2" xfId="19359"/>
    <cellStyle name="20% - Accent6 37 2 2 2 2 2 3" xfId="19360"/>
    <cellStyle name="20% - Accent6 37 2 2 2 2 3" xfId="19361"/>
    <cellStyle name="20% - Accent6 37 2 2 2 2 4" xfId="19362"/>
    <cellStyle name="20% - Accent6 37 2 2 2 3" xfId="19363"/>
    <cellStyle name="20% - Accent6 37 2 2 2 3 2" xfId="19364"/>
    <cellStyle name="20% - Accent6 37 2 2 2 3 3" xfId="19365"/>
    <cellStyle name="20% - Accent6 37 2 2 2 4" xfId="19366"/>
    <cellStyle name="20% - Accent6 37 2 2 2 5" xfId="19367"/>
    <cellStyle name="20% - Accent6 37 2 2 3" xfId="19368"/>
    <cellStyle name="20% - Accent6 37 2 2 3 2" xfId="19369"/>
    <cellStyle name="20% - Accent6 37 2 2 3 2 2" xfId="19370"/>
    <cellStyle name="20% - Accent6 37 2 2 3 2 2 2" xfId="19371"/>
    <cellStyle name="20% - Accent6 37 2 2 3 2 2 3" xfId="19372"/>
    <cellStyle name="20% - Accent6 37 2 2 3 2 3" xfId="19373"/>
    <cellStyle name="20% - Accent6 37 2 2 3 2 4" xfId="19374"/>
    <cellStyle name="20% - Accent6 37 2 2 3 3" xfId="19375"/>
    <cellStyle name="20% - Accent6 37 2 2 3 3 2" xfId="19376"/>
    <cellStyle name="20% - Accent6 37 2 2 3 3 3" xfId="19377"/>
    <cellStyle name="20% - Accent6 37 2 2 3 4" xfId="19378"/>
    <cellStyle name="20% - Accent6 37 2 2 3 5" xfId="19379"/>
    <cellStyle name="20% - Accent6 37 2 2 4" xfId="19380"/>
    <cellStyle name="20% - Accent6 37 2 2 4 2" xfId="19381"/>
    <cellStyle name="20% - Accent6 37 2 2 4 2 2" xfId="19382"/>
    <cellStyle name="20% - Accent6 37 2 2 4 2 3" xfId="19383"/>
    <cellStyle name="20% - Accent6 37 2 2 4 3" xfId="19384"/>
    <cellStyle name="20% - Accent6 37 2 2 4 4" xfId="19385"/>
    <cellStyle name="20% - Accent6 37 2 2 5" xfId="19386"/>
    <cellStyle name="20% - Accent6 37 2 2 5 2" xfId="19387"/>
    <cellStyle name="20% - Accent6 37 2 2 5 3" xfId="19388"/>
    <cellStyle name="20% - Accent6 37 2 2 6" xfId="19389"/>
    <cellStyle name="20% - Accent6 37 2 2 7" xfId="19390"/>
    <cellStyle name="20% - Accent6 37 2 3" xfId="19391"/>
    <cellStyle name="20% - Accent6 37 2 3 2" xfId="19392"/>
    <cellStyle name="20% - Accent6 37 2 3 2 2" xfId="19393"/>
    <cellStyle name="20% - Accent6 37 2 3 2 2 2" xfId="19394"/>
    <cellStyle name="20% - Accent6 37 2 3 2 2 2 2" xfId="19395"/>
    <cellStyle name="20% - Accent6 37 2 3 2 2 2 3" xfId="19396"/>
    <cellStyle name="20% - Accent6 37 2 3 2 2 3" xfId="19397"/>
    <cellStyle name="20% - Accent6 37 2 3 2 2 4" xfId="19398"/>
    <cellStyle name="20% - Accent6 37 2 3 2 3" xfId="19399"/>
    <cellStyle name="20% - Accent6 37 2 3 2 3 2" xfId="19400"/>
    <cellStyle name="20% - Accent6 37 2 3 2 3 3" xfId="19401"/>
    <cellStyle name="20% - Accent6 37 2 3 2 4" xfId="19402"/>
    <cellStyle name="20% - Accent6 37 2 3 2 5" xfId="19403"/>
    <cellStyle name="20% - Accent6 37 2 3 3" xfId="19404"/>
    <cellStyle name="20% - Accent6 37 2 3 3 2" xfId="19405"/>
    <cellStyle name="20% - Accent6 37 2 3 3 2 2" xfId="19406"/>
    <cellStyle name="20% - Accent6 37 2 3 3 2 2 2" xfId="19407"/>
    <cellStyle name="20% - Accent6 37 2 3 3 2 2 3" xfId="19408"/>
    <cellStyle name="20% - Accent6 37 2 3 3 2 3" xfId="19409"/>
    <cellStyle name="20% - Accent6 37 2 3 3 2 4" xfId="19410"/>
    <cellStyle name="20% - Accent6 37 2 3 3 3" xfId="19411"/>
    <cellStyle name="20% - Accent6 37 2 3 3 3 2" xfId="19412"/>
    <cellStyle name="20% - Accent6 37 2 3 3 3 3" xfId="19413"/>
    <cellStyle name="20% - Accent6 37 2 3 3 4" xfId="19414"/>
    <cellStyle name="20% - Accent6 37 2 3 3 5" xfId="19415"/>
    <cellStyle name="20% - Accent6 37 2 3 4" xfId="19416"/>
    <cellStyle name="20% - Accent6 37 2 3 4 2" xfId="19417"/>
    <cellStyle name="20% - Accent6 37 2 3 4 2 2" xfId="19418"/>
    <cellStyle name="20% - Accent6 37 2 3 4 2 3" xfId="19419"/>
    <cellStyle name="20% - Accent6 37 2 3 4 3" xfId="19420"/>
    <cellStyle name="20% - Accent6 37 2 3 4 4" xfId="19421"/>
    <cellStyle name="20% - Accent6 37 2 3 5" xfId="19422"/>
    <cellStyle name="20% - Accent6 37 2 3 5 2" xfId="19423"/>
    <cellStyle name="20% - Accent6 37 2 3 5 3" xfId="19424"/>
    <cellStyle name="20% - Accent6 37 2 3 6" xfId="19425"/>
    <cellStyle name="20% - Accent6 37 2 3 7" xfId="19426"/>
    <cellStyle name="20% - Accent6 37 2 4" xfId="19427"/>
    <cellStyle name="20% - Accent6 37 2 4 2" xfId="19428"/>
    <cellStyle name="20% - Accent6 37 2 4 2 2" xfId="19429"/>
    <cellStyle name="20% - Accent6 37 2 4 2 2 2" xfId="19430"/>
    <cellStyle name="20% - Accent6 37 2 4 2 2 2 2" xfId="19431"/>
    <cellStyle name="20% - Accent6 37 2 4 2 2 2 3" xfId="19432"/>
    <cellStyle name="20% - Accent6 37 2 4 2 2 3" xfId="19433"/>
    <cellStyle name="20% - Accent6 37 2 4 2 2 4" xfId="19434"/>
    <cellStyle name="20% - Accent6 37 2 4 2 3" xfId="19435"/>
    <cellStyle name="20% - Accent6 37 2 4 2 3 2" xfId="19436"/>
    <cellStyle name="20% - Accent6 37 2 4 2 3 3" xfId="19437"/>
    <cellStyle name="20% - Accent6 37 2 4 2 4" xfId="19438"/>
    <cellStyle name="20% - Accent6 37 2 4 2 5" xfId="19439"/>
    <cellStyle name="20% - Accent6 37 2 4 3" xfId="19440"/>
    <cellStyle name="20% - Accent6 37 2 4 3 2" xfId="19441"/>
    <cellStyle name="20% - Accent6 37 2 4 3 2 2" xfId="19442"/>
    <cellStyle name="20% - Accent6 37 2 4 3 2 2 2" xfId="19443"/>
    <cellStyle name="20% - Accent6 37 2 4 3 2 2 3" xfId="19444"/>
    <cellStyle name="20% - Accent6 37 2 4 3 2 3" xfId="19445"/>
    <cellStyle name="20% - Accent6 37 2 4 3 2 4" xfId="19446"/>
    <cellStyle name="20% - Accent6 37 2 4 3 3" xfId="19447"/>
    <cellStyle name="20% - Accent6 37 2 4 3 3 2" xfId="19448"/>
    <cellStyle name="20% - Accent6 37 2 4 3 3 3" xfId="19449"/>
    <cellStyle name="20% - Accent6 37 2 4 3 4" xfId="19450"/>
    <cellStyle name="20% - Accent6 37 2 4 3 5" xfId="19451"/>
    <cellStyle name="20% - Accent6 37 2 4 4" xfId="19452"/>
    <cellStyle name="20% - Accent6 37 2 4 4 2" xfId="19453"/>
    <cellStyle name="20% - Accent6 37 2 4 4 2 2" xfId="19454"/>
    <cellStyle name="20% - Accent6 37 2 4 4 2 3" xfId="19455"/>
    <cellStyle name="20% - Accent6 37 2 4 4 3" xfId="19456"/>
    <cellStyle name="20% - Accent6 37 2 4 4 4" xfId="19457"/>
    <cellStyle name="20% - Accent6 37 2 4 5" xfId="19458"/>
    <cellStyle name="20% - Accent6 37 2 4 5 2" xfId="19459"/>
    <cellStyle name="20% - Accent6 37 2 4 5 3" xfId="19460"/>
    <cellStyle name="20% - Accent6 37 2 4 6" xfId="19461"/>
    <cellStyle name="20% - Accent6 37 2 4 7" xfId="19462"/>
    <cellStyle name="20% - Accent6 37 2 5" xfId="19463"/>
    <cellStyle name="20% - Accent6 37 2 5 2" xfId="19464"/>
    <cellStyle name="20% - Accent6 37 2 5 2 2" xfId="19465"/>
    <cellStyle name="20% - Accent6 37 2 5 2 2 2" xfId="19466"/>
    <cellStyle name="20% - Accent6 37 2 5 2 2 3" xfId="19467"/>
    <cellStyle name="20% - Accent6 37 2 5 2 3" xfId="19468"/>
    <cellStyle name="20% - Accent6 37 2 5 2 4" xfId="19469"/>
    <cellStyle name="20% - Accent6 37 2 5 3" xfId="19470"/>
    <cellStyle name="20% - Accent6 37 2 5 3 2" xfId="19471"/>
    <cellStyle name="20% - Accent6 37 2 5 3 3" xfId="19472"/>
    <cellStyle name="20% - Accent6 37 2 5 4" xfId="19473"/>
    <cellStyle name="20% - Accent6 37 2 5 5" xfId="19474"/>
    <cellStyle name="20% - Accent6 37 2 6" xfId="19475"/>
    <cellStyle name="20% - Accent6 37 2 6 2" xfId="19476"/>
    <cellStyle name="20% - Accent6 37 2 6 2 2" xfId="19477"/>
    <cellStyle name="20% - Accent6 37 2 6 2 2 2" xfId="19478"/>
    <cellStyle name="20% - Accent6 37 2 6 2 2 3" xfId="19479"/>
    <cellStyle name="20% - Accent6 37 2 6 2 3" xfId="19480"/>
    <cellStyle name="20% - Accent6 37 2 6 2 4" xfId="19481"/>
    <cellStyle name="20% - Accent6 37 2 6 3" xfId="19482"/>
    <cellStyle name="20% - Accent6 37 2 6 3 2" xfId="19483"/>
    <cellStyle name="20% - Accent6 37 2 6 3 3" xfId="19484"/>
    <cellStyle name="20% - Accent6 37 2 6 4" xfId="19485"/>
    <cellStyle name="20% - Accent6 37 2 6 5" xfId="19486"/>
    <cellStyle name="20% - Accent6 37 2 7" xfId="19487"/>
    <cellStyle name="20% - Accent6 37 2 7 2" xfId="19488"/>
    <cellStyle name="20% - Accent6 37 2 7 2 2" xfId="19489"/>
    <cellStyle name="20% - Accent6 37 2 7 2 2 2" xfId="19490"/>
    <cellStyle name="20% - Accent6 37 2 7 2 2 3" xfId="19491"/>
    <cellStyle name="20% - Accent6 37 2 7 2 3" xfId="19492"/>
    <cellStyle name="20% - Accent6 37 2 7 2 4" xfId="19493"/>
    <cellStyle name="20% - Accent6 37 2 7 3" xfId="19494"/>
    <cellStyle name="20% - Accent6 37 2 7 3 2" xfId="19495"/>
    <cellStyle name="20% - Accent6 37 2 7 3 3" xfId="19496"/>
    <cellStyle name="20% - Accent6 37 2 7 4" xfId="19497"/>
    <cellStyle name="20% - Accent6 37 2 7 5" xfId="19498"/>
    <cellStyle name="20% - Accent6 37 2 8" xfId="19499"/>
    <cellStyle name="20% - Accent6 37 2 8 2" xfId="19500"/>
    <cellStyle name="20% - Accent6 37 2 8 2 2" xfId="19501"/>
    <cellStyle name="20% - Accent6 37 2 8 2 3" xfId="19502"/>
    <cellStyle name="20% - Accent6 37 2 8 3" xfId="19503"/>
    <cellStyle name="20% - Accent6 37 2 8 4" xfId="19504"/>
    <cellStyle name="20% - Accent6 37 2 9" xfId="19505"/>
    <cellStyle name="20% - Accent6 37 2 9 2" xfId="19506"/>
    <cellStyle name="20% - Accent6 37 2 9 2 2" xfId="19507"/>
    <cellStyle name="20% - Accent6 37 2 9 2 3" xfId="19508"/>
    <cellStyle name="20% - Accent6 37 2 9 3" xfId="19509"/>
    <cellStyle name="20% - Accent6 37 2 9 4" xfId="19510"/>
    <cellStyle name="20% - Accent6 37 3" xfId="19511"/>
    <cellStyle name="20% - Accent6 37 3 2" xfId="19512"/>
    <cellStyle name="20% - Accent6 37 3 2 2" xfId="19513"/>
    <cellStyle name="20% - Accent6 37 3 2 2 2" xfId="19514"/>
    <cellStyle name="20% - Accent6 37 3 2 2 2 2" xfId="19515"/>
    <cellStyle name="20% - Accent6 37 3 2 2 2 3" xfId="19516"/>
    <cellStyle name="20% - Accent6 37 3 2 2 3" xfId="19517"/>
    <cellStyle name="20% - Accent6 37 3 2 2 4" xfId="19518"/>
    <cellStyle name="20% - Accent6 37 3 2 3" xfId="19519"/>
    <cellStyle name="20% - Accent6 37 3 2 3 2" xfId="19520"/>
    <cellStyle name="20% - Accent6 37 3 2 3 3" xfId="19521"/>
    <cellStyle name="20% - Accent6 37 3 2 4" xfId="19522"/>
    <cellStyle name="20% - Accent6 37 3 2 5" xfId="19523"/>
    <cellStyle name="20% - Accent6 37 3 3" xfId="19524"/>
    <cellStyle name="20% - Accent6 37 3 3 2" xfId="19525"/>
    <cellStyle name="20% - Accent6 37 3 3 2 2" xfId="19526"/>
    <cellStyle name="20% - Accent6 37 3 3 2 2 2" xfId="19527"/>
    <cellStyle name="20% - Accent6 37 3 3 2 2 3" xfId="19528"/>
    <cellStyle name="20% - Accent6 37 3 3 2 3" xfId="19529"/>
    <cellStyle name="20% - Accent6 37 3 3 2 4" xfId="19530"/>
    <cellStyle name="20% - Accent6 37 3 3 3" xfId="19531"/>
    <cellStyle name="20% - Accent6 37 3 3 3 2" xfId="19532"/>
    <cellStyle name="20% - Accent6 37 3 3 3 3" xfId="19533"/>
    <cellStyle name="20% - Accent6 37 3 3 4" xfId="19534"/>
    <cellStyle name="20% - Accent6 37 3 3 5" xfId="19535"/>
    <cellStyle name="20% - Accent6 37 3 4" xfId="19536"/>
    <cellStyle name="20% - Accent6 37 3 4 2" xfId="19537"/>
    <cellStyle name="20% - Accent6 37 3 4 2 2" xfId="19538"/>
    <cellStyle name="20% - Accent6 37 3 4 2 3" xfId="19539"/>
    <cellStyle name="20% - Accent6 37 3 4 3" xfId="19540"/>
    <cellStyle name="20% - Accent6 37 3 4 4" xfId="19541"/>
    <cellStyle name="20% - Accent6 37 3 5" xfId="19542"/>
    <cellStyle name="20% - Accent6 37 3 5 2" xfId="19543"/>
    <cellStyle name="20% - Accent6 37 3 5 3" xfId="19544"/>
    <cellStyle name="20% - Accent6 37 3 6" xfId="19545"/>
    <cellStyle name="20% - Accent6 37 3 7" xfId="19546"/>
    <cellStyle name="20% - Accent6 37 4" xfId="19547"/>
    <cellStyle name="20% - Accent6 37 4 2" xfId="19548"/>
    <cellStyle name="20% - Accent6 37 4 2 2" xfId="19549"/>
    <cellStyle name="20% - Accent6 37 4 2 2 2" xfId="19550"/>
    <cellStyle name="20% - Accent6 37 4 2 2 2 2" xfId="19551"/>
    <cellStyle name="20% - Accent6 37 4 2 2 2 3" xfId="19552"/>
    <cellStyle name="20% - Accent6 37 4 2 2 3" xfId="19553"/>
    <cellStyle name="20% - Accent6 37 4 2 2 4" xfId="19554"/>
    <cellStyle name="20% - Accent6 37 4 2 3" xfId="19555"/>
    <cellStyle name="20% - Accent6 37 4 2 3 2" xfId="19556"/>
    <cellStyle name="20% - Accent6 37 4 2 3 3" xfId="19557"/>
    <cellStyle name="20% - Accent6 37 4 2 4" xfId="19558"/>
    <cellStyle name="20% - Accent6 37 4 2 5" xfId="19559"/>
    <cellStyle name="20% - Accent6 37 4 3" xfId="19560"/>
    <cellStyle name="20% - Accent6 37 4 3 2" xfId="19561"/>
    <cellStyle name="20% - Accent6 37 4 3 2 2" xfId="19562"/>
    <cellStyle name="20% - Accent6 37 4 3 2 2 2" xfId="19563"/>
    <cellStyle name="20% - Accent6 37 4 3 2 2 3" xfId="19564"/>
    <cellStyle name="20% - Accent6 37 4 3 2 3" xfId="19565"/>
    <cellStyle name="20% - Accent6 37 4 3 2 4" xfId="19566"/>
    <cellStyle name="20% - Accent6 37 4 3 3" xfId="19567"/>
    <cellStyle name="20% - Accent6 37 4 3 3 2" xfId="19568"/>
    <cellStyle name="20% - Accent6 37 4 3 3 3" xfId="19569"/>
    <cellStyle name="20% - Accent6 37 4 3 4" xfId="19570"/>
    <cellStyle name="20% - Accent6 37 4 3 5" xfId="19571"/>
    <cellStyle name="20% - Accent6 37 4 4" xfId="19572"/>
    <cellStyle name="20% - Accent6 37 4 4 2" xfId="19573"/>
    <cellStyle name="20% - Accent6 37 4 4 2 2" xfId="19574"/>
    <cellStyle name="20% - Accent6 37 4 4 2 3" xfId="19575"/>
    <cellStyle name="20% - Accent6 37 4 4 3" xfId="19576"/>
    <cellStyle name="20% - Accent6 37 4 4 4" xfId="19577"/>
    <cellStyle name="20% - Accent6 37 4 5" xfId="19578"/>
    <cellStyle name="20% - Accent6 37 4 5 2" xfId="19579"/>
    <cellStyle name="20% - Accent6 37 4 5 3" xfId="19580"/>
    <cellStyle name="20% - Accent6 37 4 6" xfId="19581"/>
    <cellStyle name="20% - Accent6 37 4 7" xfId="19582"/>
    <cellStyle name="20% - Accent6 37 5" xfId="19583"/>
    <cellStyle name="20% - Accent6 37 5 2" xfId="19584"/>
    <cellStyle name="20% - Accent6 37 5 2 2" xfId="19585"/>
    <cellStyle name="20% - Accent6 37 5 2 2 2" xfId="19586"/>
    <cellStyle name="20% - Accent6 37 5 2 2 2 2" xfId="19587"/>
    <cellStyle name="20% - Accent6 37 5 2 2 2 3" xfId="19588"/>
    <cellStyle name="20% - Accent6 37 5 2 2 3" xfId="19589"/>
    <cellStyle name="20% - Accent6 37 5 2 2 4" xfId="19590"/>
    <cellStyle name="20% - Accent6 37 5 2 3" xfId="19591"/>
    <cellStyle name="20% - Accent6 37 5 2 3 2" xfId="19592"/>
    <cellStyle name="20% - Accent6 37 5 2 3 3" xfId="19593"/>
    <cellStyle name="20% - Accent6 37 5 2 4" xfId="19594"/>
    <cellStyle name="20% - Accent6 37 5 2 5" xfId="19595"/>
    <cellStyle name="20% - Accent6 37 5 3" xfId="19596"/>
    <cellStyle name="20% - Accent6 37 5 3 2" xfId="19597"/>
    <cellStyle name="20% - Accent6 37 5 3 2 2" xfId="19598"/>
    <cellStyle name="20% - Accent6 37 5 3 2 2 2" xfId="19599"/>
    <cellStyle name="20% - Accent6 37 5 3 2 2 3" xfId="19600"/>
    <cellStyle name="20% - Accent6 37 5 3 2 3" xfId="19601"/>
    <cellStyle name="20% - Accent6 37 5 3 2 4" xfId="19602"/>
    <cellStyle name="20% - Accent6 37 5 3 3" xfId="19603"/>
    <cellStyle name="20% - Accent6 37 5 3 3 2" xfId="19604"/>
    <cellStyle name="20% - Accent6 37 5 3 3 3" xfId="19605"/>
    <cellStyle name="20% - Accent6 37 5 3 4" xfId="19606"/>
    <cellStyle name="20% - Accent6 37 5 3 5" xfId="19607"/>
    <cellStyle name="20% - Accent6 37 5 4" xfId="19608"/>
    <cellStyle name="20% - Accent6 37 5 4 2" xfId="19609"/>
    <cellStyle name="20% - Accent6 37 5 4 2 2" xfId="19610"/>
    <cellStyle name="20% - Accent6 37 5 4 2 3" xfId="19611"/>
    <cellStyle name="20% - Accent6 37 5 4 3" xfId="19612"/>
    <cellStyle name="20% - Accent6 37 5 4 4" xfId="19613"/>
    <cellStyle name="20% - Accent6 37 5 5" xfId="19614"/>
    <cellStyle name="20% - Accent6 37 5 5 2" xfId="19615"/>
    <cellStyle name="20% - Accent6 37 5 5 3" xfId="19616"/>
    <cellStyle name="20% - Accent6 37 5 6" xfId="19617"/>
    <cellStyle name="20% - Accent6 37 5 7" xfId="19618"/>
    <cellStyle name="20% - Accent6 37 6" xfId="19619"/>
    <cellStyle name="20% - Accent6 37 6 2" xfId="19620"/>
    <cellStyle name="20% - Accent6 37 6 2 2" xfId="19621"/>
    <cellStyle name="20% - Accent6 37 6 2 2 2" xfId="19622"/>
    <cellStyle name="20% - Accent6 37 6 2 2 3" xfId="19623"/>
    <cellStyle name="20% - Accent6 37 6 2 3" xfId="19624"/>
    <cellStyle name="20% - Accent6 37 6 2 4" xfId="19625"/>
    <cellStyle name="20% - Accent6 37 6 3" xfId="19626"/>
    <cellStyle name="20% - Accent6 37 6 3 2" xfId="19627"/>
    <cellStyle name="20% - Accent6 37 6 3 3" xfId="19628"/>
    <cellStyle name="20% - Accent6 37 6 4" xfId="19629"/>
    <cellStyle name="20% - Accent6 37 6 5" xfId="19630"/>
    <cellStyle name="20% - Accent6 37 7" xfId="19631"/>
    <cellStyle name="20% - Accent6 37 7 2" xfId="19632"/>
    <cellStyle name="20% - Accent6 37 7 2 2" xfId="19633"/>
    <cellStyle name="20% - Accent6 37 7 2 2 2" xfId="19634"/>
    <cellStyle name="20% - Accent6 37 7 2 2 3" xfId="19635"/>
    <cellStyle name="20% - Accent6 37 7 2 3" xfId="19636"/>
    <cellStyle name="20% - Accent6 37 7 2 4" xfId="19637"/>
    <cellStyle name="20% - Accent6 37 7 3" xfId="19638"/>
    <cellStyle name="20% - Accent6 37 7 3 2" xfId="19639"/>
    <cellStyle name="20% - Accent6 37 7 3 3" xfId="19640"/>
    <cellStyle name="20% - Accent6 37 7 4" xfId="19641"/>
    <cellStyle name="20% - Accent6 37 7 5" xfId="19642"/>
    <cellStyle name="20% - Accent6 37 8" xfId="19643"/>
    <cellStyle name="20% - Accent6 37 8 2" xfId="19644"/>
    <cellStyle name="20% - Accent6 37 8 2 2" xfId="19645"/>
    <cellStyle name="20% - Accent6 37 8 2 2 2" xfId="19646"/>
    <cellStyle name="20% - Accent6 37 8 2 2 3" xfId="19647"/>
    <cellStyle name="20% - Accent6 37 8 2 3" xfId="19648"/>
    <cellStyle name="20% - Accent6 37 8 2 4" xfId="19649"/>
    <cellStyle name="20% - Accent6 37 8 3" xfId="19650"/>
    <cellStyle name="20% - Accent6 37 8 3 2" xfId="19651"/>
    <cellStyle name="20% - Accent6 37 8 3 3" xfId="19652"/>
    <cellStyle name="20% - Accent6 37 8 4" xfId="19653"/>
    <cellStyle name="20% - Accent6 37 8 5" xfId="19654"/>
    <cellStyle name="20% - Accent6 37 9" xfId="19655"/>
    <cellStyle name="20% - Accent6 37 9 2" xfId="19656"/>
    <cellStyle name="20% - Accent6 37 9 2 2" xfId="19657"/>
    <cellStyle name="20% - Accent6 37 9 2 3" xfId="19658"/>
    <cellStyle name="20% - Accent6 37 9 3" xfId="19659"/>
    <cellStyle name="20% - Accent6 37 9 4" xfId="19660"/>
    <cellStyle name="20% - Accent6 37_PwrTax 51040" xfId="19661"/>
    <cellStyle name="20% - Accent6 38" xfId="19662"/>
    <cellStyle name="20% - Accent6 39" xfId="19663"/>
    <cellStyle name="20% - Accent6 39 2" xfId="19664"/>
    <cellStyle name="20% - Accent6 39 2 2" xfId="19665"/>
    <cellStyle name="20% - Accent6 39 2 2 2" xfId="19666"/>
    <cellStyle name="20% - Accent6 39 2 2 2 2" xfId="19667"/>
    <cellStyle name="20% - Accent6 39 2 2 2 3" xfId="19668"/>
    <cellStyle name="20% - Accent6 39 2 2 3" xfId="19669"/>
    <cellStyle name="20% - Accent6 39 2 2 4" xfId="19670"/>
    <cellStyle name="20% - Accent6 39 2 3" xfId="19671"/>
    <cellStyle name="20% - Accent6 39 2 3 2" xfId="19672"/>
    <cellStyle name="20% - Accent6 39 2 3 3" xfId="19673"/>
    <cellStyle name="20% - Accent6 39 2 4" xfId="19674"/>
    <cellStyle name="20% - Accent6 39 2 5" xfId="19675"/>
    <cellStyle name="20% - Accent6 39 3" xfId="19676"/>
    <cellStyle name="20% - Accent6 39 3 2" xfId="19677"/>
    <cellStyle name="20% - Accent6 39 3 2 2" xfId="19678"/>
    <cellStyle name="20% - Accent6 39 3 2 2 2" xfId="19679"/>
    <cellStyle name="20% - Accent6 39 3 2 2 3" xfId="19680"/>
    <cellStyle name="20% - Accent6 39 3 2 3" xfId="19681"/>
    <cellStyle name="20% - Accent6 39 3 2 4" xfId="19682"/>
    <cellStyle name="20% - Accent6 39 3 3" xfId="19683"/>
    <cellStyle name="20% - Accent6 39 3 3 2" xfId="19684"/>
    <cellStyle name="20% - Accent6 39 3 3 3" xfId="19685"/>
    <cellStyle name="20% - Accent6 39 3 4" xfId="19686"/>
    <cellStyle name="20% - Accent6 39 3 5" xfId="19687"/>
    <cellStyle name="20% - Accent6 39 4" xfId="19688"/>
    <cellStyle name="20% - Accent6 39 4 2" xfId="19689"/>
    <cellStyle name="20% - Accent6 39 4 2 2" xfId="19690"/>
    <cellStyle name="20% - Accent6 39 4 2 2 2" xfId="19691"/>
    <cellStyle name="20% - Accent6 39 4 2 2 3" xfId="19692"/>
    <cellStyle name="20% - Accent6 39 4 2 3" xfId="19693"/>
    <cellStyle name="20% - Accent6 39 4 2 4" xfId="19694"/>
    <cellStyle name="20% - Accent6 39 4 3" xfId="19695"/>
    <cellStyle name="20% - Accent6 39 4 3 2" xfId="19696"/>
    <cellStyle name="20% - Accent6 39 4 3 3" xfId="19697"/>
    <cellStyle name="20% - Accent6 39 4 4" xfId="19698"/>
    <cellStyle name="20% - Accent6 39 4 5" xfId="19699"/>
    <cellStyle name="20% - Accent6 39 5" xfId="19700"/>
    <cellStyle name="20% - Accent6 39 5 2" xfId="19701"/>
    <cellStyle name="20% - Accent6 39 5 2 2" xfId="19702"/>
    <cellStyle name="20% - Accent6 39 5 2 3" xfId="19703"/>
    <cellStyle name="20% - Accent6 39 5 3" xfId="19704"/>
    <cellStyle name="20% - Accent6 39 5 4" xfId="19705"/>
    <cellStyle name="20% - Accent6 39 6" xfId="19706"/>
    <cellStyle name="20% - Accent6 39 6 2" xfId="19707"/>
    <cellStyle name="20% - Accent6 39 6 3" xfId="19708"/>
    <cellStyle name="20% - Accent6 39 7" xfId="19709"/>
    <cellStyle name="20% - Accent6 39 8" xfId="19710"/>
    <cellStyle name="20% - Accent6 4" xfId="470"/>
    <cellStyle name="20% - Accent6 4 10" xfId="19711"/>
    <cellStyle name="20% - Accent6 4 10 2" xfId="19712"/>
    <cellStyle name="20% - Accent6 4 10 2 2" xfId="19713"/>
    <cellStyle name="20% - Accent6 4 10 2 2 2" xfId="19714"/>
    <cellStyle name="20% - Accent6 4 10 2 2 3" xfId="19715"/>
    <cellStyle name="20% - Accent6 4 10 2 3" xfId="19716"/>
    <cellStyle name="20% - Accent6 4 10 2 4" xfId="19717"/>
    <cellStyle name="20% - Accent6 4 10 3" xfId="19718"/>
    <cellStyle name="20% - Accent6 4 10 3 2" xfId="19719"/>
    <cellStyle name="20% - Accent6 4 10 3 3" xfId="19720"/>
    <cellStyle name="20% - Accent6 4 10 4" xfId="19721"/>
    <cellStyle name="20% - Accent6 4 10 5" xfId="19722"/>
    <cellStyle name="20% - Accent6 4 11" xfId="19723"/>
    <cellStyle name="20% - Accent6 4 11 2" xfId="19724"/>
    <cellStyle name="20% - Accent6 4 11 2 2" xfId="19725"/>
    <cellStyle name="20% - Accent6 4 11 2 3" xfId="19726"/>
    <cellStyle name="20% - Accent6 4 11 3" xfId="19727"/>
    <cellStyle name="20% - Accent6 4 11 4" xfId="19728"/>
    <cellStyle name="20% - Accent6 4 12" xfId="19729"/>
    <cellStyle name="20% - Accent6 4 12 2" xfId="19730"/>
    <cellStyle name="20% - Accent6 4 12 2 2" xfId="19731"/>
    <cellStyle name="20% - Accent6 4 12 2 3" xfId="19732"/>
    <cellStyle name="20% - Accent6 4 12 3" xfId="19733"/>
    <cellStyle name="20% - Accent6 4 12 4" xfId="19734"/>
    <cellStyle name="20% - Accent6 4 13" xfId="19735"/>
    <cellStyle name="20% - Accent6 4 13 2" xfId="19736"/>
    <cellStyle name="20% - Accent6 4 13 3" xfId="19737"/>
    <cellStyle name="20% - Accent6 4 14" xfId="19738"/>
    <cellStyle name="20% - Accent6 4 15" xfId="19739"/>
    <cellStyle name="20% - Accent6 4 2" xfId="471"/>
    <cellStyle name="20% - Accent6 4 3" xfId="19740"/>
    <cellStyle name="20% - Accent6 4 3 10" xfId="19741"/>
    <cellStyle name="20% - Accent6 4 3 10 2" xfId="19742"/>
    <cellStyle name="20% - Accent6 4 3 10 3" xfId="19743"/>
    <cellStyle name="20% - Accent6 4 3 11" xfId="19744"/>
    <cellStyle name="20% - Accent6 4 3 12" xfId="19745"/>
    <cellStyle name="20% - Accent6 4 3 2" xfId="19746"/>
    <cellStyle name="20% - Accent6 4 3 2 2" xfId="19747"/>
    <cellStyle name="20% - Accent6 4 3 2 2 2" xfId="19748"/>
    <cellStyle name="20% - Accent6 4 3 2 2 2 2" xfId="19749"/>
    <cellStyle name="20% - Accent6 4 3 2 2 2 2 2" xfId="19750"/>
    <cellStyle name="20% - Accent6 4 3 2 2 2 2 3" xfId="19751"/>
    <cellStyle name="20% - Accent6 4 3 2 2 2 3" xfId="19752"/>
    <cellStyle name="20% - Accent6 4 3 2 2 2 4" xfId="19753"/>
    <cellStyle name="20% - Accent6 4 3 2 2 3" xfId="19754"/>
    <cellStyle name="20% - Accent6 4 3 2 2 3 2" xfId="19755"/>
    <cellStyle name="20% - Accent6 4 3 2 2 3 3" xfId="19756"/>
    <cellStyle name="20% - Accent6 4 3 2 2 4" xfId="19757"/>
    <cellStyle name="20% - Accent6 4 3 2 2 5" xfId="19758"/>
    <cellStyle name="20% - Accent6 4 3 2 3" xfId="19759"/>
    <cellStyle name="20% - Accent6 4 3 2 3 2" xfId="19760"/>
    <cellStyle name="20% - Accent6 4 3 2 3 2 2" xfId="19761"/>
    <cellStyle name="20% - Accent6 4 3 2 3 2 2 2" xfId="19762"/>
    <cellStyle name="20% - Accent6 4 3 2 3 2 2 3" xfId="19763"/>
    <cellStyle name="20% - Accent6 4 3 2 3 2 3" xfId="19764"/>
    <cellStyle name="20% - Accent6 4 3 2 3 2 4" xfId="19765"/>
    <cellStyle name="20% - Accent6 4 3 2 3 3" xfId="19766"/>
    <cellStyle name="20% - Accent6 4 3 2 3 3 2" xfId="19767"/>
    <cellStyle name="20% - Accent6 4 3 2 3 3 3" xfId="19768"/>
    <cellStyle name="20% - Accent6 4 3 2 3 4" xfId="19769"/>
    <cellStyle name="20% - Accent6 4 3 2 3 5" xfId="19770"/>
    <cellStyle name="20% - Accent6 4 3 2 4" xfId="19771"/>
    <cellStyle name="20% - Accent6 4 3 2 4 2" xfId="19772"/>
    <cellStyle name="20% - Accent6 4 3 2 4 2 2" xfId="19773"/>
    <cellStyle name="20% - Accent6 4 3 2 4 2 3" xfId="19774"/>
    <cellStyle name="20% - Accent6 4 3 2 4 3" xfId="19775"/>
    <cellStyle name="20% - Accent6 4 3 2 4 4" xfId="19776"/>
    <cellStyle name="20% - Accent6 4 3 2 5" xfId="19777"/>
    <cellStyle name="20% - Accent6 4 3 2 5 2" xfId="19778"/>
    <cellStyle name="20% - Accent6 4 3 2 5 3" xfId="19779"/>
    <cellStyle name="20% - Accent6 4 3 2 6" xfId="19780"/>
    <cellStyle name="20% - Accent6 4 3 2 7" xfId="19781"/>
    <cellStyle name="20% - Accent6 4 3 3" xfId="19782"/>
    <cellStyle name="20% - Accent6 4 3 3 2" xfId="19783"/>
    <cellStyle name="20% - Accent6 4 3 3 2 2" xfId="19784"/>
    <cellStyle name="20% - Accent6 4 3 3 2 2 2" xfId="19785"/>
    <cellStyle name="20% - Accent6 4 3 3 2 2 2 2" xfId="19786"/>
    <cellStyle name="20% - Accent6 4 3 3 2 2 2 3" xfId="19787"/>
    <cellStyle name="20% - Accent6 4 3 3 2 2 3" xfId="19788"/>
    <cellStyle name="20% - Accent6 4 3 3 2 2 4" xfId="19789"/>
    <cellStyle name="20% - Accent6 4 3 3 2 3" xfId="19790"/>
    <cellStyle name="20% - Accent6 4 3 3 2 3 2" xfId="19791"/>
    <cellStyle name="20% - Accent6 4 3 3 2 3 3" xfId="19792"/>
    <cellStyle name="20% - Accent6 4 3 3 2 4" xfId="19793"/>
    <cellStyle name="20% - Accent6 4 3 3 2 5" xfId="19794"/>
    <cellStyle name="20% - Accent6 4 3 3 3" xfId="19795"/>
    <cellStyle name="20% - Accent6 4 3 3 3 2" xfId="19796"/>
    <cellStyle name="20% - Accent6 4 3 3 3 2 2" xfId="19797"/>
    <cellStyle name="20% - Accent6 4 3 3 3 2 2 2" xfId="19798"/>
    <cellStyle name="20% - Accent6 4 3 3 3 2 2 3" xfId="19799"/>
    <cellStyle name="20% - Accent6 4 3 3 3 2 3" xfId="19800"/>
    <cellStyle name="20% - Accent6 4 3 3 3 2 4" xfId="19801"/>
    <cellStyle name="20% - Accent6 4 3 3 3 3" xfId="19802"/>
    <cellStyle name="20% - Accent6 4 3 3 3 3 2" xfId="19803"/>
    <cellStyle name="20% - Accent6 4 3 3 3 3 3" xfId="19804"/>
    <cellStyle name="20% - Accent6 4 3 3 3 4" xfId="19805"/>
    <cellStyle name="20% - Accent6 4 3 3 3 5" xfId="19806"/>
    <cellStyle name="20% - Accent6 4 3 3 4" xfId="19807"/>
    <cellStyle name="20% - Accent6 4 3 3 4 2" xfId="19808"/>
    <cellStyle name="20% - Accent6 4 3 3 4 2 2" xfId="19809"/>
    <cellStyle name="20% - Accent6 4 3 3 4 2 3" xfId="19810"/>
    <cellStyle name="20% - Accent6 4 3 3 4 3" xfId="19811"/>
    <cellStyle name="20% - Accent6 4 3 3 4 4" xfId="19812"/>
    <cellStyle name="20% - Accent6 4 3 3 5" xfId="19813"/>
    <cellStyle name="20% - Accent6 4 3 3 5 2" xfId="19814"/>
    <cellStyle name="20% - Accent6 4 3 3 5 3" xfId="19815"/>
    <cellStyle name="20% - Accent6 4 3 3 6" xfId="19816"/>
    <cellStyle name="20% - Accent6 4 3 3 7" xfId="19817"/>
    <cellStyle name="20% - Accent6 4 3 4" xfId="19818"/>
    <cellStyle name="20% - Accent6 4 3 4 2" xfId="19819"/>
    <cellStyle name="20% - Accent6 4 3 4 2 2" xfId="19820"/>
    <cellStyle name="20% - Accent6 4 3 4 2 2 2" xfId="19821"/>
    <cellStyle name="20% - Accent6 4 3 4 2 2 2 2" xfId="19822"/>
    <cellStyle name="20% - Accent6 4 3 4 2 2 2 3" xfId="19823"/>
    <cellStyle name="20% - Accent6 4 3 4 2 2 3" xfId="19824"/>
    <cellStyle name="20% - Accent6 4 3 4 2 2 4" xfId="19825"/>
    <cellStyle name="20% - Accent6 4 3 4 2 3" xfId="19826"/>
    <cellStyle name="20% - Accent6 4 3 4 2 3 2" xfId="19827"/>
    <cellStyle name="20% - Accent6 4 3 4 2 3 3" xfId="19828"/>
    <cellStyle name="20% - Accent6 4 3 4 2 4" xfId="19829"/>
    <cellStyle name="20% - Accent6 4 3 4 2 5" xfId="19830"/>
    <cellStyle name="20% - Accent6 4 3 4 3" xfId="19831"/>
    <cellStyle name="20% - Accent6 4 3 4 3 2" xfId="19832"/>
    <cellStyle name="20% - Accent6 4 3 4 3 2 2" xfId="19833"/>
    <cellStyle name="20% - Accent6 4 3 4 3 2 2 2" xfId="19834"/>
    <cellStyle name="20% - Accent6 4 3 4 3 2 2 3" xfId="19835"/>
    <cellStyle name="20% - Accent6 4 3 4 3 2 3" xfId="19836"/>
    <cellStyle name="20% - Accent6 4 3 4 3 2 4" xfId="19837"/>
    <cellStyle name="20% - Accent6 4 3 4 3 3" xfId="19838"/>
    <cellStyle name="20% - Accent6 4 3 4 3 3 2" xfId="19839"/>
    <cellStyle name="20% - Accent6 4 3 4 3 3 3" xfId="19840"/>
    <cellStyle name="20% - Accent6 4 3 4 3 4" xfId="19841"/>
    <cellStyle name="20% - Accent6 4 3 4 3 5" xfId="19842"/>
    <cellStyle name="20% - Accent6 4 3 4 4" xfId="19843"/>
    <cellStyle name="20% - Accent6 4 3 4 4 2" xfId="19844"/>
    <cellStyle name="20% - Accent6 4 3 4 4 2 2" xfId="19845"/>
    <cellStyle name="20% - Accent6 4 3 4 4 2 3" xfId="19846"/>
    <cellStyle name="20% - Accent6 4 3 4 4 3" xfId="19847"/>
    <cellStyle name="20% - Accent6 4 3 4 4 4" xfId="19848"/>
    <cellStyle name="20% - Accent6 4 3 4 5" xfId="19849"/>
    <cellStyle name="20% - Accent6 4 3 4 5 2" xfId="19850"/>
    <cellStyle name="20% - Accent6 4 3 4 5 3" xfId="19851"/>
    <cellStyle name="20% - Accent6 4 3 4 6" xfId="19852"/>
    <cellStyle name="20% - Accent6 4 3 4 7" xfId="19853"/>
    <cellStyle name="20% - Accent6 4 3 5" xfId="19854"/>
    <cellStyle name="20% - Accent6 4 3 5 2" xfId="19855"/>
    <cellStyle name="20% - Accent6 4 3 5 2 2" xfId="19856"/>
    <cellStyle name="20% - Accent6 4 3 5 2 2 2" xfId="19857"/>
    <cellStyle name="20% - Accent6 4 3 5 2 2 3" xfId="19858"/>
    <cellStyle name="20% - Accent6 4 3 5 2 3" xfId="19859"/>
    <cellStyle name="20% - Accent6 4 3 5 2 4" xfId="19860"/>
    <cellStyle name="20% - Accent6 4 3 5 3" xfId="19861"/>
    <cellStyle name="20% - Accent6 4 3 5 3 2" xfId="19862"/>
    <cellStyle name="20% - Accent6 4 3 5 3 3" xfId="19863"/>
    <cellStyle name="20% - Accent6 4 3 5 4" xfId="19864"/>
    <cellStyle name="20% - Accent6 4 3 5 5" xfId="19865"/>
    <cellStyle name="20% - Accent6 4 3 6" xfId="19866"/>
    <cellStyle name="20% - Accent6 4 3 6 2" xfId="19867"/>
    <cellStyle name="20% - Accent6 4 3 6 2 2" xfId="19868"/>
    <cellStyle name="20% - Accent6 4 3 6 2 2 2" xfId="19869"/>
    <cellStyle name="20% - Accent6 4 3 6 2 2 3" xfId="19870"/>
    <cellStyle name="20% - Accent6 4 3 6 2 3" xfId="19871"/>
    <cellStyle name="20% - Accent6 4 3 6 2 4" xfId="19872"/>
    <cellStyle name="20% - Accent6 4 3 6 3" xfId="19873"/>
    <cellStyle name="20% - Accent6 4 3 6 3 2" xfId="19874"/>
    <cellStyle name="20% - Accent6 4 3 6 3 3" xfId="19875"/>
    <cellStyle name="20% - Accent6 4 3 6 4" xfId="19876"/>
    <cellStyle name="20% - Accent6 4 3 6 5" xfId="19877"/>
    <cellStyle name="20% - Accent6 4 3 7" xfId="19878"/>
    <cellStyle name="20% - Accent6 4 3 7 2" xfId="19879"/>
    <cellStyle name="20% - Accent6 4 3 7 2 2" xfId="19880"/>
    <cellStyle name="20% - Accent6 4 3 7 2 2 2" xfId="19881"/>
    <cellStyle name="20% - Accent6 4 3 7 2 2 3" xfId="19882"/>
    <cellStyle name="20% - Accent6 4 3 7 2 3" xfId="19883"/>
    <cellStyle name="20% - Accent6 4 3 7 2 4" xfId="19884"/>
    <cellStyle name="20% - Accent6 4 3 7 3" xfId="19885"/>
    <cellStyle name="20% - Accent6 4 3 7 3 2" xfId="19886"/>
    <cellStyle name="20% - Accent6 4 3 7 3 3" xfId="19887"/>
    <cellStyle name="20% - Accent6 4 3 7 4" xfId="19888"/>
    <cellStyle name="20% - Accent6 4 3 7 5" xfId="19889"/>
    <cellStyle name="20% - Accent6 4 3 8" xfId="19890"/>
    <cellStyle name="20% - Accent6 4 3 8 2" xfId="19891"/>
    <cellStyle name="20% - Accent6 4 3 8 2 2" xfId="19892"/>
    <cellStyle name="20% - Accent6 4 3 8 2 3" xfId="19893"/>
    <cellStyle name="20% - Accent6 4 3 8 3" xfId="19894"/>
    <cellStyle name="20% - Accent6 4 3 8 4" xfId="19895"/>
    <cellStyle name="20% - Accent6 4 3 9" xfId="19896"/>
    <cellStyle name="20% - Accent6 4 3 9 2" xfId="19897"/>
    <cellStyle name="20% - Accent6 4 3 9 2 2" xfId="19898"/>
    <cellStyle name="20% - Accent6 4 3 9 2 3" xfId="19899"/>
    <cellStyle name="20% - Accent6 4 3 9 3" xfId="19900"/>
    <cellStyle name="20% - Accent6 4 3 9 4" xfId="19901"/>
    <cellStyle name="20% - Accent6 4 4" xfId="19902"/>
    <cellStyle name="20% - Accent6 4 4 10" xfId="19903"/>
    <cellStyle name="20% - Accent6 4 4 10 2" xfId="19904"/>
    <cellStyle name="20% - Accent6 4 4 10 3" xfId="19905"/>
    <cellStyle name="20% - Accent6 4 4 11" xfId="19906"/>
    <cellStyle name="20% - Accent6 4 4 12" xfId="19907"/>
    <cellStyle name="20% - Accent6 4 4 2" xfId="19908"/>
    <cellStyle name="20% - Accent6 4 4 2 2" xfId="19909"/>
    <cellStyle name="20% - Accent6 4 4 2 2 2" xfId="19910"/>
    <cellStyle name="20% - Accent6 4 4 2 2 2 2" xfId="19911"/>
    <cellStyle name="20% - Accent6 4 4 2 2 2 2 2" xfId="19912"/>
    <cellStyle name="20% - Accent6 4 4 2 2 2 2 3" xfId="19913"/>
    <cellStyle name="20% - Accent6 4 4 2 2 2 3" xfId="19914"/>
    <cellStyle name="20% - Accent6 4 4 2 2 2 4" xfId="19915"/>
    <cellStyle name="20% - Accent6 4 4 2 2 3" xfId="19916"/>
    <cellStyle name="20% - Accent6 4 4 2 2 3 2" xfId="19917"/>
    <cellStyle name="20% - Accent6 4 4 2 2 3 3" xfId="19918"/>
    <cellStyle name="20% - Accent6 4 4 2 2 4" xfId="19919"/>
    <cellStyle name="20% - Accent6 4 4 2 2 5" xfId="19920"/>
    <cellStyle name="20% - Accent6 4 4 2 3" xfId="19921"/>
    <cellStyle name="20% - Accent6 4 4 2 3 2" xfId="19922"/>
    <cellStyle name="20% - Accent6 4 4 2 3 2 2" xfId="19923"/>
    <cellStyle name="20% - Accent6 4 4 2 3 2 2 2" xfId="19924"/>
    <cellStyle name="20% - Accent6 4 4 2 3 2 2 3" xfId="19925"/>
    <cellStyle name="20% - Accent6 4 4 2 3 2 3" xfId="19926"/>
    <cellStyle name="20% - Accent6 4 4 2 3 2 4" xfId="19927"/>
    <cellStyle name="20% - Accent6 4 4 2 3 3" xfId="19928"/>
    <cellStyle name="20% - Accent6 4 4 2 3 3 2" xfId="19929"/>
    <cellStyle name="20% - Accent6 4 4 2 3 3 3" xfId="19930"/>
    <cellStyle name="20% - Accent6 4 4 2 3 4" xfId="19931"/>
    <cellStyle name="20% - Accent6 4 4 2 3 5" xfId="19932"/>
    <cellStyle name="20% - Accent6 4 4 2 4" xfId="19933"/>
    <cellStyle name="20% - Accent6 4 4 2 4 2" xfId="19934"/>
    <cellStyle name="20% - Accent6 4 4 2 4 2 2" xfId="19935"/>
    <cellStyle name="20% - Accent6 4 4 2 4 2 3" xfId="19936"/>
    <cellStyle name="20% - Accent6 4 4 2 4 3" xfId="19937"/>
    <cellStyle name="20% - Accent6 4 4 2 4 4" xfId="19938"/>
    <cellStyle name="20% - Accent6 4 4 2 5" xfId="19939"/>
    <cellStyle name="20% - Accent6 4 4 2 5 2" xfId="19940"/>
    <cellStyle name="20% - Accent6 4 4 2 5 3" xfId="19941"/>
    <cellStyle name="20% - Accent6 4 4 2 6" xfId="19942"/>
    <cellStyle name="20% - Accent6 4 4 2 7" xfId="19943"/>
    <cellStyle name="20% - Accent6 4 4 3" xfId="19944"/>
    <cellStyle name="20% - Accent6 4 4 3 2" xfId="19945"/>
    <cellStyle name="20% - Accent6 4 4 3 2 2" xfId="19946"/>
    <cellStyle name="20% - Accent6 4 4 3 2 2 2" xfId="19947"/>
    <cellStyle name="20% - Accent6 4 4 3 2 2 2 2" xfId="19948"/>
    <cellStyle name="20% - Accent6 4 4 3 2 2 2 3" xfId="19949"/>
    <cellStyle name="20% - Accent6 4 4 3 2 2 3" xfId="19950"/>
    <cellStyle name="20% - Accent6 4 4 3 2 2 4" xfId="19951"/>
    <cellStyle name="20% - Accent6 4 4 3 2 3" xfId="19952"/>
    <cellStyle name="20% - Accent6 4 4 3 2 3 2" xfId="19953"/>
    <cellStyle name="20% - Accent6 4 4 3 2 3 3" xfId="19954"/>
    <cellStyle name="20% - Accent6 4 4 3 2 4" xfId="19955"/>
    <cellStyle name="20% - Accent6 4 4 3 2 5" xfId="19956"/>
    <cellStyle name="20% - Accent6 4 4 3 3" xfId="19957"/>
    <cellStyle name="20% - Accent6 4 4 3 3 2" xfId="19958"/>
    <cellStyle name="20% - Accent6 4 4 3 3 2 2" xfId="19959"/>
    <cellStyle name="20% - Accent6 4 4 3 3 2 2 2" xfId="19960"/>
    <cellStyle name="20% - Accent6 4 4 3 3 2 2 3" xfId="19961"/>
    <cellStyle name="20% - Accent6 4 4 3 3 2 3" xfId="19962"/>
    <cellStyle name="20% - Accent6 4 4 3 3 2 4" xfId="19963"/>
    <cellStyle name="20% - Accent6 4 4 3 3 3" xfId="19964"/>
    <cellStyle name="20% - Accent6 4 4 3 3 3 2" xfId="19965"/>
    <cellStyle name="20% - Accent6 4 4 3 3 3 3" xfId="19966"/>
    <cellStyle name="20% - Accent6 4 4 3 3 4" xfId="19967"/>
    <cellStyle name="20% - Accent6 4 4 3 3 5" xfId="19968"/>
    <cellStyle name="20% - Accent6 4 4 3 4" xfId="19969"/>
    <cellStyle name="20% - Accent6 4 4 3 4 2" xfId="19970"/>
    <cellStyle name="20% - Accent6 4 4 3 4 2 2" xfId="19971"/>
    <cellStyle name="20% - Accent6 4 4 3 4 2 3" xfId="19972"/>
    <cellStyle name="20% - Accent6 4 4 3 4 3" xfId="19973"/>
    <cellStyle name="20% - Accent6 4 4 3 4 4" xfId="19974"/>
    <cellStyle name="20% - Accent6 4 4 3 5" xfId="19975"/>
    <cellStyle name="20% - Accent6 4 4 3 5 2" xfId="19976"/>
    <cellStyle name="20% - Accent6 4 4 3 5 3" xfId="19977"/>
    <cellStyle name="20% - Accent6 4 4 3 6" xfId="19978"/>
    <cellStyle name="20% - Accent6 4 4 3 7" xfId="19979"/>
    <cellStyle name="20% - Accent6 4 4 4" xfId="19980"/>
    <cellStyle name="20% - Accent6 4 4 4 2" xfId="19981"/>
    <cellStyle name="20% - Accent6 4 4 4 2 2" xfId="19982"/>
    <cellStyle name="20% - Accent6 4 4 4 2 2 2" xfId="19983"/>
    <cellStyle name="20% - Accent6 4 4 4 2 2 2 2" xfId="19984"/>
    <cellStyle name="20% - Accent6 4 4 4 2 2 2 3" xfId="19985"/>
    <cellStyle name="20% - Accent6 4 4 4 2 2 3" xfId="19986"/>
    <cellStyle name="20% - Accent6 4 4 4 2 2 4" xfId="19987"/>
    <cellStyle name="20% - Accent6 4 4 4 2 3" xfId="19988"/>
    <cellStyle name="20% - Accent6 4 4 4 2 3 2" xfId="19989"/>
    <cellStyle name="20% - Accent6 4 4 4 2 3 3" xfId="19990"/>
    <cellStyle name="20% - Accent6 4 4 4 2 4" xfId="19991"/>
    <cellStyle name="20% - Accent6 4 4 4 2 5" xfId="19992"/>
    <cellStyle name="20% - Accent6 4 4 4 3" xfId="19993"/>
    <cellStyle name="20% - Accent6 4 4 4 3 2" xfId="19994"/>
    <cellStyle name="20% - Accent6 4 4 4 3 2 2" xfId="19995"/>
    <cellStyle name="20% - Accent6 4 4 4 3 2 2 2" xfId="19996"/>
    <cellStyle name="20% - Accent6 4 4 4 3 2 2 3" xfId="19997"/>
    <cellStyle name="20% - Accent6 4 4 4 3 2 3" xfId="19998"/>
    <cellStyle name="20% - Accent6 4 4 4 3 2 4" xfId="19999"/>
    <cellStyle name="20% - Accent6 4 4 4 3 3" xfId="20000"/>
    <cellStyle name="20% - Accent6 4 4 4 3 3 2" xfId="20001"/>
    <cellStyle name="20% - Accent6 4 4 4 3 3 3" xfId="20002"/>
    <cellStyle name="20% - Accent6 4 4 4 3 4" xfId="20003"/>
    <cellStyle name="20% - Accent6 4 4 4 3 5" xfId="20004"/>
    <cellStyle name="20% - Accent6 4 4 4 4" xfId="20005"/>
    <cellStyle name="20% - Accent6 4 4 4 4 2" xfId="20006"/>
    <cellStyle name="20% - Accent6 4 4 4 4 2 2" xfId="20007"/>
    <cellStyle name="20% - Accent6 4 4 4 4 2 3" xfId="20008"/>
    <cellStyle name="20% - Accent6 4 4 4 4 3" xfId="20009"/>
    <cellStyle name="20% - Accent6 4 4 4 4 4" xfId="20010"/>
    <cellStyle name="20% - Accent6 4 4 4 5" xfId="20011"/>
    <cellStyle name="20% - Accent6 4 4 4 5 2" xfId="20012"/>
    <cellStyle name="20% - Accent6 4 4 4 5 3" xfId="20013"/>
    <cellStyle name="20% - Accent6 4 4 4 6" xfId="20014"/>
    <cellStyle name="20% - Accent6 4 4 4 7" xfId="20015"/>
    <cellStyle name="20% - Accent6 4 4 5" xfId="20016"/>
    <cellStyle name="20% - Accent6 4 4 5 2" xfId="20017"/>
    <cellStyle name="20% - Accent6 4 4 5 2 2" xfId="20018"/>
    <cellStyle name="20% - Accent6 4 4 5 2 2 2" xfId="20019"/>
    <cellStyle name="20% - Accent6 4 4 5 2 2 3" xfId="20020"/>
    <cellStyle name="20% - Accent6 4 4 5 2 3" xfId="20021"/>
    <cellStyle name="20% - Accent6 4 4 5 2 4" xfId="20022"/>
    <cellStyle name="20% - Accent6 4 4 5 3" xfId="20023"/>
    <cellStyle name="20% - Accent6 4 4 5 3 2" xfId="20024"/>
    <cellStyle name="20% - Accent6 4 4 5 3 3" xfId="20025"/>
    <cellStyle name="20% - Accent6 4 4 5 4" xfId="20026"/>
    <cellStyle name="20% - Accent6 4 4 5 5" xfId="20027"/>
    <cellStyle name="20% - Accent6 4 4 6" xfId="20028"/>
    <cellStyle name="20% - Accent6 4 4 6 2" xfId="20029"/>
    <cellStyle name="20% - Accent6 4 4 6 2 2" xfId="20030"/>
    <cellStyle name="20% - Accent6 4 4 6 2 2 2" xfId="20031"/>
    <cellStyle name="20% - Accent6 4 4 6 2 2 3" xfId="20032"/>
    <cellStyle name="20% - Accent6 4 4 6 2 3" xfId="20033"/>
    <cellStyle name="20% - Accent6 4 4 6 2 4" xfId="20034"/>
    <cellStyle name="20% - Accent6 4 4 6 3" xfId="20035"/>
    <cellStyle name="20% - Accent6 4 4 6 3 2" xfId="20036"/>
    <cellStyle name="20% - Accent6 4 4 6 3 3" xfId="20037"/>
    <cellStyle name="20% - Accent6 4 4 6 4" xfId="20038"/>
    <cellStyle name="20% - Accent6 4 4 6 5" xfId="20039"/>
    <cellStyle name="20% - Accent6 4 4 7" xfId="20040"/>
    <cellStyle name="20% - Accent6 4 4 7 2" xfId="20041"/>
    <cellStyle name="20% - Accent6 4 4 7 2 2" xfId="20042"/>
    <cellStyle name="20% - Accent6 4 4 7 2 2 2" xfId="20043"/>
    <cellStyle name="20% - Accent6 4 4 7 2 2 3" xfId="20044"/>
    <cellStyle name="20% - Accent6 4 4 7 2 3" xfId="20045"/>
    <cellStyle name="20% - Accent6 4 4 7 2 4" xfId="20046"/>
    <cellStyle name="20% - Accent6 4 4 7 3" xfId="20047"/>
    <cellStyle name="20% - Accent6 4 4 7 3 2" xfId="20048"/>
    <cellStyle name="20% - Accent6 4 4 7 3 3" xfId="20049"/>
    <cellStyle name="20% - Accent6 4 4 7 4" xfId="20050"/>
    <cellStyle name="20% - Accent6 4 4 7 5" xfId="20051"/>
    <cellStyle name="20% - Accent6 4 4 8" xfId="20052"/>
    <cellStyle name="20% - Accent6 4 4 8 2" xfId="20053"/>
    <cellStyle name="20% - Accent6 4 4 8 2 2" xfId="20054"/>
    <cellStyle name="20% - Accent6 4 4 8 2 3" xfId="20055"/>
    <cellStyle name="20% - Accent6 4 4 8 3" xfId="20056"/>
    <cellStyle name="20% - Accent6 4 4 8 4" xfId="20057"/>
    <cellStyle name="20% - Accent6 4 4 9" xfId="20058"/>
    <cellStyle name="20% - Accent6 4 4 9 2" xfId="20059"/>
    <cellStyle name="20% - Accent6 4 4 9 2 2" xfId="20060"/>
    <cellStyle name="20% - Accent6 4 4 9 2 3" xfId="20061"/>
    <cellStyle name="20% - Accent6 4 4 9 3" xfId="20062"/>
    <cellStyle name="20% - Accent6 4 4 9 4" xfId="20063"/>
    <cellStyle name="20% - Accent6 4 5" xfId="20064"/>
    <cellStyle name="20% - Accent6 4 5 2" xfId="20065"/>
    <cellStyle name="20% - Accent6 4 5 2 2" xfId="20066"/>
    <cellStyle name="20% - Accent6 4 5 2 2 2" xfId="20067"/>
    <cellStyle name="20% - Accent6 4 5 2 2 2 2" xfId="20068"/>
    <cellStyle name="20% - Accent6 4 5 2 2 2 3" xfId="20069"/>
    <cellStyle name="20% - Accent6 4 5 2 2 3" xfId="20070"/>
    <cellStyle name="20% - Accent6 4 5 2 2 4" xfId="20071"/>
    <cellStyle name="20% - Accent6 4 5 2 3" xfId="20072"/>
    <cellStyle name="20% - Accent6 4 5 2 3 2" xfId="20073"/>
    <cellStyle name="20% - Accent6 4 5 2 3 3" xfId="20074"/>
    <cellStyle name="20% - Accent6 4 5 2 4" xfId="20075"/>
    <cellStyle name="20% - Accent6 4 5 2 5" xfId="20076"/>
    <cellStyle name="20% - Accent6 4 5 3" xfId="20077"/>
    <cellStyle name="20% - Accent6 4 5 3 2" xfId="20078"/>
    <cellStyle name="20% - Accent6 4 5 3 2 2" xfId="20079"/>
    <cellStyle name="20% - Accent6 4 5 3 2 2 2" xfId="20080"/>
    <cellStyle name="20% - Accent6 4 5 3 2 2 3" xfId="20081"/>
    <cellStyle name="20% - Accent6 4 5 3 2 3" xfId="20082"/>
    <cellStyle name="20% - Accent6 4 5 3 2 4" xfId="20083"/>
    <cellStyle name="20% - Accent6 4 5 3 3" xfId="20084"/>
    <cellStyle name="20% - Accent6 4 5 3 3 2" xfId="20085"/>
    <cellStyle name="20% - Accent6 4 5 3 3 3" xfId="20086"/>
    <cellStyle name="20% - Accent6 4 5 3 4" xfId="20087"/>
    <cellStyle name="20% - Accent6 4 5 3 5" xfId="20088"/>
    <cellStyle name="20% - Accent6 4 5 4" xfId="20089"/>
    <cellStyle name="20% - Accent6 4 5 4 2" xfId="20090"/>
    <cellStyle name="20% - Accent6 4 5 4 2 2" xfId="20091"/>
    <cellStyle name="20% - Accent6 4 5 4 2 3" xfId="20092"/>
    <cellStyle name="20% - Accent6 4 5 4 3" xfId="20093"/>
    <cellStyle name="20% - Accent6 4 5 4 4" xfId="20094"/>
    <cellStyle name="20% - Accent6 4 5 5" xfId="20095"/>
    <cellStyle name="20% - Accent6 4 5 5 2" xfId="20096"/>
    <cellStyle name="20% - Accent6 4 5 5 3" xfId="20097"/>
    <cellStyle name="20% - Accent6 4 5 6" xfId="20098"/>
    <cellStyle name="20% - Accent6 4 5 7" xfId="20099"/>
    <cellStyle name="20% - Accent6 4 6" xfId="20100"/>
    <cellStyle name="20% - Accent6 4 6 2" xfId="20101"/>
    <cellStyle name="20% - Accent6 4 6 2 2" xfId="20102"/>
    <cellStyle name="20% - Accent6 4 6 2 2 2" xfId="20103"/>
    <cellStyle name="20% - Accent6 4 6 2 2 2 2" xfId="20104"/>
    <cellStyle name="20% - Accent6 4 6 2 2 2 3" xfId="20105"/>
    <cellStyle name="20% - Accent6 4 6 2 2 3" xfId="20106"/>
    <cellStyle name="20% - Accent6 4 6 2 2 4" xfId="20107"/>
    <cellStyle name="20% - Accent6 4 6 2 3" xfId="20108"/>
    <cellStyle name="20% - Accent6 4 6 2 3 2" xfId="20109"/>
    <cellStyle name="20% - Accent6 4 6 2 3 3" xfId="20110"/>
    <cellStyle name="20% - Accent6 4 6 2 4" xfId="20111"/>
    <cellStyle name="20% - Accent6 4 6 2 5" xfId="20112"/>
    <cellStyle name="20% - Accent6 4 6 3" xfId="20113"/>
    <cellStyle name="20% - Accent6 4 6 3 2" xfId="20114"/>
    <cellStyle name="20% - Accent6 4 6 3 2 2" xfId="20115"/>
    <cellStyle name="20% - Accent6 4 6 3 2 2 2" xfId="20116"/>
    <cellStyle name="20% - Accent6 4 6 3 2 2 3" xfId="20117"/>
    <cellStyle name="20% - Accent6 4 6 3 2 3" xfId="20118"/>
    <cellStyle name="20% - Accent6 4 6 3 2 4" xfId="20119"/>
    <cellStyle name="20% - Accent6 4 6 3 3" xfId="20120"/>
    <cellStyle name="20% - Accent6 4 6 3 3 2" xfId="20121"/>
    <cellStyle name="20% - Accent6 4 6 3 3 3" xfId="20122"/>
    <cellStyle name="20% - Accent6 4 6 3 4" xfId="20123"/>
    <cellStyle name="20% - Accent6 4 6 3 5" xfId="20124"/>
    <cellStyle name="20% - Accent6 4 6 4" xfId="20125"/>
    <cellStyle name="20% - Accent6 4 6 4 2" xfId="20126"/>
    <cellStyle name="20% - Accent6 4 6 4 2 2" xfId="20127"/>
    <cellStyle name="20% - Accent6 4 6 4 2 3" xfId="20128"/>
    <cellStyle name="20% - Accent6 4 6 4 3" xfId="20129"/>
    <cellStyle name="20% - Accent6 4 6 4 4" xfId="20130"/>
    <cellStyle name="20% - Accent6 4 6 5" xfId="20131"/>
    <cellStyle name="20% - Accent6 4 6 5 2" xfId="20132"/>
    <cellStyle name="20% - Accent6 4 6 5 3" xfId="20133"/>
    <cellStyle name="20% - Accent6 4 6 6" xfId="20134"/>
    <cellStyle name="20% - Accent6 4 6 7" xfId="20135"/>
    <cellStyle name="20% - Accent6 4 7" xfId="20136"/>
    <cellStyle name="20% - Accent6 4 7 2" xfId="20137"/>
    <cellStyle name="20% - Accent6 4 7 2 2" xfId="20138"/>
    <cellStyle name="20% - Accent6 4 7 2 2 2" xfId="20139"/>
    <cellStyle name="20% - Accent6 4 7 2 2 2 2" xfId="20140"/>
    <cellStyle name="20% - Accent6 4 7 2 2 2 3" xfId="20141"/>
    <cellStyle name="20% - Accent6 4 7 2 2 3" xfId="20142"/>
    <cellStyle name="20% - Accent6 4 7 2 2 4" xfId="20143"/>
    <cellStyle name="20% - Accent6 4 7 2 3" xfId="20144"/>
    <cellStyle name="20% - Accent6 4 7 2 3 2" xfId="20145"/>
    <cellStyle name="20% - Accent6 4 7 2 3 3" xfId="20146"/>
    <cellStyle name="20% - Accent6 4 7 2 4" xfId="20147"/>
    <cellStyle name="20% - Accent6 4 7 2 5" xfId="20148"/>
    <cellStyle name="20% - Accent6 4 7 3" xfId="20149"/>
    <cellStyle name="20% - Accent6 4 7 3 2" xfId="20150"/>
    <cellStyle name="20% - Accent6 4 7 3 2 2" xfId="20151"/>
    <cellStyle name="20% - Accent6 4 7 3 2 2 2" xfId="20152"/>
    <cellStyle name="20% - Accent6 4 7 3 2 2 3" xfId="20153"/>
    <cellStyle name="20% - Accent6 4 7 3 2 3" xfId="20154"/>
    <cellStyle name="20% - Accent6 4 7 3 2 4" xfId="20155"/>
    <cellStyle name="20% - Accent6 4 7 3 3" xfId="20156"/>
    <cellStyle name="20% - Accent6 4 7 3 3 2" xfId="20157"/>
    <cellStyle name="20% - Accent6 4 7 3 3 3" xfId="20158"/>
    <cellStyle name="20% - Accent6 4 7 3 4" xfId="20159"/>
    <cellStyle name="20% - Accent6 4 7 3 5" xfId="20160"/>
    <cellStyle name="20% - Accent6 4 7 4" xfId="20161"/>
    <cellStyle name="20% - Accent6 4 7 4 2" xfId="20162"/>
    <cellStyle name="20% - Accent6 4 7 4 2 2" xfId="20163"/>
    <cellStyle name="20% - Accent6 4 7 4 2 3" xfId="20164"/>
    <cellStyle name="20% - Accent6 4 7 4 3" xfId="20165"/>
    <cellStyle name="20% - Accent6 4 7 4 4" xfId="20166"/>
    <cellStyle name="20% - Accent6 4 7 5" xfId="20167"/>
    <cellStyle name="20% - Accent6 4 7 5 2" xfId="20168"/>
    <cellStyle name="20% - Accent6 4 7 5 3" xfId="20169"/>
    <cellStyle name="20% - Accent6 4 7 6" xfId="20170"/>
    <cellStyle name="20% - Accent6 4 7 7" xfId="20171"/>
    <cellStyle name="20% - Accent6 4 8" xfId="20172"/>
    <cellStyle name="20% - Accent6 4 8 2" xfId="20173"/>
    <cellStyle name="20% - Accent6 4 8 2 2" xfId="20174"/>
    <cellStyle name="20% - Accent6 4 8 2 2 2" xfId="20175"/>
    <cellStyle name="20% - Accent6 4 8 2 2 3" xfId="20176"/>
    <cellStyle name="20% - Accent6 4 8 2 3" xfId="20177"/>
    <cellStyle name="20% - Accent6 4 8 2 4" xfId="20178"/>
    <cellStyle name="20% - Accent6 4 8 3" xfId="20179"/>
    <cellStyle name="20% - Accent6 4 8 3 2" xfId="20180"/>
    <cellStyle name="20% - Accent6 4 8 3 3" xfId="20181"/>
    <cellStyle name="20% - Accent6 4 8 4" xfId="20182"/>
    <cellStyle name="20% - Accent6 4 8 5" xfId="20183"/>
    <cellStyle name="20% - Accent6 4 9" xfId="20184"/>
    <cellStyle name="20% - Accent6 4 9 2" xfId="20185"/>
    <cellStyle name="20% - Accent6 4 9 2 2" xfId="20186"/>
    <cellStyle name="20% - Accent6 4 9 2 2 2" xfId="20187"/>
    <cellStyle name="20% - Accent6 4 9 2 2 3" xfId="20188"/>
    <cellStyle name="20% - Accent6 4 9 2 3" xfId="20189"/>
    <cellStyle name="20% - Accent6 4 9 2 4" xfId="20190"/>
    <cellStyle name="20% - Accent6 4 9 3" xfId="20191"/>
    <cellStyle name="20% - Accent6 4 9 3 2" xfId="20192"/>
    <cellStyle name="20% - Accent6 4 9 3 3" xfId="20193"/>
    <cellStyle name="20% - Accent6 4 9 4" xfId="20194"/>
    <cellStyle name="20% - Accent6 4 9 5" xfId="20195"/>
    <cellStyle name="20% - Accent6 4_PwrTax 51040" xfId="20196"/>
    <cellStyle name="20% - Accent6 40" xfId="20197"/>
    <cellStyle name="20% - Accent6 40 2" xfId="20198"/>
    <cellStyle name="20% - Accent6 40 2 2" xfId="20199"/>
    <cellStyle name="20% - Accent6 40 2 2 2" xfId="20200"/>
    <cellStyle name="20% - Accent6 40 2 2 2 2" xfId="20201"/>
    <cellStyle name="20% - Accent6 40 2 2 2 3" xfId="20202"/>
    <cellStyle name="20% - Accent6 40 2 2 3" xfId="20203"/>
    <cellStyle name="20% - Accent6 40 2 2 4" xfId="20204"/>
    <cellStyle name="20% - Accent6 40 2 3" xfId="20205"/>
    <cellStyle name="20% - Accent6 40 2 3 2" xfId="20206"/>
    <cellStyle name="20% - Accent6 40 2 3 3" xfId="20207"/>
    <cellStyle name="20% - Accent6 40 2 4" xfId="20208"/>
    <cellStyle name="20% - Accent6 40 2 5" xfId="20209"/>
    <cellStyle name="20% - Accent6 40 3" xfId="20210"/>
    <cellStyle name="20% - Accent6 40 3 2" xfId="20211"/>
    <cellStyle name="20% - Accent6 40 3 2 2" xfId="20212"/>
    <cellStyle name="20% - Accent6 40 3 2 2 2" xfId="20213"/>
    <cellStyle name="20% - Accent6 40 3 2 2 3" xfId="20214"/>
    <cellStyle name="20% - Accent6 40 3 2 3" xfId="20215"/>
    <cellStyle name="20% - Accent6 40 3 2 4" xfId="20216"/>
    <cellStyle name="20% - Accent6 40 3 3" xfId="20217"/>
    <cellStyle name="20% - Accent6 40 3 3 2" xfId="20218"/>
    <cellStyle name="20% - Accent6 40 3 3 3" xfId="20219"/>
    <cellStyle name="20% - Accent6 40 3 4" xfId="20220"/>
    <cellStyle name="20% - Accent6 40 3 5" xfId="20221"/>
    <cellStyle name="20% - Accent6 40 4" xfId="20222"/>
    <cellStyle name="20% - Accent6 40 4 2" xfId="20223"/>
    <cellStyle name="20% - Accent6 40 4 2 2" xfId="20224"/>
    <cellStyle name="20% - Accent6 40 4 2 3" xfId="20225"/>
    <cellStyle name="20% - Accent6 40 4 3" xfId="20226"/>
    <cellStyle name="20% - Accent6 40 4 4" xfId="20227"/>
    <cellStyle name="20% - Accent6 40 5" xfId="20228"/>
    <cellStyle name="20% - Accent6 40 5 2" xfId="20229"/>
    <cellStyle name="20% - Accent6 40 5 3" xfId="20230"/>
    <cellStyle name="20% - Accent6 40 6" xfId="20231"/>
    <cellStyle name="20% - Accent6 40 7" xfId="20232"/>
    <cellStyle name="20% - Accent6 41" xfId="20233"/>
    <cellStyle name="20% - Accent6 41 2" xfId="20234"/>
    <cellStyle name="20% - Accent6 41 2 2" xfId="20235"/>
    <cellStyle name="20% - Accent6 41 2 2 2" xfId="20236"/>
    <cellStyle name="20% - Accent6 41 2 2 2 2" xfId="20237"/>
    <cellStyle name="20% - Accent6 41 2 2 2 3" xfId="20238"/>
    <cellStyle name="20% - Accent6 41 2 2 3" xfId="20239"/>
    <cellStyle name="20% - Accent6 41 2 2 4" xfId="20240"/>
    <cellStyle name="20% - Accent6 41 2 3" xfId="20241"/>
    <cellStyle name="20% - Accent6 41 2 3 2" xfId="20242"/>
    <cellStyle name="20% - Accent6 41 2 3 3" xfId="20243"/>
    <cellStyle name="20% - Accent6 41 2 4" xfId="20244"/>
    <cellStyle name="20% - Accent6 41 2 5" xfId="20245"/>
    <cellStyle name="20% - Accent6 41 3" xfId="20246"/>
    <cellStyle name="20% - Accent6 41 3 2" xfId="20247"/>
    <cellStyle name="20% - Accent6 41 3 2 2" xfId="20248"/>
    <cellStyle name="20% - Accent6 41 3 2 2 2" xfId="20249"/>
    <cellStyle name="20% - Accent6 41 3 2 2 3" xfId="20250"/>
    <cellStyle name="20% - Accent6 41 3 2 3" xfId="20251"/>
    <cellStyle name="20% - Accent6 41 3 2 4" xfId="20252"/>
    <cellStyle name="20% - Accent6 41 3 3" xfId="20253"/>
    <cellStyle name="20% - Accent6 41 3 3 2" xfId="20254"/>
    <cellStyle name="20% - Accent6 41 3 3 3" xfId="20255"/>
    <cellStyle name="20% - Accent6 41 3 4" xfId="20256"/>
    <cellStyle name="20% - Accent6 41 3 5" xfId="20257"/>
    <cellStyle name="20% - Accent6 41 4" xfId="20258"/>
    <cellStyle name="20% - Accent6 41 4 2" xfId="20259"/>
    <cellStyle name="20% - Accent6 41 4 2 2" xfId="20260"/>
    <cellStyle name="20% - Accent6 41 4 2 3" xfId="20261"/>
    <cellStyle name="20% - Accent6 41 4 3" xfId="20262"/>
    <cellStyle name="20% - Accent6 41 4 4" xfId="20263"/>
    <cellStyle name="20% - Accent6 41 5" xfId="20264"/>
    <cellStyle name="20% - Accent6 41 5 2" xfId="20265"/>
    <cellStyle name="20% - Accent6 41 5 3" xfId="20266"/>
    <cellStyle name="20% - Accent6 41 6" xfId="20267"/>
    <cellStyle name="20% - Accent6 41 7" xfId="20268"/>
    <cellStyle name="20% - Accent6 42" xfId="20269"/>
    <cellStyle name="20% - Accent6 42 2" xfId="20270"/>
    <cellStyle name="20% - Accent6 42 2 2" xfId="20271"/>
    <cellStyle name="20% - Accent6 42 2 2 2" xfId="20272"/>
    <cellStyle name="20% - Accent6 42 2 2 2 2" xfId="20273"/>
    <cellStyle name="20% - Accent6 42 2 2 2 3" xfId="20274"/>
    <cellStyle name="20% - Accent6 42 2 2 3" xfId="20275"/>
    <cellStyle name="20% - Accent6 42 2 2 4" xfId="20276"/>
    <cellStyle name="20% - Accent6 42 2 3" xfId="20277"/>
    <cellStyle name="20% - Accent6 42 2 3 2" xfId="20278"/>
    <cellStyle name="20% - Accent6 42 2 3 3" xfId="20279"/>
    <cellStyle name="20% - Accent6 42 2 4" xfId="20280"/>
    <cellStyle name="20% - Accent6 42 2 5" xfId="20281"/>
    <cellStyle name="20% - Accent6 42 3" xfId="20282"/>
    <cellStyle name="20% - Accent6 42 3 2" xfId="20283"/>
    <cellStyle name="20% - Accent6 42 3 2 2" xfId="20284"/>
    <cellStyle name="20% - Accent6 42 3 2 2 2" xfId="20285"/>
    <cellStyle name="20% - Accent6 42 3 2 2 3" xfId="20286"/>
    <cellStyle name="20% - Accent6 42 3 2 3" xfId="20287"/>
    <cellStyle name="20% - Accent6 42 3 2 4" xfId="20288"/>
    <cellStyle name="20% - Accent6 42 3 3" xfId="20289"/>
    <cellStyle name="20% - Accent6 42 3 3 2" xfId="20290"/>
    <cellStyle name="20% - Accent6 42 3 3 3" xfId="20291"/>
    <cellStyle name="20% - Accent6 42 3 4" xfId="20292"/>
    <cellStyle name="20% - Accent6 42 3 5" xfId="20293"/>
    <cellStyle name="20% - Accent6 42 4" xfId="20294"/>
    <cellStyle name="20% - Accent6 42 4 2" xfId="20295"/>
    <cellStyle name="20% - Accent6 42 4 2 2" xfId="20296"/>
    <cellStyle name="20% - Accent6 42 4 2 3" xfId="20297"/>
    <cellStyle name="20% - Accent6 42 4 3" xfId="20298"/>
    <cellStyle name="20% - Accent6 42 4 4" xfId="20299"/>
    <cellStyle name="20% - Accent6 42 5" xfId="20300"/>
    <cellStyle name="20% - Accent6 42 5 2" xfId="20301"/>
    <cellStyle name="20% - Accent6 42 5 3" xfId="20302"/>
    <cellStyle name="20% - Accent6 42 6" xfId="20303"/>
    <cellStyle name="20% - Accent6 42 7" xfId="20304"/>
    <cellStyle name="20% - Accent6 43" xfId="20305"/>
    <cellStyle name="20% - Accent6 43 2" xfId="20306"/>
    <cellStyle name="20% - Accent6 43 2 2" xfId="20307"/>
    <cellStyle name="20% - Accent6 43 2 2 2" xfId="20308"/>
    <cellStyle name="20% - Accent6 43 2 2 2 2" xfId="20309"/>
    <cellStyle name="20% - Accent6 43 2 2 2 3" xfId="20310"/>
    <cellStyle name="20% - Accent6 43 2 2 3" xfId="20311"/>
    <cellStyle name="20% - Accent6 43 2 2 4" xfId="20312"/>
    <cellStyle name="20% - Accent6 43 2 3" xfId="20313"/>
    <cellStyle name="20% - Accent6 43 2 3 2" xfId="20314"/>
    <cellStyle name="20% - Accent6 43 2 3 3" xfId="20315"/>
    <cellStyle name="20% - Accent6 43 2 4" xfId="20316"/>
    <cellStyle name="20% - Accent6 43 2 5" xfId="20317"/>
    <cellStyle name="20% - Accent6 43 3" xfId="20318"/>
    <cellStyle name="20% - Accent6 43 3 2" xfId="20319"/>
    <cellStyle name="20% - Accent6 43 3 2 2" xfId="20320"/>
    <cellStyle name="20% - Accent6 43 3 2 2 2" xfId="20321"/>
    <cellStyle name="20% - Accent6 43 3 2 2 3" xfId="20322"/>
    <cellStyle name="20% - Accent6 43 3 2 3" xfId="20323"/>
    <cellStyle name="20% - Accent6 43 3 2 4" xfId="20324"/>
    <cellStyle name="20% - Accent6 43 3 3" xfId="20325"/>
    <cellStyle name="20% - Accent6 43 3 3 2" xfId="20326"/>
    <cellStyle name="20% - Accent6 43 3 3 3" xfId="20327"/>
    <cellStyle name="20% - Accent6 43 3 4" xfId="20328"/>
    <cellStyle name="20% - Accent6 43 3 5" xfId="20329"/>
    <cellStyle name="20% - Accent6 43 4" xfId="20330"/>
    <cellStyle name="20% - Accent6 43 4 2" xfId="20331"/>
    <cellStyle name="20% - Accent6 43 4 2 2" xfId="20332"/>
    <cellStyle name="20% - Accent6 43 4 2 3" xfId="20333"/>
    <cellStyle name="20% - Accent6 43 4 3" xfId="20334"/>
    <cellStyle name="20% - Accent6 43 4 4" xfId="20335"/>
    <cellStyle name="20% - Accent6 43 5" xfId="20336"/>
    <cellStyle name="20% - Accent6 43 5 2" xfId="20337"/>
    <cellStyle name="20% - Accent6 43 5 3" xfId="20338"/>
    <cellStyle name="20% - Accent6 43 6" xfId="20339"/>
    <cellStyle name="20% - Accent6 43 7" xfId="20340"/>
    <cellStyle name="20% - Accent6 44" xfId="20341"/>
    <cellStyle name="20% - Accent6 44 2" xfId="20342"/>
    <cellStyle name="20% - Accent6 44 2 2" xfId="20343"/>
    <cellStyle name="20% - Accent6 44 2 2 2" xfId="20344"/>
    <cellStyle name="20% - Accent6 44 2 2 2 2" xfId="20345"/>
    <cellStyle name="20% - Accent6 44 2 2 2 3" xfId="20346"/>
    <cellStyle name="20% - Accent6 44 2 2 3" xfId="20347"/>
    <cellStyle name="20% - Accent6 44 2 2 4" xfId="20348"/>
    <cellStyle name="20% - Accent6 44 2 3" xfId="20349"/>
    <cellStyle name="20% - Accent6 44 2 3 2" xfId="20350"/>
    <cellStyle name="20% - Accent6 44 2 3 3" xfId="20351"/>
    <cellStyle name="20% - Accent6 44 2 4" xfId="20352"/>
    <cellStyle name="20% - Accent6 44 2 5" xfId="20353"/>
    <cellStyle name="20% - Accent6 44 3" xfId="20354"/>
    <cellStyle name="20% - Accent6 44 3 2" xfId="20355"/>
    <cellStyle name="20% - Accent6 44 3 2 2" xfId="20356"/>
    <cellStyle name="20% - Accent6 44 3 2 2 2" xfId="20357"/>
    <cellStyle name="20% - Accent6 44 3 2 2 3" xfId="20358"/>
    <cellStyle name="20% - Accent6 44 3 2 3" xfId="20359"/>
    <cellStyle name="20% - Accent6 44 3 2 4" xfId="20360"/>
    <cellStyle name="20% - Accent6 44 3 3" xfId="20361"/>
    <cellStyle name="20% - Accent6 44 3 3 2" xfId="20362"/>
    <cellStyle name="20% - Accent6 44 3 3 3" xfId="20363"/>
    <cellStyle name="20% - Accent6 44 3 4" xfId="20364"/>
    <cellStyle name="20% - Accent6 44 3 5" xfId="20365"/>
    <cellStyle name="20% - Accent6 44 4" xfId="20366"/>
    <cellStyle name="20% - Accent6 44 4 2" xfId="20367"/>
    <cellStyle name="20% - Accent6 44 4 2 2" xfId="20368"/>
    <cellStyle name="20% - Accent6 44 4 2 3" xfId="20369"/>
    <cellStyle name="20% - Accent6 44 4 3" xfId="20370"/>
    <cellStyle name="20% - Accent6 44 4 4" xfId="20371"/>
    <cellStyle name="20% - Accent6 44 5" xfId="20372"/>
    <cellStyle name="20% - Accent6 44 5 2" xfId="20373"/>
    <cellStyle name="20% - Accent6 44 5 3" xfId="20374"/>
    <cellStyle name="20% - Accent6 44 6" xfId="20375"/>
    <cellStyle name="20% - Accent6 44 7" xfId="20376"/>
    <cellStyle name="20% - Accent6 45" xfId="20377"/>
    <cellStyle name="20% - Accent6 45 2" xfId="20378"/>
    <cellStyle name="20% - Accent6 45 2 2" xfId="20379"/>
    <cellStyle name="20% - Accent6 45 2 2 2" xfId="20380"/>
    <cellStyle name="20% - Accent6 45 2 2 2 2" xfId="20381"/>
    <cellStyle name="20% - Accent6 45 2 2 2 3" xfId="20382"/>
    <cellStyle name="20% - Accent6 45 2 2 3" xfId="20383"/>
    <cellStyle name="20% - Accent6 45 2 2 4" xfId="20384"/>
    <cellStyle name="20% - Accent6 45 2 3" xfId="20385"/>
    <cellStyle name="20% - Accent6 45 2 3 2" xfId="20386"/>
    <cellStyle name="20% - Accent6 45 2 3 3" xfId="20387"/>
    <cellStyle name="20% - Accent6 45 2 4" xfId="20388"/>
    <cellStyle name="20% - Accent6 45 2 5" xfId="20389"/>
    <cellStyle name="20% - Accent6 45 3" xfId="20390"/>
    <cellStyle name="20% - Accent6 45 3 2" xfId="20391"/>
    <cellStyle name="20% - Accent6 45 3 2 2" xfId="20392"/>
    <cellStyle name="20% - Accent6 45 3 2 2 2" xfId="20393"/>
    <cellStyle name="20% - Accent6 45 3 2 2 3" xfId="20394"/>
    <cellStyle name="20% - Accent6 45 3 2 3" xfId="20395"/>
    <cellStyle name="20% - Accent6 45 3 2 4" xfId="20396"/>
    <cellStyle name="20% - Accent6 45 3 3" xfId="20397"/>
    <cellStyle name="20% - Accent6 45 3 3 2" xfId="20398"/>
    <cellStyle name="20% - Accent6 45 3 3 3" xfId="20399"/>
    <cellStyle name="20% - Accent6 45 3 4" xfId="20400"/>
    <cellStyle name="20% - Accent6 45 3 5" xfId="20401"/>
    <cellStyle name="20% - Accent6 45 4" xfId="20402"/>
    <cellStyle name="20% - Accent6 45 4 2" xfId="20403"/>
    <cellStyle name="20% - Accent6 45 4 2 2" xfId="20404"/>
    <cellStyle name="20% - Accent6 45 4 2 3" xfId="20405"/>
    <cellStyle name="20% - Accent6 45 4 3" xfId="20406"/>
    <cellStyle name="20% - Accent6 45 4 4" xfId="20407"/>
    <cellStyle name="20% - Accent6 45 5" xfId="20408"/>
    <cellStyle name="20% - Accent6 45 5 2" xfId="20409"/>
    <cellStyle name="20% - Accent6 45 5 3" xfId="20410"/>
    <cellStyle name="20% - Accent6 45 6" xfId="20411"/>
    <cellStyle name="20% - Accent6 45 7" xfId="20412"/>
    <cellStyle name="20% - Accent6 46" xfId="20413"/>
    <cellStyle name="20% - Accent6 46 2" xfId="20414"/>
    <cellStyle name="20% - Accent6 46 2 2" xfId="20415"/>
    <cellStyle name="20% - Accent6 46 2 2 2" xfId="20416"/>
    <cellStyle name="20% - Accent6 46 2 2 2 2" xfId="20417"/>
    <cellStyle name="20% - Accent6 46 2 2 2 3" xfId="20418"/>
    <cellStyle name="20% - Accent6 46 2 2 3" xfId="20419"/>
    <cellStyle name="20% - Accent6 46 2 2 4" xfId="20420"/>
    <cellStyle name="20% - Accent6 46 2 3" xfId="20421"/>
    <cellStyle name="20% - Accent6 46 2 3 2" xfId="20422"/>
    <cellStyle name="20% - Accent6 46 2 3 3" xfId="20423"/>
    <cellStyle name="20% - Accent6 46 2 4" xfId="20424"/>
    <cellStyle name="20% - Accent6 46 2 5" xfId="20425"/>
    <cellStyle name="20% - Accent6 46 3" xfId="20426"/>
    <cellStyle name="20% - Accent6 46 3 2" xfId="20427"/>
    <cellStyle name="20% - Accent6 46 3 2 2" xfId="20428"/>
    <cellStyle name="20% - Accent6 46 3 2 2 2" xfId="20429"/>
    <cellStyle name="20% - Accent6 46 3 2 2 3" xfId="20430"/>
    <cellStyle name="20% - Accent6 46 3 2 3" xfId="20431"/>
    <cellStyle name="20% - Accent6 46 3 2 4" xfId="20432"/>
    <cellStyle name="20% - Accent6 46 3 3" xfId="20433"/>
    <cellStyle name="20% - Accent6 46 3 3 2" xfId="20434"/>
    <cellStyle name="20% - Accent6 46 3 3 3" xfId="20435"/>
    <cellStyle name="20% - Accent6 46 3 4" xfId="20436"/>
    <cellStyle name="20% - Accent6 46 3 5" xfId="20437"/>
    <cellStyle name="20% - Accent6 46 4" xfId="20438"/>
    <cellStyle name="20% - Accent6 46 4 2" xfId="20439"/>
    <cellStyle name="20% - Accent6 46 4 2 2" xfId="20440"/>
    <cellStyle name="20% - Accent6 46 4 2 3" xfId="20441"/>
    <cellStyle name="20% - Accent6 46 4 3" xfId="20442"/>
    <cellStyle name="20% - Accent6 46 4 4" xfId="20443"/>
    <cellStyle name="20% - Accent6 46 5" xfId="20444"/>
    <cellStyle name="20% - Accent6 46 5 2" xfId="20445"/>
    <cellStyle name="20% - Accent6 46 5 3" xfId="20446"/>
    <cellStyle name="20% - Accent6 46 6" xfId="20447"/>
    <cellStyle name="20% - Accent6 46 7" xfId="20448"/>
    <cellStyle name="20% - Accent6 47" xfId="20449"/>
    <cellStyle name="20% - Accent6 47 2" xfId="20450"/>
    <cellStyle name="20% - Accent6 47 2 2" xfId="20451"/>
    <cellStyle name="20% - Accent6 47 2 2 2" xfId="20452"/>
    <cellStyle name="20% - Accent6 47 2 2 2 2" xfId="20453"/>
    <cellStyle name="20% - Accent6 47 2 2 2 3" xfId="20454"/>
    <cellStyle name="20% - Accent6 47 2 2 3" xfId="20455"/>
    <cellStyle name="20% - Accent6 47 2 2 4" xfId="20456"/>
    <cellStyle name="20% - Accent6 47 2 3" xfId="20457"/>
    <cellStyle name="20% - Accent6 47 2 3 2" xfId="20458"/>
    <cellStyle name="20% - Accent6 47 2 3 3" xfId="20459"/>
    <cellStyle name="20% - Accent6 47 2 4" xfId="20460"/>
    <cellStyle name="20% - Accent6 47 2 5" xfId="20461"/>
    <cellStyle name="20% - Accent6 47 3" xfId="20462"/>
    <cellStyle name="20% - Accent6 47 3 2" xfId="20463"/>
    <cellStyle name="20% - Accent6 47 3 2 2" xfId="20464"/>
    <cellStyle name="20% - Accent6 47 3 2 3" xfId="20465"/>
    <cellStyle name="20% - Accent6 47 3 3" xfId="20466"/>
    <cellStyle name="20% - Accent6 47 3 4" xfId="20467"/>
    <cellStyle name="20% - Accent6 47 4" xfId="20468"/>
    <cellStyle name="20% - Accent6 47 4 2" xfId="20469"/>
    <cellStyle name="20% - Accent6 47 4 3" xfId="20470"/>
    <cellStyle name="20% - Accent6 47 5" xfId="20471"/>
    <cellStyle name="20% - Accent6 47 6" xfId="20472"/>
    <cellStyle name="20% - Accent6 48" xfId="20473"/>
    <cellStyle name="20% - Accent6 48 2" xfId="20474"/>
    <cellStyle name="20% - Accent6 48 2 2" xfId="20475"/>
    <cellStyle name="20% - Accent6 48 2 2 2" xfId="20476"/>
    <cellStyle name="20% - Accent6 48 2 2 2 2" xfId="20477"/>
    <cellStyle name="20% - Accent6 48 2 2 2 3" xfId="20478"/>
    <cellStyle name="20% - Accent6 48 2 2 3" xfId="20479"/>
    <cellStyle name="20% - Accent6 48 2 2 4" xfId="20480"/>
    <cellStyle name="20% - Accent6 48 2 3" xfId="20481"/>
    <cellStyle name="20% - Accent6 48 2 3 2" xfId="20482"/>
    <cellStyle name="20% - Accent6 48 2 3 3" xfId="20483"/>
    <cellStyle name="20% - Accent6 48 2 4" xfId="20484"/>
    <cellStyle name="20% - Accent6 48 2 5" xfId="20485"/>
    <cellStyle name="20% - Accent6 48 3" xfId="20486"/>
    <cellStyle name="20% - Accent6 48 3 2" xfId="20487"/>
    <cellStyle name="20% - Accent6 48 3 2 2" xfId="20488"/>
    <cellStyle name="20% - Accent6 48 3 2 3" xfId="20489"/>
    <cellStyle name="20% - Accent6 48 3 3" xfId="20490"/>
    <cellStyle name="20% - Accent6 48 3 4" xfId="20491"/>
    <cellStyle name="20% - Accent6 48 4" xfId="20492"/>
    <cellStyle name="20% - Accent6 48 4 2" xfId="20493"/>
    <cellStyle name="20% - Accent6 48 4 3" xfId="20494"/>
    <cellStyle name="20% - Accent6 48 5" xfId="20495"/>
    <cellStyle name="20% - Accent6 48 6" xfId="20496"/>
    <cellStyle name="20% - Accent6 49" xfId="20497"/>
    <cellStyle name="20% - Accent6 49 2" xfId="20498"/>
    <cellStyle name="20% - Accent6 49 2 2" xfId="20499"/>
    <cellStyle name="20% - Accent6 49 2 2 2" xfId="20500"/>
    <cellStyle name="20% - Accent6 49 2 2 2 2" xfId="20501"/>
    <cellStyle name="20% - Accent6 49 2 2 2 3" xfId="20502"/>
    <cellStyle name="20% - Accent6 49 2 2 3" xfId="20503"/>
    <cellStyle name="20% - Accent6 49 2 2 4" xfId="20504"/>
    <cellStyle name="20% - Accent6 49 2 3" xfId="20505"/>
    <cellStyle name="20% - Accent6 49 2 3 2" xfId="20506"/>
    <cellStyle name="20% - Accent6 49 2 3 3" xfId="20507"/>
    <cellStyle name="20% - Accent6 49 2 4" xfId="20508"/>
    <cellStyle name="20% - Accent6 49 2 5" xfId="20509"/>
    <cellStyle name="20% - Accent6 49 3" xfId="20510"/>
    <cellStyle name="20% - Accent6 49 3 2" xfId="20511"/>
    <cellStyle name="20% - Accent6 49 3 2 2" xfId="20512"/>
    <cellStyle name="20% - Accent6 49 3 2 3" xfId="20513"/>
    <cellStyle name="20% - Accent6 49 3 3" xfId="20514"/>
    <cellStyle name="20% - Accent6 49 3 4" xfId="20515"/>
    <cellStyle name="20% - Accent6 49 4" xfId="20516"/>
    <cellStyle name="20% - Accent6 49 4 2" xfId="20517"/>
    <cellStyle name="20% - Accent6 49 4 3" xfId="20518"/>
    <cellStyle name="20% - Accent6 49 5" xfId="20519"/>
    <cellStyle name="20% - Accent6 49 6" xfId="20520"/>
    <cellStyle name="20% - Accent6 5" xfId="472"/>
    <cellStyle name="20% - Accent6 5 2" xfId="473"/>
    <cellStyle name="20% - Accent6 5 3" xfId="20521"/>
    <cellStyle name="20% - Accent6 50" xfId="20522"/>
    <cellStyle name="20% - Accent6 50 2" xfId="20523"/>
    <cellStyle name="20% - Accent6 50 2 2" xfId="20524"/>
    <cellStyle name="20% - Accent6 50 2 2 2" xfId="20525"/>
    <cellStyle name="20% - Accent6 50 2 2 2 2" xfId="20526"/>
    <cellStyle name="20% - Accent6 50 2 2 2 3" xfId="20527"/>
    <cellStyle name="20% - Accent6 50 2 2 3" xfId="20528"/>
    <cellStyle name="20% - Accent6 50 2 2 4" xfId="20529"/>
    <cellStyle name="20% - Accent6 50 2 3" xfId="20530"/>
    <cellStyle name="20% - Accent6 50 2 3 2" xfId="20531"/>
    <cellStyle name="20% - Accent6 50 2 3 3" xfId="20532"/>
    <cellStyle name="20% - Accent6 50 2 4" xfId="20533"/>
    <cellStyle name="20% - Accent6 50 2 5" xfId="20534"/>
    <cellStyle name="20% - Accent6 50 3" xfId="20535"/>
    <cellStyle name="20% - Accent6 50 3 2" xfId="20536"/>
    <cellStyle name="20% - Accent6 50 3 2 2" xfId="20537"/>
    <cellStyle name="20% - Accent6 50 3 2 3" xfId="20538"/>
    <cellStyle name="20% - Accent6 50 3 3" xfId="20539"/>
    <cellStyle name="20% - Accent6 50 3 4" xfId="20540"/>
    <cellStyle name="20% - Accent6 50 4" xfId="20541"/>
    <cellStyle name="20% - Accent6 50 4 2" xfId="20542"/>
    <cellStyle name="20% - Accent6 50 4 3" xfId="20543"/>
    <cellStyle name="20% - Accent6 50 5" xfId="20544"/>
    <cellStyle name="20% - Accent6 50 6" xfId="20545"/>
    <cellStyle name="20% - Accent6 51" xfId="20546"/>
    <cellStyle name="20% - Accent6 51 2" xfId="20547"/>
    <cellStyle name="20% - Accent6 51 2 2" xfId="20548"/>
    <cellStyle name="20% - Accent6 51 2 2 2" xfId="20549"/>
    <cellStyle name="20% - Accent6 51 2 2 3" xfId="20550"/>
    <cellStyle name="20% - Accent6 51 2 3" xfId="20551"/>
    <cellStyle name="20% - Accent6 51 2 4" xfId="20552"/>
    <cellStyle name="20% - Accent6 51 3" xfId="20553"/>
    <cellStyle name="20% - Accent6 51 3 2" xfId="20554"/>
    <cellStyle name="20% - Accent6 51 3 3" xfId="20555"/>
    <cellStyle name="20% - Accent6 51 4" xfId="20556"/>
    <cellStyle name="20% - Accent6 51 5" xfId="20557"/>
    <cellStyle name="20% - Accent6 52" xfId="20558"/>
    <cellStyle name="20% - Accent6 52 2" xfId="20559"/>
    <cellStyle name="20% - Accent6 52 2 2" xfId="20560"/>
    <cellStyle name="20% - Accent6 52 2 2 2" xfId="20561"/>
    <cellStyle name="20% - Accent6 52 2 2 3" xfId="20562"/>
    <cellStyle name="20% - Accent6 52 2 3" xfId="20563"/>
    <cellStyle name="20% - Accent6 52 2 4" xfId="20564"/>
    <cellStyle name="20% - Accent6 52 3" xfId="20565"/>
    <cellStyle name="20% - Accent6 52 3 2" xfId="20566"/>
    <cellStyle name="20% - Accent6 52 3 3" xfId="20567"/>
    <cellStyle name="20% - Accent6 52 4" xfId="20568"/>
    <cellStyle name="20% - Accent6 52 5" xfId="20569"/>
    <cellStyle name="20% - Accent6 53" xfId="20570"/>
    <cellStyle name="20% - Accent6 53 2" xfId="20571"/>
    <cellStyle name="20% - Accent6 53 2 2" xfId="20572"/>
    <cellStyle name="20% - Accent6 53 2 2 2" xfId="20573"/>
    <cellStyle name="20% - Accent6 53 2 2 3" xfId="20574"/>
    <cellStyle name="20% - Accent6 53 2 3" xfId="20575"/>
    <cellStyle name="20% - Accent6 53 2 4" xfId="20576"/>
    <cellStyle name="20% - Accent6 53 3" xfId="20577"/>
    <cellStyle name="20% - Accent6 53 3 2" xfId="20578"/>
    <cellStyle name="20% - Accent6 53 3 3" xfId="20579"/>
    <cellStyle name="20% - Accent6 53 4" xfId="20580"/>
    <cellStyle name="20% - Accent6 53 5" xfId="20581"/>
    <cellStyle name="20% - Accent6 54" xfId="20582"/>
    <cellStyle name="20% - Accent6 54 2" xfId="20583"/>
    <cellStyle name="20% - Accent6 54 2 2" xfId="20584"/>
    <cellStyle name="20% - Accent6 54 2 2 2" xfId="20585"/>
    <cellStyle name="20% - Accent6 54 2 2 3" xfId="20586"/>
    <cellStyle name="20% - Accent6 54 2 3" xfId="20587"/>
    <cellStyle name="20% - Accent6 54 2 4" xfId="20588"/>
    <cellStyle name="20% - Accent6 54 3" xfId="20589"/>
    <cellStyle name="20% - Accent6 54 3 2" xfId="20590"/>
    <cellStyle name="20% - Accent6 54 3 3" xfId="20591"/>
    <cellStyle name="20% - Accent6 54 4" xfId="20592"/>
    <cellStyle name="20% - Accent6 54 5" xfId="20593"/>
    <cellStyle name="20% - Accent6 55" xfId="20594"/>
    <cellStyle name="20% - Accent6 55 2" xfId="20595"/>
    <cellStyle name="20% - Accent6 55 2 2" xfId="20596"/>
    <cellStyle name="20% - Accent6 55 2 2 2" xfId="20597"/>
    <cellStyle name="20% - Accent6 55 2 2 3" xfId="20598"/>
    <cellStyle name="20% - Accent6 55 2 3" xfId="20599"/>
    <cellStyle name="20% - Accent6 55 2 4" xfId="20600"/>
    <cellStyle name="20% - Accent6 55 3" xfId="20601"/>
    <cellStyle name="20% - Accent6 55 3 2" xfId="20602"/>
    <cellStyle name="20% - Accent6 55 3 3" xfId="20603"/>
    <cellStyle name="20% - Accent6 55 4" xfId="20604"/>
    <cellStyle name="20% - Accent6 55 5" xfId="20605"/>
    <cellStyle name="20% - Accent6 56" xfId="20606"/>
    <cellStyle name="20% - Accent6 56 2" xfId="20607"/>
    <cellStyle name="20% - Accent6 56 2 2" xfId="20608"/>
    <cellStyle name="20% - Accent6 56 2 2 2" xfId="20609"/>
    <cellStyle name="20% - Accent6 56 2 2 3" xfId="20610"/>
    <cellStyle name="20% - Accent6 56 2 3" xfId="20611"/>
    <cellStyle name="20% - Accent6 56 2 4" xfId="20612"/>
    <cellStyle name="20% - Accent6 56 3" xfId="20613"/>
    <cellStyle name="20% - Accent6 56 3 2" xfId="20614"/>
    <cellStyle name="20% - Accent6 56 3 3" xfId="20615"/>
    <cellStyle name="20% - Accent6 56 4" xfId="20616"/>
    <cellStyle name="20% - Accent6 56 5" xfId="20617"/>
    <cellStyle name="20% - Accent6 57" xfId="20618"/>
    <cellStyle name="20% - Accent6 57 2" xfId="20619"/>
    <cellStyle name="20% - Accent6 57 2 2" xfId="20620"/>
    <cellStyle name="20% - Accent6 57 2 2 2" xfId="20621"/>
    <cellStyle name="20% - Accent6 57 2 2 3" xfId="20622"/>
    <cellStyle name="20% - Accent6 57 2 3" xfId="20623"/>
    <cellStyle name="20% - Accent6 57 2 4" xfId="20624"/>
    <cellStyle name="20% - Accent6 57 3" xfId="20625"/>
    <cellStyle name="20% - Accent6 57 3 2" xfId="20626"/>
    <cellStyle name="20% - Accent6 57 3 3" xfId="20627"/>
    <cellStyle name="20% - Accent6 57 4" xfId="20628"/>
    <cellStyle name="20% - Accent6 57 5" xfId="20629"/>
    <cellStyle name="20% - Accent6 58" xfId="20630"/>
    <cellStyle name="20% - Accent6 58 2" xfId="20631"/>
    <cellStyle name="20% - Accent6 58 2 2" xfId="20632"/>
    <cellStyle name="20% - Accent6 58 2 2 2" xfId="20633"/>
    <cellStyle name="20% - Accent6 58 2 2 3" xfId="20634"/>
    <cellStyle name="20% - Accent6 58 2 3" xfId="20635"/>
    <cellStyle name="20% - Accent6 58 2 4" xfId="20636"/>
    <cellStyle name="20% - Accent6 58 3" xfId="20637"/>
    <cellStyle name="20% - Accent6 58 3 2" xfId="20638"/>
    <cellStyle name="20% - Accent6 58 3 3" xfId="20639"/>
    <cellStyle name="20% - Accent6 58 4" xfId="20640"/>
    <cellStyle name="20% - Accent6 58 5" xfId="20641"/>
    <cellStyle name="20% - Accent6 59" xfId="20642"/>
    <cellStyle name="20% - Accent6 59 2" xfId="20643"/>
    <cellStyle name="20% - Accent6 59 2 2" xfId="20644"/>
    <cellStyle name="20% - Accent6 59 2 2 2" xfId="20645"/>
    <cellStyle name="20% - Accent6 59 2 2 3" xfId="20646"/>
    <cellStyle name="20% - Accent6 59 2 3" xfId="20647"/>
    <cellStyle name="20% - Accent6 59 2 4" xfId="20648"/>
    <cellStyle name="20% - Accent6 59 3" xfId="20649"/>
    <cellStyle name="20% - Accent6 59 3 2" xfId="20650"/>
    <cellStyle name="20% - Accent6 59 3 3" xfId="20651"/>
    <cellStyle name="20% - Accent6 59 4" xfId="20652"/>
    <cellStyle name="20% - Accent6 59 5" xfId="20653"/>
    <cellStyle name="20% - Accent6 6" xfId="474"/>
    <cellStyle name="20% - Accent6 6 2" xfId="475"/>
    <cellStyle name="20% - Accent6 6 2 2" xfId="64021"/>
    <cellStyle name="20% - Accent6 6 2 3" xfId="64022"/>
    <cellStyle name="20% - Accent6 6 3" xfId="20654"/>
    <cellStyle name="20% - Accent6 6 4" xfId="64023"/>
    <cellStyle name="20% - Accent6 60" xfId="20655"/>
    <cellStyle name="20% - Accent6 60 2" xfId="20656"/>
    <cellStyle name="20% - Accent6 60 2 2" xfId="20657"/>
    <cellStyle name="20% - Accent6 60 2 2 2" xfId="20658"/>
    <cellStyle name="20% - Accent6 60 2 2 3" xfId="20659"/>
    <cellStyle name="20% - Accent6 60 2 3" xfId="20660"/>
    <cellStyle name="20% - Accent6 60 2 4" xfId="20661"/>
    <cellStyle name="20% - Accent6 60 3" xfId="20662"/>
    <cellStyle name="20% - Accent6 60 3 2" xfId="20663"/>
    <cellStyle name="20% - Accent6 60 3 3" xfId="20664"/>
    <cellStyle name="20% - Accent6 60 4" xfId="20665"/>
    <cellStyle name="20% - Accent6 60 5" xfId="20666"/>
    <cellStyle name="20% - Accent6 61" xfId="20667"/>
    <cellStyle name="20% - Accent6 61 2" xfId="20668"/>
    <cellStyle name="20% - Accent6 61 2 2" xfId="20669"/>
    <cellStyle name="20% - Accent6 61 2 3" xfId="20670"/>
    <cellStyle name="20% - Accent6 61 3" xfId="20671"/>
    <cellStyle name="20% - Accent6 61 4" xfId="20672"/>
    <cellStyle name="20% - Accent6 62" xfId="20673"/>
    <cellStyle name="20% - Accent6 62 2" xfId="20674"/>
    <cellStyle name="20% - Accent6 62 2 2" xfId="20675"/>
    <cellStyle name="20% - Accent6 62 2 3" xfId="20676"/>
    <cellStyle name="20% - Accent6 62 3" xfId="20677"/>
    <cellStyle name="20% - Accent6 62 4" xfId="20678"/>
    <cellStyle name="20% - Accent6 63" xfId="20679"/>
    <cellStyle name="20% - Accent6 63 2" xfId="20680"/>
    <cellStyle name="20% - Accent6 63 2 2" xfId="20681"/>
    <cellStyle name="20% - Accent6 63 2 3" xfId="20682"/>
    <cellStyle name="20% - Accent6 63 3" xfId="20683"/>
    <cellStyle name="20% - Accent6 63 4" xfId="20684"/>
    <cellStyle name="20% - Accent6 64" xfId="20685"/>
    <cellStyle name="20% - Accent6 64 2" xfId="20686"/>
    <cellStyle name="20% - Accent6 64 2 2" xfId="20687"/>
    <cellStyle name="20% - Accent6 64 2 3" xfId="20688"/>
    <cellStyle name="20% - Accent6 64 3" xfId="20689"/>
    <cellStyle name="20% - Accent6 64 4" xfId="20690"/>
    <cellStyle name="20% - Accent6 65" xfId="20691"/>
    <cellStyle name="20% - Accent6 65 2" xfId="20692"/>
    <cellStyle name="20% - Accent6 65 2 2" xfId="20693"/>
    <cellStyle name="20% - Accent6 65 2 3" xfId="20694"/>
    <cellStyle name="20% - Accent6 65 3" xfId="20695"/>
    <cellStyle name="20% - Accent6 65 4" xfId="20696"/>
    <cellStyle name="20% - Accent6 66" xfId="20697"/>
    <cellStyle name="20% - Accent6 66 2" xfId="20698"/>
    <cellStyle name="20% - Accent6 66 2 2" xfId="20699"/>
    <cellStyle name="20% - Accent6 66 2 3" xfId="20700"/>
    <cellStyle name="20% - Accent6 66 3" xfId="20701"/>
    <cellStyle name="20% - Accent6 66 4" xfId="20702"/>
    <cellStyle name="20% - Accent6 67" xfId="20703"/>
    <cellStyle name="20% - Accent6 67 2" xfId="20704"/>
    <cellStyle name="20% - Accent6 67 2 2" xfId="20705"/>
    <cellStyle name="20% - Accent6 67 2 3" xfId="20706"/>
    <cellStyle name="20% - Accent6 67 3" xfId="20707"/>
    <cellStyle name="20% - Accent6 67 4" xfId="20708"/>
    <cellStyle name="20% - Accent6 68" xfId="20709"/>
    <cellStyle name="20% - Accent6 69" xfId="20710"/>
    <cellStyle name="20% - Accent6 69 2" xfId="20711"/>
    <cellStyle name="20% - Accent6 69 2 2" xfId="20712"/>
    <cellStyle name="20% - Accent6 69 2 3" xfId="20713"/>
    <cellStyle name="20% - Accent6 69 3" xfId="20714"/>
    <cellStyle name="20% - Accent6 69 4" xfId="20715"/>
    <cellStyle name="20% - Accent6 7" xfId="476"/>
    <cellStyle name="20% - Accent6 7 2" xfId="477"/>
    <cellStyle name="20% - Accent6 7 3" xfId="20716"/>
    <cellStyle name="20% - Accent6 70" xfId="20717"/>
    <cellStyle name="20% - Accent6 70 2" xfId="20718"/>
    <cellStyle name="20% - Accent6 70 2 2" xfId="20719"/>
    <cellStyle name="20% - Accent6 70 2 3" xfId="20720"/>
    <cellStyle name="20% - Accent6 70 3" xfId="20721"/>
    <cellStyle name="20% - Accent6 70 4" xfId="20722"/>
    <cellStyle name="20% - Accent6 71" xfId="20723"/>
    <cellStyle name="20% - Accent6 72" xfId="20724"/>
    <cellStyle name="20% - Accent6 73" xfId="20725"/>
    <cellStyle name="20% - Accent6 74" xfId="20726"/>
    <cellStyle name="20% - Accent6 75" xfId="20727"/>
    <cellStyle name="20% - Accent6 76" xfId="20728"/>
    <cellStyle name="20% - Accent6 77" xfId="20729"/>
    <cellStyle name="20% - Accent6 78" xfId="20730"/>
    <cellStyle name="20% - Accent6 79" xfId="20731"/>
    <cellStyle name="20% - Accent6 8" xfId="478"/>
    <cellStyle name="20% - Accent6 8 10" xfId="20732"/>
    <cellStyle name="20% - Accent6 8 2" xfId="479"/>
    <cellStyle name="20% - Accent6 8 2 2" xfId="20733"/>
    <cellStyle name="20% - Accent6 8 2 2 2" xfId="20734"/>
    <cellStyle name="20% - Accent6 8 2 2 2 2" xfId="20735"/>
    <cellStyle name="20% - Accent6 8 2 2 2 3" xfId="20736"/>
    <cellStyle name="20% - Accent6 8 2 2 3" xfId="20737"/>
    <cellStyle name="20% - Accent6 8 2 2 4" xfId="20738"/>
    <cellStyle name="20% - Accent6 8 2 2 5" xfId="20739"/>
    <cellStyle name="20% - Accent6 8 2 2 6" xfId="20740"/>
    <cellStyle name="20% - Accent6 8 2 2 7" xfId="20741"/>
    <cellStyle name="20% - Accent6 8 2 3" xfId="20742"/>
    <cellStyle name="20% - Accent6 8 2 3 2" xfId="20743"/>
    <cellStyle name="20% - Accent6 8 2 3 3" xfId="20744"/>
    <cellStyle name="20% - Accent6 8 2 4" xfId="20745"/>
    <cellStyle name="20% - Accent6 8 2 5" xfId="20746"/>
    <cellStyle name="20% - Accent6 8 2 6" xfId="20747"/>
    <cellStyle name="20% - Accent6 8 2 7" xfId="20748"/>
    <cellStyle name="20% - Accent6 8 3" xfId="20749"/>
    <cellStyle name="20% - Accent6 8 4" xfId="20750"/>
    <cellStyle name="20% - Accent6 8 5" xfId="20751"/>
    <cellStyle name="20% - Accent6 8 5 2" xfId="20752"/>
    <cellStyle name="20% - Accent6 8 5 3" xfId="20753"/>
    <cellStyle name="20% - Accent6 8 6" xfId="20754"/>
    <cellStyle name="20% - Accent6 8 7" xfId="20755"/>
    <cellStyle name="20% - Accent6 8 8" xfId="20756"/>
    <cellStyle name="20% - Accent6 8 9" xfId="20757"/>
    <cellStyle name="20% - Accent6 80" xfId="20758"/>
    <cellStyle name="20% - Accent6 81" xfId="20759"/>
    <cellStyle name="20% - Accent6 82" xfId="20760"/>
    <cellStyle name="20% - Accent6 83" xfId="20761"/>
    <cellStyle name="20% - Accent6 84" xfId="20762"/>
    <cellStyle name="20% - Accent6 85" xfId="20763"/>
    <cellStyle name="20% - Accent6 86" xfId="20764"/>
    <cellStyle name="20% - Accent6 87" xfId="20765"/>
    <cellStyle name="20% - Accent6 88" xfId="20766"/>
    <cellStyle name="20% - Accent6 89" xfId="20767"/>
    <cellStyle name="20% - Accent6 9" xfId="480"/>
    <cellStyle name="20% - Accent6 9 2" xfId="481"/>
    <cellStyle name="20% - Accent6 9 3" xfId="20768"/>
    <cellStyle name="20% - Accent6 90" xfId="20769"/>
    <cellStyle name="20% - Accent6 91" xfId="20770"/>
    <cellStyle name="20% - Accent6 92" xfId="20771"/>
    <cellStyle name="20% - Accent6 93" xfId="20772"/>
    <cellStyle name="20% - Accent6 94" xfId="20773"/>
    <cellStyle name="20% - Accent6 95" xfId="20774"/>
    <cellStyle name="20% - Accent6 96" xfId="20775"/>
    <cellStyle name="20% - Accent6 97" xfId="20776"/>
    <cellStyle name="20% - Accent6 98" xfId="20777"/>
    <cellStyle name="20% - Accent6 99" xfId="20778"/>
    <cellStyle name="40% - Accent1" xfId="9" builtinId="31" customBuiltin="1"/>
    <cellStyle name="40% - Accent1 10" xfId="482"/>
    <cellStyle name="40% - Accent1 10 2" xfId="483"/>
    <cellStyle name="40% - Accent1 10 3" xfId="20779"/>
    <cellStyle name="40% - Accent1 100" xfId="20780"/>
    <cellStyle name="40% - Accent1 101" xfId="20781"/>
    <cellStyle name="40% - Accent1 102" xfId="20782"/>
    <cellStyle name="40% - Accent1 103" xfId="20783"/>
    <cellStyle name="40% - Accent1 11" xfId="484"/>
    <cellStyle name="40% - Accent1 11 2" xfId="485"/>
    <cellStyle name="40% - Accent1 12" xfId="486"/>
    <cellStyle name="40% - Accent1 12 2" xfId="487"/>
    <cellStyle name="40% - Accent1 13" xfId="488"/>
    <cellStyle name="40% - Accent1 13 2" xfId="489"/>
    <cellStyle name="40% - Accent1 13 2 2" xfId="20784"/>
    <cellStyle name="40% - Accent1 13 2 2 2" xfId="20785"/>
    <cellStyle name="40% - Accent1 13 2 2 3" xfId="20786"/>
    <cellStyle name="40% - Accent1 13 2 3" xfId="20787"/>
    <cellStyle name="40% - Accent1 13 2 4" xfId="20788"/>
    <cellStyle name="40% - Accent1 13 2 5" xfId="20789"/>
    <cellStyle name="40% - Accent1 13 2 6" xfId="20790"/>
    <cellStyle name="40% - Accent1 13 2 7" xfId="20791"/>
    <cellStyle name="40% - Accent1 13 3" xfId="20792"/>
    <cellStyle name="40% - Accent1 13 3 2" xfId="20793"/>
    <cellStyle name="40% - Accent1 13 3 3" xfId="20794"/>
    <cellStyle name="40% - Accent1 13 4" xfId="20795"/>
    <cellStyle name="40% - Accent1 13 5" xfId="20796"/>
    <cellStyle name="40% - Accent1 13 6" xfId="20797"/>
    <cellStyle name="40% - Accent1 13 7" xfId="20798"/>
    <cellStyle name="40% - Accent1 14" xfId="490"/>
    <cellStyle name="40% - Accent1 14 2" xfId="491"/>
    <cellStyle name="40% - Accent1 14 3" xfId="20799"/>
    <cellStyle name="40% - Accent1 14 4" xfId="20800"/>
    <cellStyle name="40% - Accent1 14 5" xfId="20801"/>
    <cellStyle name="40% - Accent1 15" xfId="492"/>
    <cellStyle name="40% - Accent1 15 2" xfId="493"/>
    <cellStyle name="40% - Accent1 15 3" xfId="20802"/>
    <cellStyle name="40% - Accent1 16" xfId="494"/>
    <cellStyle name="40% - Accent1 16 2" xfId="495"/>
    <cellStyle name="40% - Accent1 17" xfId="496"/>
    <cellStyle name="40% - Accent1 17 2" xfId="497"/>
    <cellStyle name="40% - Accent1 18" xfId="498"/>
    <cellStyle name="40% - Accent1 18 2" xfId="499"/>
    <cellStyle name="40% - Accent1 19" xfId="500"/>
    <cellStyle name="40% - Accent1 19 2" xfId="501"/>
    <cellStyle name="40% - Accent1 2" xfId="502"/>
    <cellStyle name="40% - Accent1 2 10" xfId="20803"/>
    <cellStyle name="40% - Accent1 2 10 2" xfId="20804"/>
    <cellStyle name="40% - Accent1 2 10 2 2" xfId="20805"/>
    <cellStyle name="40% - Accent1 2 10 2 3" xfId="20806"/>
    <cellStyle name="40% - Accent1 2 10 3" xfId="20807"/>
    <cellStyle name="40% - Accent1 2 10 4" xfId="20808"/>
    <cellStyle name="40% - Accent1 2 11" xfId="20809"/>
    <cellStyle name="40% - Accent1 2 11 2" xfId="20810"/>
    <cellStyle name="40% - Accent1 2 11 2 2" xfId="20811"/>
    <cellStyle name="40% - Accent1 2 11 2 3" xfId="20812"/>
    <cellStyle name="40% - Accent1 2 11 3" xfId="20813"/>
    <cellStyle name="40% - Accent1 2 11 4" xfId="20814"/>
    <cellStyle name="40% - Accent1 2 12" xfId="20815"/>
    <cellStyle name="40% - Accent1 2 12 2" xfId="20816"/>
    <cellStyle name="40% - Accent1 2 12 3" xfId="20817"/>
    <cellStyle name="40% - Accent1 2 13" xfId="20818"/>
    <cellStyle name="40% - Accent1 2 14" xfId="20819"/>
    <cellStyle name="40% - Accent1 2 15" xfId="20820"/>
    <cellStyle name="40% - Accent1 2 2" xfId="503"/>
    <cellStyle name="40% - Accent1 2 2 10" xfId="20821"/>
    <cellStyle name="40% - Accent1 2 2 10 2" xfId="20822"/>
    <cellStyle name="40% - Accent1 2 2 10 2 2" xfId="20823"/>
    <cellStyle name="40% - Accent1 2 2 10 2 3" xfId="20824"/>
    <cellStyle name="40% - Accent1 2 2 10 3" xfId="20825"/>
    <cellStyle name="40% - Accent1 2 2 10 4" xfId="20826"/>
    <cellStyle name="40% - Accent1 2 2 11" xfId="20827"/>
    <cellStyle name="40% - Accent1 2 2 11 2" xfId="20828"/>
    <cellStyle name="40% - Accent1 2 2 11 2 2" xfId="20829"/>
    <cellStyle name="40% - Accent1 2 2 11 2 3" xfId="20830"/>
    <cellStyle name="40% - Accent1 2 2 11 3" xfId="20831"/>
    <cellStyle name="40% - Accent1 2 2 11 4" xfId="20832"/>
    <cellStyle name="40% - Accent1 2 2 12" xfId="20833"/>
    <cellStyle name="40% - Accent1 2 2 12 2" xfId="20834"/>
    <cellStyle name="40% - Accent1 2 2 12 3" xfId="20835"/>
    <cellStyle name="40% - Accent1 2 2 13" xfId="20836"/>
    <cellStyle name="40% - Accent1 2 2 14" xfId="20837"/>
    <cellStyle name="40% - Accent1 2 2 2" xfId="20838"/>
    <cellStyle name="40% - Accent1 2 2 2 10" xfId="20839"/>
    <cellStyle name="40% - Accent1 2 2 2 10 2" xfId="20840"/>
    <cellStyle name="40% - Accent1 2 2 2 10 3" xfId="20841"/>
    <cellStyle name="40% - Accent1 2 2 2 11" xfId="20842"/>
    <cellStyle name="40% - Accent1 2 2 2 12" xfId="20843"/>
    <cellStyle name="40% - Accent1 2 2 2 2" xfId="20844"/>
    <cellStyle name="40% - Accent1 2 2 2 2 2" xfId="20845"/>
    <cellStyle name="40% - Accent1 2 2 2 2 2 2" xfId="20846"/>
    <cellStyle name="40% - Accent1 2 2 2 2 2 2 2" xfId="20847"/>
    <cellStyle name="40% - Accent1 2 2 2 2 2 2 2 2" xfId="20848"/>
    <cellStyle name="40% - Accent1 2 2 2 2 2 2 2 3" xfId="20849"/>
    <cellStyle name="40% - Accent1 2 2 2 2 2 2 3" xfId="20850"/>
    <cellStyle name="40% - Accent1 2 2 2 2 2 2 4" xfId="20851"/>
    <cellStyle name="40% - Accent1 2 2 2 2 2 3" xfId="20852"/>
    <cellStyle name="40% - Accent1 2 2 2 2 2 3 2" xfId="20853"/>
    <cellStyle name="40% - Accent1 2 2 2 2 2 3 3" xfId="20854"/>
    <cellStyle name="40% - Accent1 2 2 2 2 2 4" xfId="20855"/>
    <cellStyle name="40% - Accent1 2 2 2 2 2 5" xfId="20856"/>
    <cellStyle name="40% - Accent1 2 2 2 2 2 6" xfId="20857"/>
    <cellStyle name="40% - Accent1 2 2 2 2 2 7" xfId="20858"/>
    <cellStyle name="40% - Accent1 2 2 2 2 3" xfId="20859"/>
    <cellStyle name="40% - Accent1 2 2 2 2 3 2" xfId="20860"/>
    <cellStyle name="40% - Accent1 2 2 2 2 3 2 2" xfId="20861"/>
    <cellStyle name="40% - Accent1 2 2 2 2 3 2 2 2" xfId="20862"/>
    <cellStyle name="40% - Accent1 2 2 2 2 3 2 2 3" xfId="20863"/>
    <cellStyle name="40% - Accent1 2 2 2 2 3 2 3" xfId="20864"/>
    <cellStyle name="40% - Accent1 2 2 2 2 3 2 4" xfId="20865"/>
    <cellStyle name="40% - Accent1 2 2 2 2 3 3" xfId="20866"/>
    <cellStyle name="40% - Accent1 2 2 2 2 3 3 2" xfId="20867"/>
    <cellStyle name="40% - Accent1 2 2 2 2 3 3 3" xfId="20868"/>
    <cellStyle name="40% - Accent1 2 2 2 2 3 4" xfId="20869"/>
    <cellStyle name="40% - Accent1 2 2 2 2 3 5" xfId="20870"/>
    <cellStyle name="40% - Accent1 2 2 2 2 4" xfId="20871"/>
    <cellStyle name="40% - Accent1 2 2 2 2 4 2" xfId="20872"/>
    <cellStyle name="40% - Accent1 2 2 2 2 4 2 2" xfId="20873"/>
    <cellStyle name="40% - Accent1 2 2 2 2 4 2 3" xfId="20874"/>
    <cellStyle name="40% - Accent1 2 2 2 2 4 3" xfId="20875"/>
    <cellStyle name="40% - Accent1 2 2 2 2 4 4" xfId="20876"/>
    <cellStyle name="40% - Accent1 2 2 2 2 5" xfId="20877"/>
    <cellStyle name="40% - Accent1 2 2 2 2 5 2" xfId="20878"/>
    <cellStyle name="40% - Accent1 2 2 2 2 5 3" xfId="20879"/>
    <cellStyle name="40% - Accent1 2 2 2 2 6" xfId="20880"/>
    <cellStyle name="40% - Accent1 2 2 2 2 7" xfId="20881"/>
    <cellStyle name="40% - Accent1 2 2 2 3" xfId="20882"/>
    <cellStyle name="40% - Accent1 2 2 2 3 2" xfId="20883"/>
    <cellStyle name="40% - Accent1 2 2 2 3 2 2" xfId="20884"/>
    <cellStyle name="40% - Accent1 2 2 2 3 2 2 2" xfId="20885"/>
    <cellStyle name="40% - Accent1 2 2 2 3 2 2 2 2" xfId="20886"/>
    <cellStyle name="40% - Accent1 2 2 2 3 2 2 2 3" xfId="20887"/>
    <cellStyle name="40% - Accent1 2 2 2 3 2 2 3" xfId="20888"/>
    <cellStyle name="40% - Accent1 2 2 2 3 2 2 4" xfId="20889"/>
    <cellStyle name="40% - Accent1 2 2 2 3 2 3" xfId="20890"/>
    <cellStyle name="40% - Accent1 2 2 2 3 2 3 2" xfId="20891"/>
    <cellStyle name="40% - Accent1 2 2 2 3 2 3 3" xfId="20892"/>
    <cellStyle name="40% - Accent1 2 2 2 3 2 4" xfId="20893"/>
    <cellStyle name="40% - Accent1 2 2 2 3 2 5" xfId="20894"/>
    <cellStyle name="40% - Accent1 2 2 2 3 3" xfId="20895"/>
    <cellStyle name="40% - Accent1 2 2 2 3 3 2" xfId="20896"/>
    <cellStyle name="40% - Accent1 2 2 2 3 3 2 2" xfId="20897"/>
    <cellStyle name="40% - Accent1 2 2 2 3 3 2 2 2" xfId="20898"/>
    <cellStyle name="40% - Accent1 2 2 2 3 3 2 2 3" xfId="20899"/>
    <cellStyle name="40% - Accent1 2 2 2 3 3 2 3" xfId="20900"/>
    <cellStyle name="40% - Accent1 2 2 2 3 3 2 4" xfId="20901"/>
    <cellStyle name="40% - Accent1 2 2 2 3 3 3" xfId="20902"/>
    <cellStyle name="40% - Accent1 2 2 2 3 3 3 2" xfId="20903"/>
    <cellStyle name="40% - Accent1 2 2 2 3 3 3 3" xfId="20904"/>
    <cellStyle name="40% - Accent1 2 2 2 3 3 4" xfId="20905"/>
    <cellStyle name="40% - Accent1 2 2 2 3 3 5" xfId="20906"/>
    <cellStyle name="40% - Accent1 2 2 2 3 4" xfId="20907"/>
    <cellStyle name="40% - Accent1 2 2 2 3 4 2" xfId="20908"/>
    <cellStyle name="40% - Accent1 2 2 2 3 4 2 2" xfId="20909"/>
    <cellStyle name="40% - Accent1 2 2 2 3 4 2 3" xfId="20910"/>
    <cellStyle name="40% - Accent1 2 2 2 3 4 3" xfId="20911"/>
    <cellStyle name="40% - Accent1 2 2 2 3 4 4" xfId="20912"/>
    <cellStyle name="40% - Accent1 2 2 2 3 5" xfId="20913"/>
    <cellStyle name="40% - Accent1 2 2 2 3 5 2" xfId="20914"/>
    <cellStyle name="40% - Accent1 2 2 2 3 5 3" xfId="20915"/>
    <cellStyle name="40% - Accent1 2 2 2 3 6" xfId="20916"/>
    <cellStyle name="40% - Accent1 2 2 2 3 7" xfId="20917"/>
    <cellStyle name="40% - Accent1 2 2 2 4" xfId="20918"/>
    <cellStyle name="40% - Accent1 2 2 2 4 2" xfId="20919"/>
    <cellStyle name="40% - Accent1 2 2 2 4 2 2" xfId="20920"/>
    <cellStyle name="40% - Accent1 2 2 2 4 2 2 2" xfId="20921"/>
    <cellStyle name="40% - Accent1 2 2 2 4 2 2 2 2" xfId="20922"/>
    <cellStyle name="40% - Accent1 2 2 2 4 2 2 2 3" xfId="20923"/>
    <cellStyle name="40% - Accent1 2 2 2 4 2 2 3" xfId="20924"/>
    <cellStyle name="40% - Accent1 2 2 2 4 2 2 4" xfId="20925"/>
    <cellStyle name="40% - Accent1 2 2 2 4 2 3" xfId="20926"/>
    <cellStyle name="40% - Accent1 2 2 2 4 2 3 2" xfId="20927"/>
    <cellStyle name="40% - Accent1 2 2 2 4 2 3 3" xfId="20928"/>
    <cellStyle name="40% - Accent1 2 2 2 4 2 4" xfId="20929"/>
    <cellStyle name="40% - Accent1 2 2 2 4 2 5" xfId="20930"/>
    <cellStyle name="40% - Accent1 2 2 2 4 3" xfId="20931"/>
    <cellStyle name="40% - Accent1 2 2 2 4 3 2" xfId="20932"/>
    <cellStyle name="40% - Accent1 2 2 2 4 3 2 2" xfId="20933"/>
    <cellStyle name="40% - Accent1 2 2 2 4 3 2 2 2" xfId="20934"/>
    <cellStyle name="40% - Accent1 2 2 2 4 3 2 2 3" xfId="20935"/>
    <cellStyle name="40% - Accent1 2 2 2 4 3 2 3" xfId="20936"/>
    <cellStyle name="40% - Accent1 2 2 2 4 3 2 4" xfId="20937"/>
    <cellStyle name="40% - Accent1 2 2 2 4 3 3" xfId="20938"/>
    <cellStyle name="40% - Accent1 2 2 2 4 3 3 2" xfId="20939"/>
    <cellStyle name="40% - Accent1 2 2 2 4 3 3 3" xfId="20940"/>
    <cellStyle name="40% - Accent1 2 2 2 4 3 4" xfId="20941"/>
    <cellStyle name="40% - Accent1 2 2 2 4 3 5" xfId="20942"/>
    <cellStyle name="40% - Accent1 2 2 2 4 4" xfId="20943"/>
    <cellStyle name="40% - Accent1 2 2 2 4 4 2" xfId="20944"/>
    <cellStyle name="40% - Accent1 2 2 2 4 4 2 2" xfId="20945"/>
    <cellStyle name="40% - Accent1 2 2 2 4 4 2 3" xfId="20946"/>
    <cellStyle name="40% - Accent1 2 2 2 4 4 3" xfId="20947"/>
    <cellStyle name="40% - Accent1 2 2 2 4 4 4" xfId="20948"/>
    <cellStyle name="40% - Accent1 2 2 2 4 5" xfId="20949"/>
    <cellStyle name="40% - Accent1 2 2 2 4 5 2" xfId="20950"/>
    <cellStyle name="40% - Accent1 2 2 2 4 5 3" xfId="20951"/>
    <cellStyle name="40% - Accent1 2 2 2 4 6" xfId="20952"/>
    <cellStyle name="40% - Accent1 2 2 2 4 7" xfId="20953"/>
    <cellStyle name="40% - Accent1 2 2 2 5" xfId="20954"/>
    <cellStyle name="40% - Accent1 2 2 2 5 2" xfId="20955"/>
    <cellStyle name="40% - Accent1 2 2 2 5 2 2" xfId="20956"/>
    <cellStyle name="40% - Accent1 2 2 2 5 2 2 2" xfId="20957"/>
    <cellStyle name="40% - Accent1 2 2 2 5 2 2 3" xfId="20958"/>
    <cellStyle name="40% - Accent1 2 2 2 5 2 3" xfId="20959"/>
    <cellStyle name="40% - Accent1 2 2 2 5 2 4" xfId="20960"/>
    <cellStyle name="40% - Accent1 2 2 2 5 3" xfId="20961"/>
    <cellStyle name="40% - Accent1 2 2 2 5 3 2" xfId="20962"/>
    <cellStyle name="40% - Accent1 2 2 2 5 3 3" xfId="20963"/>
    <cellStyle name="40% - Accent1 2 2 2 5 4" xfId="20964"/>
    <cellStyle name="40% - Accent1 2 2 2 5 5" xfId="20965"/>
    <cellStyle name="40% - Accent1 2 2 2 6" xfId="20966"/>
    <cellStyle name="40% - Accent1 2 2 2 6 2" xfId="20967"/>
    <cellStyle name="40% - Accent1 2 2 2 6 2 2" xfId="20968"/>
    <cellStyle name="40% - Accent1 2 2 2 6 2 2 2" xfId="20969"/>
    <cellStyle name="40% - Accent1 2 2 2 6 2 2 3" xfId="20970"/>
    <cellStyle name="40% - Accent1 2 2 2 6 2 3" xfId="20971"/>
    <cellStyle name="40% - Accent1 2 2 2 6 2 4" xfId="20972"/>
    <cellStyle name="40% - Accent1 2 2 2 6 3" xfId="20973"/>
    <cellStyle name="40% - Accent1 2 2 2 6 3 2" xfId="20974"/>
    <cellStyle name="40% - Accent1 2 2 2 6 3 3" xfId="20975"/>
    <cellStyle name="40% - Accent1 2 2 2 6 4" xfId="20976"/>
    <cellStyle name="40% - Accent1 2 2 2 6 5" xfId="20977"/>
    <cellStyle name="40% - Accent1 2 2 2 7" xfId="20978"/>
    <cellStyle name="40% - Accent1 2 2 2 7 2" xfId="20979"/>
    <cellStyle name="40% - Accent1 2 2 2 7 2 2" xfId="20980"/>
    <cellStyle name="40% - Accent1 2 2 2 7 2 2 2" xfId="20981"/>
    <cellStyle name="40% - Accent1 2 2 2 7 2 2 3" xfId="20982"/>
    <cellStyle name="40% - Accent1 2 2 2 7 2 3" xfId="20983"/>
    <cellStyle name="40% - Accent1 2 2 2 7 2 4" xfId="20984"/>
    <cellStyle name="40% - Accent1 2 2 2 7 3" xfId="20985"/>
    <cellStyle name="40% - Accent1 2 2 2 7 3 2" xfId="20986"/>
    <cellStyle name="40% - Accent1 2 2 2 7 3 3" xfId="20987"/>
    <cellStyle name="40% - Accent1 2 2 2 7 4" xfId="20988"/>
    <cellStyle name="40% - Accent1 2 2 2 7 5" xfId="20989"/>
    <cellStyle name="40% - Accent1 2 2 2 8" xfId="20990"/>
    <cellStyle name="40% - Accent1 2 2 2 8 2" xfId="20991"/>
    <cellStyle name="40% - Accent1 2 2 2 8 2 2" xfId="20992"/>
    <cellStyle name="40% - Accent1 2 2 2 8 2 3" xfId="20993"/>
    <cellStyle name="40% - Accent1 2 2 2 8 3" xfId="20994"/>
    <cellStyle name="40% - Accent1 2 2 2 8 4" xfId="20995"/>
    <cellStyle name="40% - Accent1 2 2 2 9" xfId="20996"/>
    <cellStyle name="40% - Accent1 2 2 2 9 2" xfId="20997"/>
    <cellStyle name="40% - Accent1 2 2 2 9 2 2" xfId="20998"/>
    <cellStyle name="40% - Accent1 2 2 2 9 2 3" xfId="20999"/>
    <cellStyle name="40% - Accent1 2 2 2 9 3" xfId="21000"/>
    <cellStyle name="40% - Accent1 2 2 2 9 4" xfId="21001"/>
    <cellStyle name="40% - Accent1 2 2 3" xfId="21002"/>
    <cellStyle name="40% - Accent1 2 2 3 10" xfId="21003"/>
    <cellStyle name="40% - Accent1 2 2 3 10 2" xfId="21004"/>
    <cellStyle name="40% - Accent1 2 2 3 10 3" xfId="21005"/>
    <cellStyle name="40% - Accent1 2 2 3 11" xfId="21006"/>
    <cellStyle name="40% - Accent1 2 2 3 12" xfId="21007"/>
    <cellStyle name="40% - Accent1 2 2 3 2" xfId="21008"/>
    <cellStyle name="40% - Accent1 2 2 3 2 2" xfId="21009"/>
    <cellStyle name="40% - Accent1 2 2 3 2 2 2" xfId="21010"/>
    <cellStyle name="40% - Accent1 2 2 3 2 2 2 2" xfId="21011"/>
    <cellStyle name="40% - Accent1 2 2 3 2 2 2 2 2" xfId="21012"/>
    <cellStyle name="40% - Accent1 2 2 3 2 2 2 2 3" xfId="21013"/>
    <cellStyle name="40% - Accent1 2 2 3 2 2 2 3" xfId="21014"/>
    <cellStyle name="40% - Accent1 2 2 3 2 2 2 4" xfId="21015"/>
    <cellStyle name="40% - Accent1 2 2 3 2 2 3" xfId="21016"/>
    <cellStyle name="40% - Accent1 2 2 3 2 2 3 2" xfId="21017"/>
    <cellStyle name="40% - Accent1 2 2 3 2 2 3 3" xfId="21018"/>
    <cellStyle name="40% - Accent1 2 2 3 2 2 4" xfId="21019"/>
    <cellStyle name="40% - Accent1 2 2 3 2 2 5" xfId="21020"/>
    <cellStyle name="40% - Accent1 2 2 3 2 3" xfId="21021"/>
    <cellStyle name="40% - Accent1 2 2 3 2 3 2" xfId="21022"/>
    <cellStyle name="40% - Accent1 2 2 3 2 3 2 2" xfId="21023"/>
    <cellStyle name="40% - Accent1 2 2 3 2 3 2 2 2" xfId="21024"/>
    <cellStyle name="40% - Accent1 2 2 3 2 3 2 2 3" xfId="21025"/>
    <cellStyle name="40% - Accent1 2 2 3 2 3 2 3" xfId="21026"/>
    <cellStyle name="40% - Accent1 2 2 3 2 3 2 4" xfId="21027"/>
    <cellStyle name="40% - Accent1 2 2 3 2 3 3" xfId="21028"/>
    <cellStyle name="40% - Accent1 2 2 3 2 3 3 2" xfId="21029"/>
    <cellStyle name="40% - Accent1 2 2 3 2 3 3 3" xfId="21030"/>
    <cellStyle name="40% - Accent1 2 2 3 2 3 4" xfId="21031"/>
    <cellStyle name="40% - Accent1 2 2 3 2 3 5" xfId="21032"/>
    <cellStyle name="40% - Accent1 2 2 3 2 4" xfId="21033"/>
    <cellStyle name="40% - Accent1 2 2 3 2 4 2" xfId="21034"/>
    <cellStyle name="40% - Accent1 2 2 3 2 4 2 2" xfId="21035"/>
    <cellStyle name="40% - Accent1 2 2 3 2 4 2 3" xfId="21036"/>
    <cellStyle name="40% - Accent1 2 2 3 2 4 3" xfId="21037"/>
    <cellStyle name="40% - Accent1 2 2 3 2 4 4" xfId="21038"/>
    <cellStyle name="40% - Accent1 2 2 3 2 5" xfId="21039"/>
    <cellStyle name="40% - Accent1 2 2 3 2 5 2" xfId="21040"/>
    <cellStyle name="40% - Accent1 2 2 3 2 5 3" xfId="21041"/>
    <cellStyle name="40% - Accent1 2 2 3 2 6" xfId="21042"/>
    <cellStyle name="40% - Accent1 2 2 3 2 7" xfId="21043"/>
    <cellStyle name="40% - Accent1 2 2 3 3" xfId="21044"/>
    <cellStyle name="40% - Accent1 2 2 3 3 2" xfId="21045"/>
    <cellStyle name="40% - Accent1 2 2 3 3 2 2" xfId="21046"/>
    <cellStyle name="40% - Accent1 2 2 3 3 2 2 2" xfId="21047"/>
    <cellStyle name="40% - Accent1 2 2 3 3 2 2 2 2" xfId="21048"/>
    <cellStyle name="40% - Accent1 2 2 3 3 2 2 2 3" xfId="21049"/>
    <cellStyle name="40% - Accent1 2 2 3 3 2 2 3" xfId="21050"/>
    <cellStyle name="40% - Accent1 2 2 3 3 2 2 4" xfId="21051"/>
    <cellStyle name="40% - Accent1 2 2 3 3 2 3" xfId="21052"/>
    <cellStyle name="40% - Accent1 2 2 3 3 2 3 2" xfId="21053"/>
    <cellStyle name="40% - Accent1 2 2 3 3 2 3 3" xfId="21054"/>
    <cellStyle name="40% - Accent1 2 2 3 3 2 4" xfId="21055"/>
    <cellStyle name="40% - Accent1 2 2 3 3 2 5" xfId="21056"/>
    <cellStyle name="40% - Accent1 2 2 3 3 3" xfId="21057"/>
    <cellStyle name="40% - Accent1 2 2 3 3 3 2" xfId="21058"/>
    <cellStyle name="40% - Accent1 2 2 3 3 3 2 2" xfId="21059"/>
    <cellStyle name="40% - Accent1 2 2 3 3 3 2 2 2" xfId="21060"/>
    <cellStyle name="40% - Accent1 2 2 3 3 3 2 2 3" xfId="21061"/>
    <cellStyle name="40% - Accent1 2 2 3 3 3 2 3" xfId="21062"/>
    <cellStyle name="40% - Accent1 2 2 3 3 3 2 4" xfId="21063"/>
    <cellStyle name="40% - Accent1 2 2 3 3 3 3" xfId="21064"/>
    <cellStyle name="40% - Accent1 2 2 3 3 3 3 2" xfId="21065"/>
    <cellStyle name="40% - Accent1 2 2 3 3 3 3 3" xfId="21066"/>
    <cellStyle name="40% - Accent1 2 2 3 3 3 4" xfId="21067"/>
    <cellStyle name="40% - Accent1 2 2 3 3 3 5" xfId="21068"/>
    <cellStyle name="40% - Accent1 2 2 3 3 4" xfId="21069"/>
    <cellStyle name="40% - Accent1 2 2 3 3 4 2" xfId="21070"/>
    <cellStyle name="40% - Accent1 2 2 3 3 4 2 2" xfId="21071"/>
    <cellStyle name="40% - Accent1 2 2 3 3 4 2 3" xfId="21072"/>
    <cellStyle name="40% - Accent1 2 2 3 3 4 3" xfId="21073"/>
    <cellStyle name="40% - Accent1 2 2 3 3 4 4" xfId="21074"/>
    <cellStyle name="40% - Accent1 2 2 3 3 5" xfId="21075"/>
    <cellStyle name="40% - Accent1 2 2 3 3 5 2" xfId="21076"/>
    <cellStyle name="40% - Accent1 2 2 3 3 5 3" xfId="21077"/>
    <cellStyle name="40% - Accent1 2 2 3 3 6" xfId="21078"/>
    <cellStyle name="40% - Accent1 2 2 3 3 7" xfId="21079"/>
    <cellStyle name="40% - Accent1 2 2 3 4" xfId="21080"/>
    <cellStyle name="40% - Accent1 2 2 3 4 2" xfId="21081"/>
    <cellStyle name="40% - Accent1 2 2 3 4 2 2" xfId="21082"/>
    <cellStyle name="40% - Accent1 2 2 3 4 2 2 2" xfId="21083"/>
    <cellStyle name="40% - Accent1 2 2 3 4 2 2 2 2" xfId="21084"/>
    <cellStyle name="40% - Accent1 2 2 3 4 2 2 2 3" xfId="21085"/>
    <cellStyle name="40% - Accent1 2 2 3 4 2 2 3" xfId="21086"/>
    <cellStyle name="40% - Accent1 2 2 3 4 2 2 4" xfId="21087"/>
    <cellStyle name="40% - Accent1 2 2 3 4 2 3" xfId="21088"/>
    <cellStyle name="40% - Accent1 2 2 3 4 2 3 2" xfId="21089"/>
    <cellStyle name="40% - Accent1 2 2 3 4 2 3 3" xfId="21090"/>
    <cellStyle name="40% - Accent1 2 2 3 4 2 4" xfId="21091"/>
    <cellStyle name="40% - Accent1 2 2 3 4 2 5" xfId="21092"/>
    <cellStyle name="40% - Accent1 2 2 3 4 3" xfId="21093"/>
    <cellStyle name="40% - Accent1 2 2 3 4 3 2" xfId="21094"/>
    <cellStyle name="40% - Accent1 2 2 3 4 3 2 2" xfId="21095"/>
    <cellStyle name="40% - Accent1 2 2 3 4 3 2 2 2" xfId="21096"/>
    <cellStyle name="40% - Accent1 2 2 3 4 3 2 2 3" xfId="21097"/>
    <cellStyle name="40% - Accent1 2 2 3 4 3 2 3" xfId="21098"/>
    <cellStyle name="40% - Accent1 2 2 3 4 3 2 4" xfId="21099"/>
    <cellStyle name="40% - Accent1 2 2 3 4 3 3" xfId="21100"/>
    <cellStyle name="40% - Accent1 2 2 3 4 3 3 2" xfId="21101"/>
    <cellStyle name="40% - Accent1 2 2 3 4 3 3 3" xfId="21102"/>
    <cellStyle name="40% - Accent1 2 2 3 4 3 4" xfId="21103"/>
    <cellStyle name="40% - Accent1 2 2 3 4 3 5" xfId="21104"/>
    <cellStyle name="40% - Accent1 2 2 3 4 4" xfId="21105"/>
    <cellStyle name="40% - Accent1 2 2 3 4 4 2" xfId="21106"/>
    <cellStyle name="40% - Accent1 2 2 3 4 4 2 2" xfId="21107"/>
    <cellStyle name="40% - Accent1 2 2 3 4 4 2 3" xfId="21108"/>
    <cellStyle name="40% - Accent1 2 2 3 4 4 3" xfId="21109"/>
    <cellStyle name="40% - Accent1 2 2 3 4 4 4" xfId="21110"/>
    <cellStyle name="40% - Accent1 2 2 3 4 5" xfId="21111"/>
    <cellStyle name="40% - Accent1 2 2 3 4 5 2" xfId="21112"/>
    <cellStyle name="40% - Accent1 2 2 3 4 5 3" xfId="21113"/>
    <cellStyle name="40% - Accent1 2 2 3 4 6" xfId="21114"/>
    <cellStyle name="40% - Accent1 2 2 3 4 7" xfId="21115"/>
    <cellStyle name="40% - Accent1 2 2 3 5" xfId="21116"/>
    <cellStyle name="40% - Accent1 2 2 3 5 2" xfId="21117"/>
    <cellStyle name="40% - Accent1 2 2 3 5 2 2" xfId="21118"/>
    <cellStyle name="40% - Accent1 2 2 3 5 2 2 2" xfId="21119"/>
    <cellStyle name="40% - Accent1 2 2 3 5 2 2 3" xfId="21120"/>
    <cellStyle name="40% - Accent1 2 2 3 5 2 3" xfId="21121"/>
    <cellStyle name="40% - Accent1 2 2 3 5 2 4" xfId="21122"/>
    <cellStyle name="40% - Accent1 2 2 3 5 3" xfId="21123"/>
    <cellStyle name="40% - Accent1 2 2 3 5 3 2" xfId="21124"/>
    <cellStyle name="40% - Accent1 2 2 3 5 3 3" xfId="21125"/>
    <cellStyle name="40% - Accent1 2 2 3 5 4" xfId="21126"/>
    <cellStyle name="40% - Accent1 2 2 3 5 5" xfId="21127"/>
    <cellStyle name="40% - Accent1 2 2 3 6" xfId="21128"/>
    <cellStyle name="40% - Accent1 2 2 3 6 2" xfId="21129"/>
    <cellStyle name="40% - Accent1 2 2 3 6 2 2" xfId="21130"/>
    <cellStyle name="40% - Accent1 2 2 3 6 2 2 2" xfId="21131"/>
    <cellStyle name="40% - Accent1 2 2 3 6 2 2 3" xfId="21132"/>
    <cellStyle name="40% - Accent1 2 2 3 6 2 3" xfId="21133"/>
    <cellStyle name="40% - Accent1 2 2 3 6 2 4" xfId="21134"/>
    <cellStyle name="40% - Accent1 2 2 3 6 3" xfId="21135"/>
    <cellStyle name="40% - Accent1 2 2 3 6 3 2" xfId="21136"/>
    <cellStyle name="40% - Accent1 2 2 3 6 3 3" xfId="21137"/>
    <cellStyle name="40% - Accent1 2 2 3 6 4" xfId="21138"/>
    <cellStyle name="40% - Accent1 2 2 3 6 5" xfId="21139"/>
    <cellStyle name="40% - Accent1 2 2 3 7" xfId="21140"/>
    <cellStyle name="40% - Accent1 2 2 3 7 2" xfId="21141"/>
    <cellStyle name="40% - Accent1 2 2 3 7 2 2" xfId="21142"/>
    <cellStyle name="40% - Accent1 2 2 3 7 2 2 2" xfId="21143"/>
    <cellStyle name="40% - Accent1 2 2 3 7 2 2 3" xfId="21144"/>
    <cellStyle name="40% - Accent1 2 2 3 7 2 3" xfId="21145"/>
    <cellStyle name="40% - Accent1 2 2 3 7 2 4" xfId="21146"/>
    <cellStyle name="40% - Accent1 2 2 3 7 3" xfId="21147"/>
    <cellStyle name="40% - Accent1 2 2 3 7 3 2" xfId="21148"/>
    <cellStyle name="40% - Accent1 2 2 3 7 3 3" xfId="21149"/>
    <cellStyle name="40% - Accent1 2 2 3 7 4" xfId="21150"/>
    <cellStyle name="40% - Accent1 2 2 3 7 5" xfId="21151"/>
    <cellStyle name="40% - Accent1 2 2 3 8" xfId="21152"/>
    <cellStyle name="40% - Accent1 2 2 3 8 2" xfId="21153"/>
    <cellStyle name="40% - Accent1 2 2 3 8 2 2" xfId="21154"/>
    <cellStyle name="40% - Accent1 2 2 3 8 2 3" xfId="21155"/>
    <cellStyle name="40% - Accent1 2 2 3 8 3" xfId="21156"/>
    <cellStyle name="40% - Accent1 2 2 3 8 4" xfId="21157"/>
    <cellStyle name="40% - Accent1 2 2 3 9" xfId="21158"/>
    <cellStyle name="40% - Accent1 2 2 3 9 2" xfId="21159"/>
    <cellStyle name="40% - Accent1 2 2 3 9 2 2" xfId="21160"/>
    <cellStyle name="40% - Accent1 2 2 3 9 2 3" xfId="21161"/>
    <cellStyle name="40% - Accent1 2 2 3 9 3" xfId="21162"/>
    <cellStyle name="40% - Accent1 2 2 3 9 4" xfId="21163"/>
    <cellStyle name="40% - Accent1 2 2 4" xfId="21164"/>
    <cellStyle name="40% - Accent1 2 2 4 2" xfId="21165"/>
    <cellStyle name="40% - Accent1 2 2 4 2 2" xfId="21166"/>
    <cellStyle name="40% - Accent1 2 2 4 2 2 2" xfId="21167"/>
    <cellStyle name="40% - Accent1 2 2 4 2 2 2 2" xfId="21168"/>
    <cellStyle name="40% - Accent1 2 2 4 2 2 2 3" xfId="21169"/>
    <cellStyle name="40% - Accent1 2 2 4 2 2 3" xfId="21170"/>
    <cellStyle name="40% - Accent1 2 2 4 2 2 4" xfId="21171"/>
    <cellStyle name="40% - Accent1 2 2 4 2 3" xfId="21172"/>
    <cellStyle name="40% - Accent1 2 2 4 2 3 2" xfId="21173"/>
    <cellStyle name="40% - Accent1 2 2 4 2 3 3" xfId="21174"/>
    <cellStyle name="40% - Accent1 2 2 4 2 4" xfId="21175"/>
    <cellStyle name="40% - Accent1 2 2 4 2 5" xfId="21176"/>
    <cellStyle name="40% - Accent1 2 2 4 3" xfId="21177"/>
    <cellStyle name="40% - Accent1 2 2 4 3 2" xfId="21178"/>
    <cellStyle name="40% - Accent1 2 2 4 3 2 2" xfId="21179"/>
    <cellStyle name="40% - Accent1 2 2 4 3 2 2 2" xfId="21180"/>
    <cellStyle name="40% - Accent1 2 2 4 3 2 2 3" xfId="21181"/>
    <cellStyle name="40% - Accent1 2 2 4 3 2 3" xfId="21182"/>
    <cellStyle name="40% - Accent1 2 2 4 3 2 4" xfId="21183"/>
    <cellStyle name="40% - Accent1 2 2 4 3 3" xfId="21184"/>
    <cellStyle name="40% - Accent1 2 2 4 3 3 2" xfId="21185"/>
    <cellStyle name="40% - Accent1 2 2 4 3 3 3" xfId="21186"/>
    <cellStyle name="40% - Accent1 2 2 4 3 4" xfId="21187"/>
    <cellStyle name="40% - Accent1 2 2 4 3 5" xfId="21188"/>
    <cellStyle name="40% - Accent1 2 2 4 4" xfId="21189"/>
    <cellStyle name="40% - Accent1 2 2 4 4 2" xfId="21190"/>
    <cellStyle name="40% - Accent1 2 2 4 4 2 2" xfId="21191"/>
    <cellStyle name="40% - Accent1 2 2 4 4 2 3" xfId="21192"/>
    <cellStyle name="40% - Accent1 2 2 4 4 3" xfId="21193"/>
    <cellStyle name="40% - Accent1 2 2 4 4 4" xfId="21194"/>
    <cellStyle name="40% - Accent1 2 2 4 5" xfId="21195"/>
    <cellStyle name="40% - Accent1 2 2 4 5 2" xfId="21196"/>
    <cellStyle name="40% - Accent1 2 2 4 5 3" xfId="21197"/>
    <cellStyle name="40% - Accent1 2 2 4 6" xfId="21198"/>
    <cellStyle name="40% - Accent1 2 2 4 7" xfId="21199"/>
    <cellStyle name="40% - Accent1 2 2 5" xfId="21200"/>
    <cellStyle name="40% - Accent1 2 2 5 2" xfId="21201"/>
    <cellStyle name="40% - Accent1 2 2 5 2 2" xfId="21202"/>
    <cellStyle name="40% - Accent1 2 2 5 2 2 2" xfId="21203"/>
    <cellStyle name="40% - Accent1 2 2 5 2 2 2 2" xfId="21204"/>
    <cellStyle name="40% - Accent1 2 2 5 2 2 2 3" xfId="21205"/>
    <cellStyle name="40% - Accent1 2 2 5 2 2 3" xfId="21206"/>
    <cellStyle name="40% - Accent1 2 2 5 2 2 4" xfId="21207"/>
    <cellStyle name="40% - Accent1 2 2 5 2 3" xfId="21208"/>
    <cellStyle name="40% - Accent1 2 2 5 2 3 2" xfId="21209"/>
    <cellStyle name="40% - Accent1 2 2 5 2 3 3" xfId="21210"/>
    <cellStyle name="40% - Accent1 2 2 5 2 4" xfId="21211"/>
    <cellStyle name="40% - Accent1 2 2 5 2 5" xfId="21212"/>
    <cellStyle name="40% - Accent1 2 2 5 2 6" xfId="21213"/>
    <cellStyle name="40% - Accent1 2 2 5 2 7" xfId="21214"/>
    <cellStyle name="40% - Accent1 2 2 5 3" xfId="21215"/>
    <cellStyle name="40% - Accent1 2 2 5 3 2" xfId="21216"/>
    <cellStyle name="40% - Accent1 2 2 5 3 2 2" xfId="21217"/>
    <cellStyle name="40% - Accent1 2 2 5 3 2 2 2" xfId="21218"/>
    <cellStyle name="40% - Accent1 2 2 5 3 2 2 3" xfId="21219"/>
    <cellStyle name="40% - Accent1 2 2 5 3 2 3" xfId="21220"/>
    <cellStyle name="40% - Accent1 2 2 5 3 2 4" xfId="21221"/>
    <cellStyle name="40% - Accent1 2 2 5 3 3" xfId="21222"/>
    <cellStyle name="40% - Accent1 2 2 5 3 3 2" xfId="21223"/>
    <cellStyle name="40% - Accent1 2 2 5 3 3 3" xfId="21224"/>
    <cellStyle name="40% - Accent1 2 2 5 3 4" xfId="21225"/>
    <cellStyle name="40% - Accent1 2 2 5 3 5" xfId="21226"/>
    <cellStyle name="40% - Accent1 2 2 5 4" xfId="21227"/>
    <cellStyle name="40% - Accent1 2 2 5 4 2" xfId="21228"/>
    <cellStyle name="40% - Accent1 2 2 5 4 2 2" xfId="21229"/>
    <cellStyle name="40% - Accent1 2 2 5 4 2 3" xfId="21230"/>
    <cellStyle name="40% - Accent1 2 2 5 4 3" xfId="21231"/>
    <cellStyle name="40% - Accent1 2 2 5 4 4" xfId="21232"/>
    <cellStyle name="40% - Accent1 2 2 5 5" xfId="21233"/>
    <cellStyle name="40% - Accent1 2 2 5 5 2" xfId="21234"/>
    <cellStyle name="40% - Accent1 2 2 5 5 3" xfId="21235"/>
    <cellStyle name="40% - Accent1 2 2 5 6" xfId="21236"/>
    <cellStyle name="40% - Accent1 2 2 5 7" xfId="21237"/>
    <cellStyle name="40% - Accent1 2 2 6" xfId="21238"/>
    <cellStyle name="40% - Accent1 2 2 6 2" xfId="21239"/>
    <cellStyle name="40% - Accent1 2 2 6 2 2" xfId="21240"/>
    <cellStyle name="40% - Accent1 2 2 6 2 2 2" xfId="21241"/>
    <cellStyle name="40% - Accent1 2 2 6 2 2 2 2" xfId="21242"/>
    <cellStyle name="40% - Accent1 2 2 6 2 2 2 3" xfId="21243"/>
    <cellStyle name="40% - Accent1 2 2 6 2 2 3" xfId="21244"/>
    <cellStyle name="40% - Accent1 2 2 6 2 2 4" xfId="21245"/>
    <cellStyle name="40% - Accent1 2 2 6 2 3" xfId="21246"/>
    <cellStyle name="40% - Accent1 2 2 6 2 3 2" xfId="21247"/>
    <cellStyle name="40% - Accent1 2 2 6 2 3 3" xfId="21248"/>
    <cellStyle name="40% - Accent1 2 2 6 2 4" xfId="21249"/>
    <cellStyle name="40% - Accent1 2 2 6 2 5" xfId="21250"/>
    <cellStyle name="40% - Accent1 2 2 6 3" xfId="21251"/>
    <cellStyle name="40% - Accent1 2 2 6 3 2" xfId="21252"/>
    <cellStyle name="40% - Accent1 2 2 6 3 2 2" xfId="21253"/>
    <cellStyle name="40% - Accent1 2 2 6 3 2 2 2" xfId="21254"/>
    <cellStyle name="40% - Accent1 2 2 6 3 2 2 3" xfId="21255"/>
    <cellStyle name="40% - Accent1 2 2 6 3 2 3" xfId="21256"/>
    <cellStyle name="40% - Accent1 2 2 6 3 2 4" xfId="21257"/>
    <cellStyle name="40% - Accent1 2 2 6 3 3" xfId="21258"/>
    <cellStyle name="40% - Accent1 2 2 6 3 3 2" xfId="21259"/>
    <cellStyle name="40% - Accent1 2 2 6 3 3 3" xfId="21260"/>
    <cellStyle name="40% - Accent1 2 2 6 3 4" xfId="21261"/>
    <cellStyle name="40% - Accent1 2 2 6 3 5" xfId="21262"/>
    <cellStyle name="40% - Accent1 2 2 6 4" xfId="21263"/>
    <cellStyle name="40% - Accent1 2 2 6 4 2" xfId="21264"/>
    <cellStyle name="40% - Accent1 2 2 6 4 2 2" xfId="21265"/>
    <cellStyle name="40% - Accent1 2 2 6 4 2 3" xfId="21266"/>
    <cellStyle name="40% - Accent1 2 2 6 4 3" xfId="21267"/>
    <cellStyle name="40% - Accent1 2 2 6 4 4" xfId="21268"/>
    <cellStyle name="40% - Accent1 2 2 6 5" xfId="21269"/>
    <cellStyle name="40% - Accent1 2 2 6 5 2" xfId="21270"/>
    <cellStyle name="40% - Accent1 2 2 6 5 3" xfId="21271"/>
    <cellStyle name="40% - Accent1 2 2 6 6" xfId="21272"/>
    <cellStyle name="40% - Accent1 2 2 6 7" xfId="21273"/>
    <cellStyle name="40% - Accent1 2 2 7" xfId="21274"/>
    <cellStyle name="40% - Accent1 2 2 7 2" xfId="21275"/>
    <cellStyle name="40% - Accent1 2 2 7 2 2" xfId="21276"/>
    <cellStyle name="40% - Accent1 2 2 7 2 2 2" xfId="21277"/>
    <cellStyle name="40% - Accent1 2 2 7 2 2 3" xfId="21278"/>
    <cellStyle name="40% - Accent1 2 2 7 2 3" xfId="21279"/>
    <cellStyle name="40% - Accent1 2 2 7 2 4" xfId="21280"/>
    <cellStyle name="40% - Accent1 2 2 7 3" xfId="21281"/>
    <cellStyle name="40% - Accent1 2 2 7 3 2" xfId="21282"/>
    <cellStyle name="40% - Accent1 2 2 7 3 3" xfId="21283"/>
    <cellStyle name="40% - Accent1 2 2 7 4" xfId="21284"/>
    <cellStyle name="40% - Accent1 2 2 7 5" xfId="21285"/>
    <cellStyle name="40% - Accent1 2 2 8" xfId="21286"/>
    <cellStyle name="40% - Accent1 2 2 8 2" xfId="21287"/>
    <cellStyle name="40% - Accent1 2 2 8 2 2" xfId="21288"/>
    <cellStyle name="40% - Accent1 2 2 8 2 2 2" xfId="21289"/>
    <cellStyle name="40% - Accent1 2 2 8 2 2 3" xfId="21290"/>
    <cellStyle name="40% - Accent1 2 2 8 2 3" xfId="21291"/>
    <cellStyle name="40% - Accent1 2 2 8 2 4" xfId="21292"/>
    <cellStyle name="40% - Accent1 2 2 8 3" xfId="21293"/>
    <cellStyle name="40% - Accent1 2 2 8 3 2" xfId="21294"/>
    <cellStyle name="40% - Accent1 2 2 8 3 3" xfId="21295"/>
    <cellStyle name="40% - Accent1 2 2 8 4" xfId="21296"/>
    <cellStyle name="40% - Accent1 2 2 8 5" xfId="21297"/>
    <cellStyle name="40% - Accent1 2 2 9" xfId="21298"/>
    <cellStyle name="40% - Accent1 2 2 9 2" xfId="21299"/>
    <cellStyle name="40% - Accent1 2 2 9 2 2" xfId="21300"/>
    <cellStyle name="40% - Accent1 2 2 9 2 2 2" xfId="21301"/>
    <cellStyle name="40% - Accent1 2 2 9 2 2 3" xfId="21302"/>
    <cellStyle name="40% - Accent1 2 2 9 2 3" xfId="21303"/>
    <cellStyle name="40% - Accent1 2 2 9 2 4" xfId="21304"/>
    <cellStyle name="40% - Accent1 2 2 9 3" xfId="21305"/>
    <cellStyle name="40% - Accent1 2 2 9 3 2" xfId="21306"/>
    <cellStyle name="40% - Accent1 2 2 9 3 3" xfId="21307"/>
    <cellStyle name="40% - Accent1 2 2 9 4" xfId="21308"/>
    <cellStyle name="40% - Accent1 2 2 9 5" xfId="21309"/>
    <cellStyle name="40% - Accent1 2 2_PwrTax 51040" xfId="21310"/>
    <cellStyle name="40% - Accent1 2 3" xfId="21311"/>
    <cellStyle name="40% - Accent1 2 3 10" xfId="21312"/>
    <cellStyle name="40% - Accent1 2 3 10 2" xfId="21313"/>
    <cellStyle name="40% - Accent1 2 3 10 3" xfId="21314"/>
    <cellStyle name="40% - Accent1 2 3 11" xfId="21315"/>
    <cellStyle name="40% - Accent1 2 3 12" xfId="21316"/>
    <cellStyle name="40% - Accent1 2 3 2" xfId="21317"/>
    <cellStyle name="40% - Accent1 2 3 2 2" xfId="21318"/>
    <cellStyle name="40% - Accent1 2 3 2 2 2" xfId="21319"/>
    <cellStyle name="40% - Accent1 2 3 2 2 2 2" xfId="21320"/>
    <cellStyle name="40% - Accent1 2 3 2 2 2 2 2" xfId="21321"/>
    <cellStyle name="40% - Accent1 2 3 2 2 2 2 3" xfId="21322"/>
    <cellStyle name="40% - Accent1 2 3 2 2 2 3" xfId="21323"/>
    <cellStyle name="40% - Accent1 2 3 2 2 2 4" xfId="21324"/>
    <cellStyle name="40% - Accent1 2 3 2 2 3" xfId="21325"/>
    <cellStyle name="40% - Accent1 2 3 2 2 3 2" xfId="21326"/>
    <cellStyle name="40% - Accent1 2 3 2 2 3 3" xfId="21327"/>
    <cellStyle name="40% - Accent1 2 3 2 2 4" xfId="21328"/>
    <cellStyle name="40% - Accent1 2 3 2 2 5" xfId="21329"/>
    <cellStyle name="40% - Accent1 2 3 2 2 6" xfId="21330"/>
    <cellStyle name="40% - Accent1 2 3 2 2 7" xfId="21331"/>
    <cellStyle name="40% - Accent1 2 3 2 3" xfId="21332"/>
    <cellStyle name="40% - Accent1 2 3 2 3 2" xfId="21333"/>
    <cellStyle name="40% - Accent1 2 3 2 3 2 2" xfId="21334"/>
    <cellStyle name="40% - Accent1 2 3 2 3 2 2 2" xfId="21335"/>
    <cellStyle name="40% - Accent1 2 3 2 3 2 2 3" xfId="21336"/>
    <cellStyle name="40% - Accent1 2 3 2 3 2 3" xfId="21337"/>
    <cellStyle name="40% - Accent1 2 3 2 3 2 4" xfId="21338"/>
    <cellStyle name="40% - Accent1 2 3 2 3 3" xfId="21339"/>
    <cellStyle name="40% - Accent1 2 3 2 3 3 2" xfId="21340"/>
    <cellStyle name="40% - Accent1 2 3 2 3 3 3" xfId="21341"/>
    <cellStyle name="40% - Accent1 2 3 2 3 4" xfId="21342"/>
    <cellStyle name="40% - Accent1 2 3 2 3 5" xfId="21343"/>
    <cellStyle name="40% - Accent1 2 3 2 4" xfId="21344"/>
    <cellStyle name="40% - Accent1 2 3 2 4 2" xfId="21345"/>
    <cellStyle name="40% - Accent1 2 3 2 4 2 2" xfId="21346"/>
    <cellStyle name="40% - Accent1 2 3 2 4 2 3" xfId="21347"/>
    <cellStyle name="40% - Accent1 2 3 2 4 3" xfId="21348"/>
    <cellStyle name="40% - Accent1 2 3 2 4 4" xfId="21349"/>
    <cellStyle name="40% - Accent1 2 3 2 5" xfId="21350"/>
    <cellStyle name="40% - Accent1 2 3 2 5 2" xfId="21351"/>
    <cellStyle name="40% - Accent1 2 3 2 5 3" xfId="21352"/>
    <cellStyle name="40% - Accent1 2 3 2 6" xfId="21353"/>
    <cellStyle name="40% - Accent1 2 3 2 7" xfId="21354"/>
    <cellStyle name="40% - Accent1 2 3 3" xfId="21355"/>
    <cellStyle name="40% - Accent1 2 3 3 2" xfId="21356"/>
    <cellStyle name="40% - Accent1 2 3 3 2 2" xfId="21357"/>
    <cellStyle name="40% - Accent1 2 3 3 2 2 2" xfId="21358"/>
    <cellStyle name="40% - Accent1 2 3 3 2 2 2 2" xfId="21359"/>
    <cellStyle name="40% - Accent1 2 3 3 2 2 2 3" xfId="21360"/>
    <cellStyle name="40% - Accent1 2 3 3 2 2 3" xfId="21361"/>
    <cellStyle name="40% - Accent1 2 3 3 2 2 4" xfId="21362"/>
    <cellStyle name="40% - Accent1 2 3 3 2 3" xfId="21363"/>
    <cellStyle name="40% - Accent1 2 3 3 2 3 2" xfId="21364"/>
    <cellStyle name="40% - Accent1 2 3 3 2 3 3" xfId="21365"/>
    <cellStyle name="40% - Accent1 2 3 3 2 4" xfId="21366"/>
    <cellStyle name="40% - Accent1 2 3 3 2 5" xfId="21367"/>
    <cellStyle name="40% - Accent1 2 3 3 3" xfId="21368"/>
    <cellStyle name="40% - Accent1 2 3 3 3 2" xfId="21369"/>
    <cellStyle name="40% - Accent1 2 3 3 3 2 2" xfId="21370"/>
    <cellStyle name="40% - Accent1 2 3 3 3 2 2 2" xfId="21371"/>
    <cellStyle name="40% - Accent1 2 3 3 3 2 2 3" xfId="21372"/>
    <cellStyle name="40% - Accent1 2 3 3 3 2 3" xfId="21373"/>
    <cellStyle name="40% - Accent1 2 3 3 3 2 4" xfId="21374"/>
    <cellStyle name="40% - Accent1 2 3 3 3 3" xfId="21375"/>
    <cellStyle name="40% - Accent1 2 3 3 3 3 2" xfId="21376"/>
    <cellStyle name="40% - Accent1 2 3 3 3 3 3" xfId="21377"/>
    <cellStyle name="40% - Accent1 2 3 3 3 4" xfId="21378"/>
    <cellStyle name="40% - Accent1 2 3 3 3 5" xfId="21379"/>
    <cellStyle name="40% - Accent1 2 3 3 4" xfId="21380"/>
    <cellStyle name="40% - Accent1 2 3 3 4 2" xfId="21381"/>
    <cellStyle name="40% - Accent1 2 3 3 4 2 2" xfId="21382"/>
    <cellStyle name="40% - Accent1 2 3 3 4 2 3" xfId="21383"/>
    <cellStyle name="40% - Accent1 2 3 3 4 3" xfId="21384"/>
    <cellStyle name="40% - Accent1 2 3 3 4 4" xfId="21385"/>
    <cellStyle name="40% - Accent1 2 3 3 5" xfId="21386"/>
    <cellStyle name="40% - Accent1 2 3 3 5 2" xfId="21387"/>
    <cellStyle name="40% - Accent1 2 3 3 5 3" xfId="21388"/>
    <cellStyle name="40% - Accent1 2 3 3 6" xfId="21389"/>
    <cellStyle name="40% - Accent1 2 3 3 7" xfId="21390"/>
    <cellStyle name="40% - Accent1 2 3 4" xfId="21391"/>
    <cellStyle name="40% - Accent1 2 3 4 2" xfId="21392"/>
    <cellStyle name="40% - Accent1 2 3 4 2 2" xfId="21393"/>
    <cellStyle name="40% - Accent1 2 3 4 2 2 2" xfId="21394"/>
    <cellStyle name="40% - Accent1 2 3 4 2 2 2 2" xfId="21395"/>
    <cellStyle name="40% - Accent1 2 3 4 2 2 2 3" xfId="21396"/>
    <cellStyle name="40% - Accent1 2 3 4 2 2 3" xfId="21397"/>
    <cellStyle name="40% - Accent1 2 3 4 2 2 4" xfId="21398"/>
    <cellStyle name="40% - Accent1 2 3 4 2 3" xfId="21399"/>
    <cellStyle name="40% - Accent1 2 3 4 2 3 2" xfId="21400"/>
    <cellStyle name="40% - Accent1 2 3 4 2 3 3" xfId="21401"/>
    <cellStyle name="40% - Accent1 2 3 4 2 4" xfId="21402"/>
    <cellStyle name="40% - Accent1 2 3 4 2 5" xfId="21403"/>
    <cellStyle name="40% - Accent1 2 3 4 3" xfId="21404"/>
    <cellStyle name="40% - Accent1 2 3 4 3 2" xfId="21405"/>
    <cellStyle name="40% - Accent1 2 3 4 3 2 2" xfId="21406"/>
    <cellStyle name="40% - Accent1 2 3 4 3 2 2 2" xfId="21407"/>
    <cellStyle name="40% - Accent1 2 3 4 3 2 2 3" xfId="21408"/>
    <cellStyle name="40% - Accent1 2 3 4 3 2 3" xfId="21409"/>
    <cellStyle name="40% - Accent1 2 3 4 3 2 4" xfId="21410"/>
    <cellStyle name="40% - Accent1 2 3 4 3 3" xfId="21411"/>
    <cellStyle name="40% - Accent1 2 3 4 3 3 2" xfId="21412"/>
    <cellStyle name="40% - Accent1 2 3 4 3 3 3" xfId="21413"/>
    <cellStyle name="40% - Accent1 2 3 4 3 4" xfId="21414"/>
    <cellStyle name="40% - Accent1 2 3 4 3 5" xfId="21415"/>
    <cellStyle name="40% - Accent1 2 3 4 4" xfId="21416"/>
    <cellStyle name="40% - Accent1 2 3 4 4 2" xfId="21417"/>
    <cellStyle name="40% - Accent1 2 3 4 4 2 2" xfId="21418"/>
    <cellStyle name="40% - Accent1 2 3 4 4 2 3" xfId="21419"/>
    <cellStyle name="40% - Accent1 2 3 4 4 3" xfId="21420"/>
    <cellStyle name="40% - Accent1 2 3 4 4 4" xfId="21421"/>
    <cellStyle name="40% - Accent1 2 3 4 5" xfId="21422"/>
    <cellStyle name="40% - Accent1 2 3 4 5 2" xfId="21423"/>
    <cellStyle name="40% - Accent1 2 3 4 5 3" xfId="21424"/>
    <cellStyle name="40% - Accent1 2 3 4 6" xfId="21425"/>
    <cellStyle name="40% - Accent1 2 3 4 7" xfId="21426"/>
    <cellStyle name="40% - Accent1 2 3 5" xfId="21427"/>
    <cellStyle name="40% - Accent1 2 3 5 2" xfId="21428"/>
    <cellStyle name="40% - Accent1 2 3 5 2 2" xfId="21429"/>
    <cellStyle name="40% - Accent1 2 3 5 2 2 2" xfId="21430"/>
    <cellStyle name="40% - Accent1 2 3 5 2 2 3" xfId="21431"/>
    <cellStyle name="40% - Accent1 2 3 5 2 3" xfId="21432"/>
    <cellStyle name="40% - Accent1 2 3 5 2 4" xfId="21433"/>
    <cellStyle name="40% - Accent1 2 3 5 3" xfId="21434"/>
    <cellStyle name="40% - Accent1 2 3 5 3 2" xfId="21435"/>
    <cellStyle name="40% - Accent1 2 3 5 3 3" xfId="21436"/>
    <cellStyle name="40% - Accent1 2 3 5 4" xfId="21437"/>
    <cellStyle name="40% - Accent1 2 3 5 5" xfId="21438"/>
    <cellStyle name="40% - Accent1 2 3 6" xfId="21439"/>
    <cellStyle name="40% - Accent1 2 3 6 2" xfId="21440"/>
    <cellStyle name="40% - Accent1 2 3 6 2 2" xfId="21441"/>
    <cellStyle name="40% - Accent1 2 3 6 2 2 2" xfId="21442"/>
    <cellStyle name="40% - Accent1 2 3 6 2 2 3" xfId="21443"/>
    <cellStyle name="40% - Accent1 2 3 6 2 3" xfId="21444"/>
    <cellStyle name="40% - Accent1 2 3 6 2 4" xfId="21445"/>
    <cellStyle name="40% - Accent1 2 3 6 3" xfId="21446"/>
    <cellStyle name="40% - Accent1 2 3 6 3 2" xfId="21447"/>
    <cellStyle name="40% - Accent1 2 3 6 3 3" xfId="21448"/>
    <cellStyle name="40% - Accent1 2 3 6 4" xfId="21449"/>
    <cellStyle name="40% - Accent1 2 3 6 5" xfId="21450"/>
    <cellStyle name="40% - Accent1 2 3 7" xfId="21451"/>
    <cellStyle name="40% - Accent1 2 3 7 2" xfId="21452"/>
    <cellStyle name="40% - Accent1 2 3 7 2 2" xfId="21453"/>
    <cellStyle name="40% - Accent1 2 3 7 2 2 2" xfId="21454"/>
    <cellStyle name="40% - Accent1 2 3 7 2 2 3" xfId="21455"/>
    <cellStyle name="40% - Accent1 2 3 7 2 3" xfId="21456"/>
    <cellStyle name="40% - Accent1 2 3 7 2 4" xfId="21457"/>
    <cellStyle name="40% - Accent1 2 3 7 3" xfId="21458"/>
    <cellStyle name="40% - Accent1 2 3 7 3 2" xfId="21459"/>
    <cellStyle name="40% - Accent1 2 3 7 3 3" xfId="21460"/>
    <cellStyle name="40% - Accent1 2 3 7 4" xfId="21461"/>
    <cellStyle name="40% - Accent1 2 3 7 5" xfId="21462"/>
    <cellStyle name="40% - Accent1 2 3 8" xfId="21463"/>
    <cellStyle name="40% - Accent1 2 3 8 2" xfId="21464"/>
    <cellStyle name="40% - Accent1 2 3 8 2 2" xfId="21465"/>
    <cellStyle name="40% - Accent1 2 3 8 2 3" xfId="21466"/>
    <cellStyle name="40% - Accent1 2 3 8 3" xfId="21467"/>
    <cellStyle name="40% - Accent1 2 3 8 4" xfId="21468"/>
    <cellStyle name="40% - Accent1 2 3 9" xfId="21469"/>
    <cellStyle name="40% - Accent1 2 3 9 2" xfId="21470"/>
    <cellStyle name="40% - Accent1 2 3 9 2 2" xfId="21471"/>
    <cellStyle name="40% - Accent1 2 3 9 2 3" xfId="21472"/>
    <cellStyle name="40% - Accent1 2 3 9 3" xfId="21473"/>
    <cellStyle name="40% - Accent1 2 3 9 4" xfId="21474"/>
    <cellStyle name="40% - Accent1 2 4" xfId="21475"/>
    <cellStyle name="40% - Accent1 2 4 2" xfId="21476"/>
    <cellStyle name="40% - Accent1 2 4 2 2" xfId="21477"/>
    <cellStyle name="40% - Accent1 2 4 2 2 2" xfId="21478"/>
    <cellStyle name="40% - Accent1 2 4 2 2 2 2" xfId="21479"/>
    <cellStyle name="40% - Accent1 2 4 2 2 2 3" xfId="21480"/>
    <cellStyle name="40% - Accent1 2 4 2 2 3" xfId="21481"/>
    <cellStyle name="40% - Accent1 2 4 2 2 4" xfId="21482"/>
    <cellStyle name="40% - Accent1 2 4 2 3" xfId="21483"/>
    <cellStyle name="40% - Accent1 2 4 2 3 2" xfId="21484"/>
    <cellStyle name="40% - Accent1 2 4 2 3 3" xfId="21485"/>
    <cellStyle name="40% - Accent1 2 4 2 4" xfId="21486"/>
    <cellStyle name="40% - Accent1 2 4 2 5" xfId="21487"/>
    <cellStyle name="40% - Accent1 2 4 3" xfId="21488"/>
    <cellStyle name="40% - Accent1 2 4 3 2" xfId="21489"/>
    <cellStyle name="40% - Accent1 2 4 3 2 2" xfId="21490"/>
    <cellStyle name="40% - Accent1 2 4 3 2 2 2" xfId="21491"/>
    <cellStyle name="40% - Accent1 2 4 3 2 2 3" xfId="21492"/>
    <cellStyle name="40% - Accent1 2 4 3 2 3" xfId="21493"/>
    <cellStyle name="40% - Accent1 2 4 3 2 4" xfId="21494"/>
    <cellStyle name="40% - Accent1 2 4 3 3" xfId="21495"/>
    <cellStyle name="40% - Accent1 2 4 3 3 2" xfId="21496"/>
    <cellStyle name="40% - Accent1 2 4 3 3 3" xfId="21497"/>
    <cellStyle name="40% - Accent1 2 4 3 4" xfId="21498"/>
    <cellStyle name="40% - Accent1 2 4 3 5" xfId="21499"/>
    <cellStyle name="40% - Accent1 2 4 4" xfId="21500"/>
    <cellStyle name="40% - Accent1 2 4 4 2" xfId="21501"/>
    <cellStyle name="40% - Accent1 2 4 4 2 2" xfId="21502"/>
    <cellStyle name="40% - Accent1 2 4 4 2 3" xfId="21503"/>
    <cellStyle name="40% - Accent1 2 4 4 3" xfId="21504"/>
    <cellStyle name="40% - Accent1 2 4 4 4" xfId="21505"/>
    <cellStyle name="40% - Accent1 2 4 5" xfId="21506"/>
    <cellStyle name="40% - Accent1 2 4 5 2" xfId="21507"/>
    <cellStyle name="40% - Accent1 2 4 5 3" xfId="21508"/>
    <cellStyle name="40% - Accent1 2 4 6" xfId="21509"/>
    <cellStyle name="40% - Accent1 2 4 7" xfId="21510"/>
    <cellStyle name="40% - Accent1 2 5" xfId="21511"/>
    <cellStyle name="40% - Accent1 2 5 2" xfId="21512"/>
    <cellStyle name="40% - Accent1 2 5 2 2" xfId="21513"/>
    <cellStyle name="40% - Accent1 2 5 2 2 2" xfId="21514"/>
    <cellStyle name="40% - Accent1 2 5 2 2 2 2" xfId="21515"/>
    <cellStyle name="40% - Accent1 2 5 2 2 2 3" xfId="21516"/>
    <cellStyle name="40% - Accent1 2 5 2 2 3" xfId="21517"/>
    <cellStyle name="40% - Accent1 2 5 2 2 4" xfId="21518"/>
    <cellStyle name="40% - Accent1 2 5 2 3" xfId="21519"/>
    <cellStyle name="40% - Accent1 2 5 2 3 2" xfId="21520"/>
    <cellStyle name="40% - Accent1 2 5 2 3 3" xfId="21521"/>
    <cellStyle name="40% - Accent1 2 5 2 4" xfId="21522"/>
    <cellStyle name="40% - Accent1 2 5 2 5" xfId="21523"/>
    <cellStyle name="40% - Accent1 2 5 2 6" xfId="21524"/>
    <cellStyle name="40% - Accent1 2 5 2 7" xfId="21525"/>
    <cellStyle name="40% - Accent1 2 5 3" xfId="21526"/>
    <cellStyle name="40% - Accent1 2 5 3 2" xfId="21527"/>
    <cellStyle name="40% - Accent1 2 5 3 2 2" xfId="21528"/>
    <cellStyle name="40% - Accent1 2 5 3 2 2 2" xfId="21529"/>
    <cellStyle name="40% - Accent1 2 5 3 2 2 3" xfId="21530"/>
    <cellStyle name="40% - Accent1 2 5 3 2 3" xfId="21531"/>
    <cellStyle name="40% - Accent1 2 5 3 2 4" xfId="21532"/>
    <cellStyle name="40% - Accent1 2 5 3 3" xfId="21533"/>
    <cellStyle name="40% - Accent1 2 5 3 3 2" xfId="21534"/>
    <cellStyle name="40% - Accent1 2 5 3 3 3" xfId="21535"/>
    <cellStyle name="40% - Accent1 2 5 3 4" xfId="21536"/>
    <cellStyle name="40% - Accent1 2 5 3 5" xfId="21537"/>
    <cellStyle name="40% - Accent1 2 5 4" xfId="21538"/>
    <cellStyle name="40% - Accent1 2 5 4 2" xfId="21539"/>
    <cellStyle name="40% - Accent1 2 5 4 2 2" xfId="21540"/>
    <cellStyle name="40% - Accent1 2 5 4 2 3" xfId="21541"/>
    <cellStyle name="40% - Accent1 2 5 4 3" xfId="21542"/>
    <cellStyle name="40% - Accent1 2 5 4 4" xfId="21543"/>
    <cellStyle name="40% - Accent1 2 5 5" xfId="21544"/>
    <cellStyle name="40% - Accent1 2 5 5 2" xfId="21545"/>
    <cellStyle name="40% - Accent1 2 5 5 3" xfId="21546"/>
    <cellStyle name="40% - Accent1 2 5 6" xfId="21547"/>
    <cellStyle name="40% - Accent1 2 5 7" xfId="21548"/>
    <cellStyle name="40% - Accent1 2 6" xfId="21549"/>
    <cellStyle name="40% - Accent1 2 6 2" xfId="21550"/>
    <cellStyle name="40% - Accent1 2 6 2 2" xfId="21551"/>
    <cellStyle name="40% - Accent1 2 6 2 2 2" xfId="21552"/>
    <cellStyle name="40% - Accent1 2 6 2 2 2 2" xfId="21553"/>
    <cellStyle name="40% - Accent1 2 6 2 2 2 3" xfId="21554"/>
    <cellStyle name="40% - Accent1 2 6 2 2 3" xfId="21555"/>
    <cellStyle name="40% - Accent1 2 6 2 2 4" xfId="21556"/>
    <cellStyle name="40% - Accent1 2 6 2 3" xfId="21557"/>
    <cellStyle name="40% - Accent1 2 6 2 3 2" xfId="21558"/>
    <cellStyle name="40% - Accent1 2 6 2 3 3" xfId="21559"/>
    <cellStyle name="40% - Accent1 2 6 2 4" xfId="21560"/>
    <cellStyle name="40% - Accent1 2 6 2 5" xfId="21561"/>
    <cellStyle name="40% - Accent1 2 6 3" xfId="21562"/>
    <cellStyle name="40% - Accent1 2 6 3 2" xfId="21563"/>
    <cellStyle name="40% - Accent1 2 6 3 2 2" xfId="21564"/>
    <cellStyle name="40% - Accent1 2 6 3 2 2 2" xfId="21565"/>
    <cellStyle name="40% - Accent1 2 6 3 2 2 3" xfId="21566"/>
    <cellStyle name="40% - Accent1 2 6 3 2 3" xfId="21567"/>
    <cellStyle name="40% - Accent1 2 6 3 2 4" xfId="21568"/>
    <cellStyle name="40% - Accent1 2 6 3 3" xfId="21569"/>
    <cellStyle name="40% - Accent1 2 6 3 3 2" xfId="21570"/>
    <cellStyle name="40% - Accent1 2 6 3 3 3" xfId="21571"/>
    <cellStyle name="40% - Accent1 2 6 3 4" xfId="21572"/>
    <cellStyle name="40% - Accent1 2 6 3 5" xfId="21573"/>
    <cellStyle name="40% - Accent1 2 6 4" xfId="21574"/>
    <cellStyle name="40% - Accent1 2 6 4 2" xfId="21575"/>
    <cellStyle name="40% - Accent1 2 6 4 2 2" xfId="21576"/>
    <cellStyle name="40% - Accent1 2 6 4 2 3" xfId="21577"/>
    <cellStyle name="40% - Accent1 2 6 4 3" xfId="21578"/>
    <cellStyle name="40% - Accent1 2 6 4 4" xfId="21579"/>
    <cellStyle name="40% - Accent1 2 6 5" xfId="21580"/>
    <cellStyle name="40% - Accent1 2 6 5 2" xfId="21581"/>
    <cellStyle name="40% - Accent1 2 6 5 3" xfId="21582"/>
    <cellStyle name="40% - Accent1 2 6 6" xfId="21583"/>
    <cellStyle name="40% - Accent1 2 6 7" xfId="21584"/>
    <cellStyle name="40% - Accent1 2 7" xfId="21585"/>
    <cellStyle name="40% - Accent1 2 7 2" xfId="21586"/>
    <cellStyle name="40% - Accent1 2 7 2 2" xfId="21587"/>
    <cellStyle name="40% - Accent1 2 7 2 2 2" xfId="21588"/>
    <cellStyle name="40% - Accent1 2 7 2 2 3" xfId="21589"/>
    <cellStyle name="40% - Accent1 2 7 2 3" xfId="21590"/>
    <cellStyle name="40% - Accent1 2 7 2 4" xfId="21591"/>
    <cellStyle name="40% - Accent1 2 7 3" xfId="21592"/>
    <cellStyle name="40% - Accent1 2 7 3 2" xfId="21593"/>
    <cellStyle name="40% - Accent1 2 7 3 3" xfId="21594"/>
    <cellStyle name="40% - Accent1 2 7 4" xfId="21595"/>
    <cellStyle name="40% - Accent1 2 7 5" xfId="21596"/>
    <cellStyle name="40% - Accent1 2 8" xfId="21597"/>
    <cellStyle name="40% - Accent1 2 8 2" xfId="21598"/>
    <cellStyle name="40% - Accent1 2 8 2 2" xfId="21599"/>
    <cellStyle name="40% - Accent1 2 8 2 2 2" xfId="21600"/>
    <cellStyle name="40% - Accent1 2 8 2 2 3" xfId="21601"/>
    <cellStyle name="40% - Accent1 2 8 2 3" xfId="21602"/>
    <cellStyle name="40% - Accent1 2 8 2 4" xfId="21603"/>
    <cellStyle name="40% - Accent1 2 8 3" xfId="21604"/>
    <cellStyle name="40% - Accent1 2 8 3 2" xfId="21605"/>
    <cellStyle name="40% - Accent1 2 8 3 3" xfId="21606"/>
    <cellStyle name="40% - Accent1 2 8 4" xfId="21607"/>
    <cellStyle name="40% - Accent1 2 8 5" xfId="21608"/>
    <cellStyle name="40% - Accent1 2 9" xfId="21609"/>
    <cellStyle name="40% - Accent1 2 9 2" xfId="21610"/>
    <cellStyle name="40% - Accent1 2 9 2 2" xfId="21611"/>
    <cellStyle name="40% - Accent1 2 9 2 2 2" xfId="21612"/>
    <cellStyle name="40% - Accent1 2 9 2 2 3" xfId="21613"/>
    <cellStyle name="40% - Accent1 2 9 2 3" xfId="21614"/>
    <cellStyle name="40% - Accent1 2 9 2 4" xfId="21615"/>
    <cellStyle name="40% - Accent1 2 9 3" xfId="21616"/>
    <cellStyle name="40% - Accent1 2 9 3 2" xfId="21617"/>
    <cellStyle name="40% - Accent1 2 9 3 3" xfId="21618"/>
    <cellStyle name="40% - Accent1 2 9 4" xfId="21619"/>
    <cellStyle name="40% - Accent1 2 9 5" xfId="21620"/>
    <cellStyle name="40% - Accent1 2_22_MN_R&amp;D 174_09F" xfId="21621"/>
    <cellStyle name="40% - Accent1 20" xfId="504"/>
    <cellStyle name="40% - Accent1 21" xfId="505"/>
    <cellStyle name="40% - Accent1 22" xfId="506"/>
    <cellStyle name="40% - Accent1 23" xfId="507"/>
    <cellStyle name="40% - Accent1 24" xfId="508"/>
    <cellStyle name="40% - Accent1 25" xfId="509"/>
    <cellStyle name="40% - Accent1 26" xfId="510"/>
    <cellStyle name="40% - Accent1 27" xfId="511"/>
    <cellStyle name="40% - Accent1 28" xfId="512"/>
    <cellStyle name="40% - Accent1 29" xfId="513"/>
    <cellStyle name="40% - Accent1 3" xfId="514"/>
    <cellStyle name="40% - Accent1 3 10" xfId="21622"/>
    <cellStyle name="40% - Accent1 3 10 2" xfId="21623"/>
    <cellStyle name="40% - Accent1 3 10 2 2" xfId="21624"/>
    <cellStyle name="40% - Accent1 3 10 2 3" xfId="21625"/>
    <cellStyle name="40% - Accent1 3 10 3" xfId="21626"/>
    <cellStyle name="40% - Accent1 3 10 4" xfId="21627"/>
    <cellStyle name="40% - Accent1 3 11" xfId="21628"/>
    <cellStyle name="40% - Accent1 3 11 2" xfId="21629"/>
    <cellStyle name="40% - Accent1 3 11 2 2" xfId="21630"/>
    <cellStyle name="40% - Accent1 3 11 2 3" xfId="21631"/>
    <cellStyle name="40% - Accent1 3 11 3" xfId="21632"/>
    <cellStyle name="40% - Accent1 3 11 4" xfId="21633"/>
    <cellStyle name="40% - Accent1 3 12" xfId="21634"/>
    <cellStyle name="40% - Accent1 3 12 2" xfId="21635"/>
    <cellStyle name="40% - Accent1 3 12 3" xfId="21636"/>
    <cellStyle name="40% - Accent1 3 13" xfId="21637"/>
    <cellStyle name="40% - Accent1 3 14" xfId="21638"/>
    <cellStyle name="40% - Accent1 3 2" xfId="515"/>
    <cellStyle name="40% - Accent1 3 3" xfId="21639"/>
    <cellStyle name="40% - Accent1 3 3 10" xfId="21640"/>
    <cellStyle name="40% - Accent1 3 3 10 2" xfId="21641"/>
    <cellStyle name="40% - Accent1 3 3 10 3" xfId="21642"/>
    <cellStyle name="40% - Accent1 3 3 11" xfId="21643"/>
    <cellStyle name="40% - Accent1 3 3 12" xfId="21644"/>
    <cellStyle name="40% - Accent1 3 3 2" xfId="21645"/>
    <cellStyle name="40% - Accent1 3 3 2 2" xfId="21646"/>
    <cellStyle name="40% - Accent1 3 3 2 2 2" xfId="21647"/>
    <cellStyle name="40% - Accent1 3 3 2 2 2 2" xfId="21648"/>
    <cellStyle name="40% - Accent1 3 3 2 2 2 2 2" xfId="21649"/>
    <cellStyle name="40% - Accent1 3 3 2 2 2 2 3" xfId="21650"/>
    <cellStyle name="40% - Accent1 3 3 2 2 2 3" xfId="21651"/>
    <cellStyle name="40% - Accent1 3 3 2 2 2 4" xfId="21652"/>
    <cellStyle name="40% - Accent1 3 3 2 2 3" xfId="21653"/>
    <cellStyle name="40% - Accent1 3 3 2 2 3 2" xfId="21654"/>
    <cellStyle name="40% - Accent1 3 3 2 2 3 3" xfId="21655"/>
    <cellStyle name="40% - Accent1 3 3 2 2 4" xfId="21656"/>
    <cellStyle name="40% - Accent1 3 3 2 2 5" xfId="21657"/>
    <cellStyle name="40% - Accent1 3 3 2 3" xfId="21658"/>
    <cellStyle name="40% - Accent1 3 3 2 3 2" xfId="21659"/>
    <cellStyle name="40% - Accent1 3 3 2 3 2 2" xfId="21660"/>
    <cellStyle name="40% - Accent1 3 3 2 3 2 2 2" xfId="21661"/>
    <cellStyle name="40% - Accent1 3 3 2 3 2 2 3" xfId="21662"/>
    <cellStyle name="40% - Accent1 3 3 2 3 2 3" xfId="21663"/>
    <cellStyle name="40% - Accent1 3 3 2 3 2 4" xfId="21664"/>
    <cellStyle name="40% - Accent1 3 3 2 3 3" xfId="21665"/>
    <cellStyle name="40% - Accent1 3 3 2 3 3 2" xfId="21666"/>
    <cellStyle name="40% - Accent1 3 3 2 3 3 3" xfId="21667"/>
    <cellStyle name="40% - Accent1 3 3 2 3 4" xfId="21668"/>
    <cellStyle name="40% - Accent1 3 3 2 3 5" xfId="21669"/>
    <cellStyle name="40% - Accent1 3 3 2 4" xfId="21670"/>
    <cellStyle name="40% - Accent1 3 3 2 4 2" xfId="21671"/>
    <cellStyle name="40% - Accent1 3 3 2 4 2 2" xfId="21672"/>
    <cellStyle name="40% - Accent1 3 3 2 4 2 3" xfId="21673"/>
    <cellStyle name="40% - Accent1 3 3 2 4 3" xfId="21674"/>
    <cellStyle name="40% - Accent1 3 3 2 4 4" xfId="21675"/>
    <cellStyle name="40% - Accent1 3 3 2 5" xfId="21676"/>
    <cellStyle name="40% - Accent1 3 3 2 5 2" xfId="21677"/>
    <cellStyle name="40% - Accent1 3 3 2 5 3" xfId="21678"/>
    <cellStyle name="40% - Accent1 3 3 2 6" xfId="21679"/>
    <cellStyle name="40% - Accent1 3 3 2 7" xfId="21680"/>
    <cellStyle name="40% - Accent1 3 3 3" xfId="21681"/>
    <cellStyle name="40% - Accent1 3 3 3 2" xfId="21682"/>
    <cellStyle name="40% - Accent1 3 3 3 2 2" xfId="21683"/>
    <cellStyle name="40% - Accent1 3 3 3 2 2 2" xfId="21684"/>
    <cellStyle name="40% - Accent1 3 3 3 2 2 2 2" xfId="21685"/>
    <cellStyle name="40% - Accent1 3 3 3 2 2 2 3" xfId="21686"/>
    <cellStyle name="40% - Accent1 3 3 3 2 2 3" xfId="21687"/>
    <cellStyle name="40% - Accent1 3 3 3 2 2 4" xfId="21688"/>
    <cellStyle name="40% - Accent1 3 3 3 2 3" xfId="21689"/>
    <cellStyle name="40% - Accent1 3 3 3 2 3 2" xfId="21690"/>
    <cellStyle name="40% - Accent1 3 3 3 2 3 3" xfId="21691"/>
    <cellStyle name="40% - Accent1 3 3 3 2 4" xfId="21692"/>
    <cellStyle name="40% - Accent1 3 3 3 2 5" xfId="21693"/>
    <cellStyle name="40% - Accent1 3 3 3 3" xfId="21694"/>
    <cellStyle name="40% - Accent1 3 3 3 3 2" xfId="21695"/>
    <cellStyle name="40% - Accent1 3 3 3 3 2 2" xfId="21696"/>
    <cellStyle name="40% - Accent1 3 3 3 3 2 2 2" xfId="21697"/>
    <cellStyle name="40% - Accent1 3 3 3 3 2 2 3" xfId="21698"/>
    <cellStyle name="40% - Accent1 3 3 3 3 2 3" xfId="21699"/>
    <cellStyle name="40% - Accent1 3 3 3 3 2 4" xfId="21700"/>
    <cellStyle name="40% - Accent1 3 3 3 3 3" xfId="21701"/>
    <cellStyle name="40% - Accent1 3 3 3 3 3 2" xfId="21702"/>
    <cellStyle name="40% - Accent1 3 3 3 3 3 3" xfId="21703"/>
    <cellStyle name="40% - Accent1 3 3 3 3 4" xfId="21704"/>
    <cellStyle name="40% - Accent1 3 3 3 3 5" xfId="21705"/>
    <cellStyle name="40% - Accent1 3 3 3 4" xfId="21706"/>
    <cellStyle name="40% - Accent1 3 3 3 4 2" xfId="21707"/>
    <cellStyle name="40% - Accent1 3 3 3 4 2 2" xfId="21708"/>
    <cellStyle name="40% - Accent1 3 3 3 4 2 3" xfId="21709"/>
    <cellStyle name="40% - Accent1 3 3 3 4 3" xfId="21710"/>
    <cellStyle name="40% - Accent1 3 3 3 4 4" xfId="21711"/>
    <cellStyle name="40% - Accent1 3 3 3 5" xfId="21712"/>
    <cellStyle name="40% - Accent1 3 3 3 5 2" xfId="21713"/>
    <cellStyle name="40% - Accent1 3 3 3 5 3" xfId="21714"/>
    <cellStyle name="40% - Accent1 3 3 3 6" xfId="21715"/>
    <cellStyle name="40% - Accent1 3 3 3 7" xfId="21716"/>
    <cellStyle name="40% - Accent1 3 3 4" xfId="21717"/>
    <cellStyle name="40% - Accent1 3 3 4 2" xfId="21718"/>
    <cellStyle name="40% - Accent1 3 3 4 2 2" xfId="21719"/>
    <cellStyle name="40% - Accent1 3 3 4 2 2 2" xfId="21720"/>
    <cellStyle name="40% - Accent1 3 3 4 2 2 2 2" xfId="21721"/>
    <cellStyle name="40% - Accent1 3 3 4 2 2 2 3" xfId="21722"/>
    <cellStyle name="40% - Accent1 3 3 4 2 2 3" xfId="21723"/>
    <cellStyle name="40% - Accent1 3 3 4 2 2 4" xfId="21724"/>
    <cellStyle name="40% - Accent1 3 3 4 2 3" xfId="21725"/>
    <cellStyle name="40% - Accent1 3 3 4 2 3 2" xfId="21726"/>
    <cellStyle name="40% - Accent1 3 3 4 2 3 3" xfId="21727"/>
    <cellStyle name="40% - Accent1 3 3 4 2 4" xfId="21728"/>
    <cellStyle name="40% - Accent1 3 3 4 2 5" xfId="21729"/>
    <cellStyle name="40% - Accent1 3 3 4 3" xfId="21730"/>
    <cellStyle name="40% - Accent1 3 3 4 3 2" xfId="21731"/>
    <cellStyle name="40% - Accent1 3 3 4 3 2 2" xfId="21732"/>
    <cellStyle name="40% - Accent1 3 3 4 3 2 2 2" xfId="21733"/>
    <cellStyle name="40% - Accent1 3 3 4 3 2 2 3" xfId="21734"/>
    <cellStyle name="40% - Accent1 3 3 4 3 2 3" xfId="21735"/>
    <cellStyle name="40% - Accent1 3 3 4 3 2 4" xfId="21736"/>
    <cellStyle name="40% - Accent1 3 3 4 3 3" xfId="21737"/>
    <cellStyle name="40% - Accent1 3 3 4 3 3 2" xfId="21738"/>
    <cellStyle name="40% - Accent1 3 3 4 3 3 3" xfId="21739"/>
    <cellStyle name="40% - Accent1 3 3 4 3 4" xfId="21740"/>
    <cellStyle name="40% - Accent1 3 3 4 3 5" xfId="21741"/>
    <cellStyle name="40% - Accent1 3 3 4 4" xfId="21742"/>
    <cellStyle name="40% - Accent1 3 3 4 4 2" xfId="21743"/>
    <cellStyle name="40% - Accent1 3 3 4 4 2 2" xfId="21744"/>
    <cellStyle name="40% - Accent1 3 3 4 4 2 3" xfId="21745"/>
    <cellStyle name="40% - Accent1 3 3 4 4 3" xfId="21746"/>
    <cellStyle name="40% - Accent1 3 3 4 4 4" xfId="21747"/>
    <cellStyle name="40% - Accent1 3 3 4 5" xfId="21748"/>
    <cellStyle name="40% - Accent1 3 3 4 5 2" xfId="21749"/>
    <cellStyle name="40% - Accent1 3 3 4 5 3" xfId="21750"/>
    <cellStyle name="40% - Accent1 3 3 4 6" xfId="21751"/>
    <cellStyle name="40% - Accent1 3 3 4 7" xfId="21752"/>
    <cellStyle name="40% - Accent1 3 3 5" xfId="21753"/>
    <cellStyle name="40% - Accent1 3 3 5 2" xfId="21754"/>
    <cellStyle name="40% - Accent1 3 3 5 2 2" xfId="21755"/>
    <cellStyle name="40% - Accent1 3 3 5 2 2 2" xfId="21756"/>
    <cellStyle name="40% - Accent1 3 3 5 2 2 3" xfId="21757"/>
    <cellStyle name="40% - Accent1 3 3 5 2 3" xfId="21758"/>
    <cellStyle name="40% - Accent1 3 3 5 2 4" xfId="21759"/>
    <cellStyle name="40% - Accent1 3 3 5 3" xfId="21760"/>
    <cellStyle name="40% - Accent1 3 3 5 3 2" xfId="21761"/>
    <cellStyle name="40% - Accent1 3 3 5 3 3" xfId="21762"/>
    <cellStyle name="40% - Accent1 3 3 5 4" xfId="21763"/>
    <cellStyle name="40% - Accent1 3 3 5 5" xfId="21764"/>
    <cellStyle name="40% - Accent1 3 3 6" xfId="21765"/>
    <cellStyle name="40% - Accent1 3 3 6 2" xfId="21766"/>
    <cellStyle name="40% - Accent1 3 3 6 2 2" xfId="21767"/>
    <cellStyle name="40% - Accent1 3 3 6 2 2 2" xfId="21768"/>
    <cellStyle name="40% - Accent1 3 3 6 2 2 3" xfId="21769"/>
    <cellStyle name="40% - Accent1 3 3 6 2 3" xfId="21770"/>
    <cellStyle name="40% - Accent1 3 3 6 2 4" xfId="21771"/>
    <cellStyle name="40% - Accent1 3 3 6 3" xfId="21772"/>
    <cellStyle name="40% - Accent1 3 3 6 3 2" xfId="21773"/>
    <cellStyle name="40% - Accent1 3 3 6 3 3" xfId="21774"/>
    <cellStyle name="40% - Accent1 3 3 6 4" xfId="21775"/>
    <cellStyle name="40% - Accent1 3 3 6 5" xfId="21776"/>
    <cellStyle name="40% - Accent1 3 3 7" xfId="21777"/>
    <cellStyle name="40% - Accent1 3 3 7 2" xfId="21778"/>
    <cellStyle name="40% - Accent1 3 3 7 2 2" xfId="21779"/>
    <cellStyle name="40% - Accent1 3 3 7 2 2 2" xfId="21780"/>
    <cellStyle name="40% - Accent1 3 3 7 2 2 3" xfId="21781"/>
    <cellStyle name="40% - Accent1 3 3 7 2 3" xfId="21782"/>
    <cellStyle name="40% - Accent1 3 3 7 2 4" xfId="21783"/>
    <cellStyle name="40% - Accent1 3 3 7 3" xfId="21784"/>
    <cellStyle name="40% - Accent1 3 3 7 3 2" xfId="21785"/>
    <cellStyle name="40% - Accent1 3 3 7 3 3" xfId="21786"/>
    <cellStyle name="40% - Accent1 3 3 7 4" xfId="21787"/>
    <cellStyle name="40% - Accent1 3 3 7 5" xfId="21788"/>
    <cellStyle name="40% - Accent1 3 3 8" xfId="21789"/>
    <cellStyle name="40% - Accent1 3 3 8 2" xfId="21790"/>
    <cellStyle name="40% - Accent1 3 3 8 2 2" xfId="21791"/>
    <cellStyle name="40% - Accent1 3 3 8 2 3" xfId="21792"/>
    <cellStyle name="40% - Accent1 3 3 8 3" xfId="21793"/>
    <cellStyle name="40% - Accent1 3 3 8 4" xfId="21794"/>
    <cellStyle name="40% - Accent1 3 3 9" xfId="21795"/>
    <cellStyle name="40% - Accent1 3 3 9 2" xfId="21796"/>
    <cellStyle name="40% - Accent1 3 3 9 2 2" xfId="21797"/>
    <cellStyle name="40% - Accent1 3 3 9 2 3" xfId="21798"/>
    <cellStyle name="40% - Accent1 3 3 9 3" xfId="21799"/>
    <cellStyle name="40% - Accent1 3 3 9 4" xfId="21800"/>
    <cellStyle name="40% - Accent1 3 4" xfId="21801"/>
    <cellStyle name="40% - Accent1 3 4 2" xfId="21802"/>
    <cellStyle name="40% - Accent1 3 4 2 2" xfId="21803"/>
    <cellStyle name="40% - Accent1 3 4 2 2 2" xfId="21804"/>
    <cellStyle name="40% - Accent1 3 4 2 2 2 2" xfId="21805"/>
    <cellStyle name="40% - Accent1 3 4 2 2 2 3" xfId="21806"/>
    <cellStyle name="40% - Accent1 3 4 2 2 3" xfId="21807"/>
    <cellStyle name="40% - Accent1 3 4 2 2 4" xfId="21808"/>
    <cellStyle name="40% - Accent1 3 4 2 3" xfId="21809"/>
    <cellStyle name="40% - Accent1 3 4 2 3 2" xfId="21810"/>
    <cellStyle name="40% - Accent1 3 4 2 3 3" xfId="21811"/>
    <cellStyle name="40% - Accent1 3 4 2 4" xfId="21812"/>
    <cellStyle name="40% - Accent1 3 4 2 5" xfId="21813"/>
    <cellStyle name="40% - Accent1 3 4 3" xfId="21814"/>
    <cellStyle name="40% - Accent1 3 4 3 2" xfId="21815"/>
    <cellStyle name="40% - Accent1 3 4 3 2 2" xfId="21816"/>
    <cellStyle name="40% - Accent1 3 4 3 2 2 2" xfId="21817"/>
    <cellStyle name="40% - Accent1 3 4 3 2 2 3" xfId="21818"/>
    <cellStyle name="40% - Accent1 3 4 3 2 3" xfId="21819"/>
    <cellStyle name="40% - Accent1 3 4 3 2 4" xfId="21820"/>
    <cellStyle name="40% - Accent1 3 4 3 3" xfId="21821"/>
    <cellStyle name="40% - Accent1 3 4 3 3 2" xfId="21822"/>
    <cellStyle name="40% - Accent1 3 4 3 3 3" xfId="21823"/>
    <cellStyle name="40% - Accent1 3 4 3 4" xfId="21824"/>
    <cellStyle name="40% - Accent1 3 4 3 5" xfId="21825"/>
    <cellStyle name="40% - Accent1 3 4 4" xfId="21826"/>
    <cellStyle name="40% - Accent1 3 4 4 2" xfId="21827"/>
    <cellStyle name="40% - Accent1 3 4 4 2 2" xfId="21828"/>
    <cellStyle name="40% - Accent1 3 4 4 2 3" xfId="21829"/>
    <cellStyle name="40% - Accent1 3 4 4 3" xfId="21830"/>
    <cellStyle name="40% - Accent1 3 4 4 4" xfId="21831"/>
    <cellStyle name="40% - Accent1 3 4 5" xfId="21832"/>
    <cellStyle name="40% - Accent1 3 4 5 2" xfId="21833"/>
    <cellStyle name="40% - Accent1 3 4 5 3" xfId="21834"/>
    <cellStyle name="40% - Accent1 3 4 6" xfId="21835"/>
    <cellStyle name="40% - Accent1 3 4 7" xfId="21836"/>
    <cellStyle name="40% - Accent1 3 5" xfId="21837"/>
    <cellStyle name="40% - Accent1 3 5 2" xfId="21838"/>
    <cellStyle name="40% - Accent1 3 5 2 2" xfId="21839"/>
    <cellStyle name="40% - Accent1 3 5 2 2 2" xfId="21840"/>
    <cellStyle name="40% - Accent1 3 5 2 2 2 2" xfId="21841"/>
    <cellStyle name="40% - Accent1 3 5 2 2 2 3" xfId="21842"/>
    <cellStyle name="40% - Accent1 3 5 2 2 3" xfId="21843"/>
    <cellStyle name="40% - Accent1 3 5 2 2 4" xfId="21844"/>
    <cellStyle name="40% - Accent1 3 5 2 3" xfId="21845"/>
    <cellStyle name="40% - Accent1 3 5 2 3 2" xfId="21846"/>
    <cellStyle name="40% - Accent1 3 5 2 3 3" xfId="21847"/>
    <cellStyle name="40% - Accent1 3 5 2 4" xfId="21848"/>
    <cellStyle name="40% - Accent1 3 5 2 5" xfId="21849"/>
    <cellStyle name="40% - Accent1 3 5 3" xfId="21850"/>
    <cellStyle name="40% - Accent1 3 5 3 2" xfId="21851"/>
    <cellStyle name="40% - Accent1 3 5 3 2 2" xfId="21852"/>
    <cellStyle name="40% - Accent1 3 5 3 2 2 2" xfId="21853"/>
    <cellStyle name="40% - Accent1 3 5 3 2 2 3" xfId="21854"/>
    <cellStyle name="40% - Accent1 3 5 3 2 3" xfId="21855"/>
    <cellStyle name="40% - Accent1 3 5 3 2 4" xfId="21856"/>
    <cellStyle name="40% - Accent1 3 5 3 3" xfId="21857"/>
    <cellStyle name="40% - Accent1 3 5 3 3 2" xfId="21858"/>
    <cellStyle name="40% - Accent1 3 5 3 3 3" xfId="21859"/>
    <cellStyle name="40% - Accent1 3 5 3 4" xfId="21860"/>
    <cellStyle name="40% - Accent1 3 5 3 5" xfId="21861"/>
    <cellStyle name="40% - Accent1 3 5 4" xfId="21862"/>
    <cellStyle name="40% - Accent1 3 5 4 2" xfId="21863"/>
    <cellStyle name="40% - Accent1 3 5 4 2 2" xfId="21864"/>
    <cellStyle name="40% - Accent1 3 5 4 2 3" xfId="21865"/>
    <cellStyle name="40% - Accent1 3 5 4 3" xfId="21866"/>
    <cellStyle name="40% - Accent1 3 5 4 4" xfId="21867"/>
    <cellStyle name="40% - Accent1 3 5 5" xfId="21868"/>
    <cellStyle name="40% - Accent1 3 5 5 2" xfId="21869"/>
    <cellStyle name="40% - Accent1 3 5 5 3" xfId="21870"/>
    <cellStyle name="40% - Accent1 3 5 6" xfId="21871"/>
    <cellStyle name="40% - Accent1 3 5 7" xfId="21872"/>
    <cellStyle name="40% - Accent1 3 6" xfId="21873"/>
    <cellStyle name="40% - Accent1 3 6 2" xfId="21874"/>
    <cellStyle name="40% - Accent1 3 6 2 2" xfId="21875"/>
    <cellStyle name="40% - Accent1 3 6 2 2 2" xfId="21876"/>
    <cellStyle name="40% - Accent1 3 6 2 2 2 2" xfId="21877"/>
    <cellStyle name="40% - Accent1 3 6 2 2 2 3" xfId="21878"/>
    <cellStyle name="40% - Accent1 3 6 2 2 3" xfId="21879"/>
    <cellStyle name="40% - Accent1 3 6 2 2 4" xfId="21880"/>
    <cellStyle name="40% - Accent1 3 6 2 3" xfId="21881"/>
    <cellStyle name="40% - Accent1 3 6 2 3 2" xfId="21882"/>
    <cellStyle name="40% - Accent1 3 6 2 3 3" xfId="21883"/>
    <cellStyle name="40% - Accent1 3 6 2 4" xfId="21884"/>
    <cellStyle name="40% - Accent1 3 6 2 5" xfId="21885"/>
    <cellStyle name="40% - Accent1 3 6 3" xfId="21886"/>
    <cellStyle name="40% - Accent1 3 6 3 2" xfId="21887"/>
    <cellStyle name="40% - Accent1 3 6 3 2 2" xfId="21888"/>
    <cellStyle name="40% - Accent1 3 6 3 2 2 2" xfId="21889"/>
    <cellStyle name="40% - Accent1 3 6 3 2 2 3" xfId="21890"/>
    <cellStyle name="40% - Accent1 3 6 3 2 3" xfId="21891"/>
    <cellStyle name="40% - Accent1 3 6 3 2 4" xfId="21892"/>
    <cellStyle name="40% - Accent1 3 6 3 3" xfId="21893"/>
    <cellStyle name="40% - Accent1 3 6 3 3 2" xfId="21894"/>
    <cellStyle name="40% - Accent1 3 6 3 3 3" xfId="21895"/>
    <cellStyle name="40% - Accent1 3 6 3 4" xfId="21896"/>
    <cellStyle name="40% - Accent1 3 6 3 5" xfId="21897"/>
    <cellStyle name="40% - Accent1 3 6 4" xfId="21898"/>
    <cellStyle name="40% - Accent1 3 6 4 2" xfId="21899"/>
    <cellStyle name="40% - Accent1 3 6 4 2 2" xfId="21900"/>
    <cellStyle name="40% - Accent1 3 6 4 2 3" xfId="21901"/>
    <cellStyle name="40% - Accent1 3 6 4 3" xfId="21902"/>
    <cellStyle name="40% - Accent1 3 6 4 4" xfId="21903"/>
    <cellStyle name="40% - Accent1 3 6 5" xfId="21904"/>
    <cellStyle name="40% - Accent1 3 6 5 2" xfId="21905"/>
    <cellStyle name="40% - Accent1 3 6 5 3" xfId="21906"/>
    <cellStyle name="40% - Accent1 3 6 6" xfId="21907"/>
    <cellStyle name="40% - Accent1 3 6 7" xfId="21908"/>
    <cellStyle name="40% - Accent1 3 7" xfId="21909"/>
    <cellStyle name="40% - Accent1 3 7 2" xfId="21910"/>
    <cellStyle name="40% - Accent1 3 7 2 2" xfId="21911"/>
    <cellStyle name="40% - Accent1 3 7 2 2 2" xfId="21912"/>
    <cellStyle name="40% - Accent1 3 7 2 2 3" xfId="21913"/>
    <cellStyle name="40% - Accent1 3 7 2 3" xfId="21914"/>
    <cellStyle name="40% - Accent1 3 7 2 4" xfId="21915"/>
    <cellStyle name="40% - Accent1 3 7 3" xfId="21916"/>
    <cellStyle name="40% - Accent1 3 7 3 2" xfId="21917"/>
    <cellStyle name="40% - Accent1 3 7 3 3" xfId="21918"/>
    <cellStyle name="40% - Accent1 3 7 4" xfId="21919"/>
    <cellStyle name="40% - Accent1 3 7 5" xfId="21920"/>
    <cellStyle name="40% - Accent1 3 8" xfId="21921"/>
    <cellStyle name="40% - Accent1 3 8 2" xfId="21922"/>
    <cellStyle name="40% - Accent1 3 8 2 2" xfId="21923"/>
    <cellStyle name="40% - Accent1 3 8 2 2 2" xfId="21924"/>
    <cellStyle name="40% - Accent1 3 8 2 2 3" xfId="21925"/>
    <cellStyle name="40% - Accent1 3 8 2 3" xfId="21926"/>
    <cellStyle name="40% - Accent1 3 8 2 4" xfId="21927"/>
    <cellStyle name="40% - Accent1 3 8 3" xfId="21928"/>
    <cellStyle name="40% - Accent1 3 8 3 2" xfId="21929"/>
    <cellStyle name="40% - Accent1 3 8 3 3" xfId="21930"/>
    <cellStyle name="40% - Accent1 3 8 4" xfId="21931"/>
    <cellStyle name="40% - Accent1 3 8 5" xfId="21932"/>
    <cellStyle name="40% - Accent1 3 9" xfId="21933"/>
    <cellStyle name="40% - Accent1 3 9 2" xfId="21934"/>
    <cellStyle name="40% - Accent1 3 9 2 2" xfId="21935"/>
    <cellStyle name="40% - Accent1 3 9 2 2 2" xfId="21936"/>
    <cellStyle name="40% - Accent1 3 9 2 2 3" xfId="21937"/>
    <cellStyle name="40% - Accent1 3 9 2 3" xfId="21938"/>
    <cellStyle name="40% - Accent1 3 9 2 4" xfId="21939"/>
    <cellStyle name="40% - Accent1 3 9 3" xfId="21940"/>
    <cellStyle name="40% - Accent1 3 9 3 2" xfId="21941"/>
    <cellStyle name="40% - Accent1 3 9 3 3" xfId="21942"/>
    <cellStyle name="40% - Accent1 3 9 4" xfId="21943"/>
    <cellStyle name="40% - Accent1 3 9 5" xfId="21944"/>
    <cellStyle name="40% - Accent1 3_PwrTax 51040" xfId="21945"/>
    <cellStyle name="40% - Accent1 30" xfId="516"/>
    <cellStyle name="40% - Accent1 31" xfId="517"/>
    <cellStyle name="40% - Accent1 32" xfId="518"/>
    <cellStyle name="40% - Accent1 33" xfId="519"/>
    <cellStyle name="40% - Accent1 34" xfId="520"/>
    <cellStyle name="40% - Accent1 35" xfId="521"/>
    <cellStyle name="40% - Accent1 36" xfId="522"/>
    <cellStyle name="40% - Accent1 37" xfId="523"/>
    <cellStyle name="40% - Accent1 37 10" xfId="21946"/>
    <cellStyle name="40% - Accent1 37 10 2" xfId="21947"/>
    <cellStyle name="40% - Accent1 37 10 2 2" xfId="21948"/>
    <cellStyle name="40% - Accent1 37 10 2 3" xfId="21949"/>
    <cellStyle name="40% - Accent1 37 10 3" xfId="21950"/>
    <cellStyle name="40% - Accent1 37 10 4" xfId="21951"/>
    <cellStyle name="40% - Accent1 37 11" xfId="21952"/>
    <cellStyle name="40% - Accent1 37 11 2" xfId="21953"/>
    <cellStyle name="40% - Accent1 37 11 3" xfId="21954"/>
    <cellStyle name="40% - Accent1 37 12" xfId="21955"/>
    <cellStyle name="40% - Accent1 37 13" xfId="21956"/>
    <cellStyle name="40% - Accent1 37 2" xfId="21957"/>
    <cellStyle name="40% - Accent1 37 2 10" xfId="21958"/>
    <cellStyle name="40% - Accent1 37 2 10 2" xfId="21959"/>
    <cellStyle name="40% - Accent1 37 2 10 3" xfId="21960"/>
    <cellStyle name="40% - Accent1 37 2 11" xfId="21961"/>
    <cellStyle name="40% - Accent1 37 2 12" xfId="21962"/>
    <cellStyle name="40% - Accent1 37 2 2" xfId="21963"/>
    <cellStyle name="40% - Accent1 37 2 2 2" xfId="21964"/>
    <cellStyle name="40% - Accent1 37 2 2 2 2" xfId="21965"/>
    <cellStyle name="40% - Accent1 37 2 2 2 2 2" xfId="21966"/>
    <cellStyle name="40% - Accent1 37 2 2 2 2 2 2" xfId="21967"/>
    <cellStyle name="40% - Accent1 37 2 2 2 2 2 3" xfId="21968"/>
    <cellStyle name="40% - Accent1 37 2 2 2 2 3" xfId="21969"/>
    <cellStyle name="40% - Accent1 37 2 2 2 2 4" xfId="21970"/>
    <cellStyle name="40% - Accent1 37 2 2 2 3" xfId="21971"/>
    <cellStyle name="40% - Accent1 37 2 2 2 3 2" xfId="21972"/>
    <cellStyle name="40% - Accent1 37 2 2 2 3 3" xfId="21973"/>
    <cellStyle name="40% - Accent1 37 2 2 2 4" xfId="21974"/>
    <cellStyle name="40% - Accent1 37 2 2 2 5" xfId="21975"/>
    <cellStyle name="40% - Accent1 37 2 2 3" xfId="21976"/>
    <cellStyle name="40% - Accent1 37 2 2 3 2" xfId="21977"/>
    <cellStyle name="40% - Accent1 37 2 2 3 2 2" xfId="21978"/>
    <cellStyle name="40% - Accent1 37 2 2 3 2 2 2" xfId="21979"/>
    <cellStyle name="40% - Accent1 37 2 2 3 2 2 3" xfId="21980"/>
    <cellStyle name="40% - Accent1 37 2 2 3 2 3" xfId="21981"/>
    <cellStyle name="40% - Accent1 37 2 2 3 2 4" xfId="21982"/>
    <cellStyle name="40% - Accent1 37 2 2 3 3" xfId="21983"/>
    <cellStyle name="40% - Accent1 37 2 2 3 3 2" xfId="21984"/>
    <cellStyle name="40% - Accent1 37 2 2 3 3 3" xfId="21985"/>
    <cellStyle name="40% - Accent1 37 2 2 3 4" xfId="21986"/>
    <cellStyle name="40% - Accent1 37 2 2 3 5" xfId="21987"/>
    <cellStyle name="40% - Accent1 37 2 2 4" xfId="21988"/>
    <cellStyle name="40% - Accent1 37 2 2 4 2" xfId="21989"/>
    <cellStyle name="40% - Accent1 37 2 2 4 2 2" xfId="21990"/>
    <cellStyle name="40% - Accent1 37 2 2 4 2 3" xfId="21991"/>
    <cellStyle name="40% - Accent1 37 2 2 4 3" xfId="21992"/>
    <cellStyle name="40% - Accent1 37 2 2 4 4" xfId="21993"/>
    <cellStyle name="40% - Accent1 37 2 2 5" xfId="21994"/>
    <cellStyle name="40% - Accent1 37 2 2 5 2" xfId="21995"/>
    <cellStyle name="40% - Accent1 37 2 2 5 3" xfId="21996"/>
    <cellStyle name="40% - Accent1 37 2 2 6" xfId="21997"/>
    <cellStyle name="40% - Accent1 37 2 2 7" xfId="21998"/>
    <cellStyle name="40% - Accent1 37 2 3" xfId="21999"/>
    <cellStyle name="40% - Accent1 37 2 3 2" xfId="22000"/>
    <cellStyle name="40% - Accent1 37 2 3 2 2" xfId="22001"/>
    <cellStyle name="40% - Accent1 37 2 3 2 2 2" xfId="22002"/>
    <cellStyle name="40% - Accent1 37 2 3 2 2 2 2" xfId="22003"/>
    <cellStyle name="40% - Accent1 37 2 3 2 2 2 3" xfId="22004"/>
    <cellStyle name="40% - Accent1 37 2 3 2 2 3" xfId="22005"/>
    <cellStyle name="40% - Accent1 37 2 3 2 2 4" xfId="22006"/>
    <cellStyle name="40% - Accent1 37 2 3 2 3" xfId="22007"/>
    <cellStyle name="40% - Accent1 37 2 3 2 3 2" xfId="22008"/>
    <cellStyle name="40% - Accent1 37 2 3 2 3 3" xfId="22009"/>
    <cellStyle name="40% - Accent1 37 2 3 2 4" xfId="22010"/>
    <cellStyle name="40% - Accent1 37 2 3 2 5" xfId="22011"/>
    <cellStyle name="40% - Accent1 37 2 3 3" xfId="22012"/>
    <cellStyle name="40% - Accent1 37 2 3 3 2" xfId="22013"/>
    <cellStyle name="40% - Accent1 37 2 3 3 2 2" xfId="22014"/>
    <cellStyle name="40% - Accent1 37 2 3 3 2 2 2" xfId="22015"/>
    <cellStyle name="40% - Accent1 37 2 3 3 2 2 3" xfId="22016"/>
    <cellStyle name="40% - Accent1 37 2 3 3 2 3" xfId="22017"/>
    <cellStyle name="40% - Accent1 37 2 3 3 2 4" xfId="22018"/>
    <cellStyle name="40% - Accent1 37 2 3 3 3" xfId="22019"/>
    <cellStyle name="40% - Accent1 37 2 3 3 3 2" xfId="22020"/>
    <cellStyle name="40% - Accent1 37 2 3 3 3 3" xfId="22021"/>
    <cellStyle name="40% - Accent1 37 2 3 3 4" xfId="22022"/>
    <cellStyle name="40% - Accent1 37 2 3 3 5" xfId="22023"/>
    <cellStyle name="40% - Accent1 37 2 3 4" xfId="22024"/>
    <cellStyle name="40% - Accent1 37 2 3 4 2" xfId="22025"/>
    <cellStyle name="40% - Accent1 37 2 3 4 2 2" xfId="22026"/>
    <cellStyle name="40% - Accent1 37 2 3 4 2 3" xfId="22027"/>
    <cellStyle name="40% - Accent1 37 2 3 4 3" xfId="22028"/>
    <cellStyle name="40% - Accent1 37 2 3 4 4" xfId="22029"/>
    <cellStyle name="40% - Accent1 37 2 3 5" xfId="22030"/>
    <cellStyle name="40% - Accent1 37 2 3 5 2" xfId="22031"/>
    <cellStyle name="40% - Accent1 37 2 3 5 3" xfId="22032"/>
    <cellStyle name="40% - Accent1 37 2 3 6" xfId="22033"/>
    <cellStyle name="40% - Accent1 37 2 3 7" xfId="22034"/>
    <cellStyle name="40% - Accent1 37 2 4" xfId="22035"/>
    <cellStyle name="40% - Accent1 37 2 4 2" xfId="22036"/>
    <cellStyle name="40% - Accent1 37 2 4 2 2" xfId="22037"/>
    <cellStyle name="40% - Accent1 37 2 4 2 2 2" xfId="22038"/>
    <cellStyle name="40% - Accent1 37 2 4 2 2 2 2" xfId="22039"/>
    <cellStyle name="40% - Accent1 37 2 4 2 2 2 3" xfId="22040"/>
    <cellStyle name="40% - Accent1 37 2 4 2 2 3" xfId="22041"/>
    <cellStyle name="40% - Accent1 37 2 4 2 2 4" xfId="22042"/>
    <cellStyle name="40% - Accent1 37 2 4 2 3" xfId="22043"/>
    <cellStyle name="40% - Accent1 37 2 4 2 3 2" xfId="22044"/>
    <cellStyle name="40% - Accent1 37 2 4 2 3 3" xfId="22045"/>
    <cellStyle name="40% - Accent1 37 2 4 2 4" xfId="22046"/>
    <cellStyle name="40% - Accent1 37 2 4 2 5" xfId="22047"/>
    <cellStyle name="40% - Accent1 37 2 4 3" xfId="22048"/>
    <cellStyle name="40% - Accent1 37 2 4 3 2" xfId="22049"/>
    <cellStyle name="40% - Accent1 37 2 4 3 2 2" xfId="22050"/>
    <cellStyle name="40% - Accent1 37 2 4 3 2 2 2" xfId="22051"/>
    <cellStyle name="40% - Accent1 37 2 4 3 2 2 3" xfId="22052"/>
    <cellStyle name="40% - Accent1 37 2 4 3 2 3" xfId="22053"/>
    <cellStyle name="40% - Accent1 37 2 4 3 2 4" xfId="22054"/>
    <cellStyle name="40% - Accent1 37 2 4 3 3" xfId="22055"/>
    <cellStyle name="40% - Accent1 37 2 4 3 3 2" xfId="22056"/>
    <cellStyle name="40% - Accent1 37 2 4 3 3 3" xfId="22057"/>
    <cellStyle name="40% - Accent1 37 2 4 3 4" xfId="22058"/>
    <cellStyle name="40% - Accent1 37 2 4 3 5" xfId="22059"/>
    <cellStyle name="40% - Accent1 37 2 4 4" xfId="22060"/>
    <cellStyle name="40% - Accent1 37 2 4 4 2" xfId="22061"/>
    <cellStyle name="40% - Accent1 37 2 4 4 2 2" xfId="22062"/>
    <cellStyle name="40% - Accent1 37 2 4 4 2 3" xfId="22063"/>
    <cellStyle name="40% - Accent1 37 2 4 4 3" xfId="22064"/>
    <cellStyle name="40% - Accent1 37 2 4 4 4" xfId="22065"/>
    <cellStyle name="40% - Accent1 37 2 4 5" xfId="22066"/>
    <cellStyle name="40% - Accent1 37 2 4 5 2" xfId="22067"/>
    <cellStyle name="40% - Accent1 37 2 4 5 3" xfId="22068"/>
    <cellStyle name="40% - Accent1 37 2 4 6" xfId="22069"/>
    <cellStyle name="40% - Accent1 37 2 4 7" xfId="22070"/>
    <cellStyle name="40% - Accent1 37 2 5" xfId="22071"/>
    <cellStyle name="40% - Accent1 37 2 5 2" xfId="22072"/>
    <cellStyle name="40% - Accent1 37 2 5 2 2" xfId="22073"/>
    <cellStyle name="40% - Accent1 37 2 5 2 2 2" xfId="22074"/>
    <cellStyle name="40% - Accent1 37 2 5 2 2 3" xfId="22075"/>
    <cellStyle name="40% - Accent1 37 2 5 2 3" xfId="22076"/>
    <cellStyle name="40% - Accent1 37 2 5 2 4" xfId="22077"/>
    <cellStyle name="40% - Accent1 37 2 5 3" xfId="22078"/>
    <cellStyle name="40% - Accent1 37 2 5 3 2" xfId="22079"/>
    <cellStyle name="40% - Accent1 37 2 5 3 3" xfId="22080"/>
    <cellStyle name="40% - Accent1 37 2 5 4" xfId="22081"/>
    <cellStyle name="40% - Accent1 37 2 5 5" xfId="22082"/>
    <cellStyle name="40% - Accent1 37 2 6" xfId="22083"/>
    <cellStyle name="40% - Accent1 37 2 6 2" xfId="22084"/>
    <cellStyle name="40% - Accent1 37 2 6 2 2" xfId="22085"/>
    <cellStyle name="40% - Accent1 37 2 6 2 2 2" xfId="22086"/>
    <cellStyle name="40% - Accent1 37 2 6 2 2 3" xfId="22087"/>
    <cellStyle name="40% - Accent1 37 2 6 2 3" xfId="22088"/>
    <cellStyle name="40% - Accent1 37 2 6 2 4" xfId="22089"/>
    <cellStyle name="40% - Accent1 37 2 6 3" xfId="22090"/>
    <cellStyle name="40% - Accent1 37 2 6 3 2" xfId="22091"/>
    <cellStyle name="40% - Accent1 37 2 6 3 3" xfId="22092"/>
    <cellStyle name="40% - Accent1 37 2 6 4" xfId="22093"/>
    <cellStyle name="40% - Accent1 37 2 6 5" xfId="22094"/>
    <cellStyle name="40% - Accent1 37 2 7" xfId="22095"/>
    <cellStyle name="40% - Accent1 37 2 7 2" xfId="22096"/>
    <cellStyle name="40% - Accent1 37 2 7 2 2" xfId="22097"/>
    <cellStyle name="40% - Accent1 37 2 7 2 2 2" xfId="22098"/>
    <cellStyle name="40% - Accent1 37 2 7 2 2 3" xfId="22099"/>
    <cellStyle name="40% - Accent1 37 2 7 2 3" xfId="22100"/>
    <cellStyle name="40% - Accent1 37 2 7 2 4" xfId="22101"/>
    <cellStyle name="40% - Accent1 37 2 7 3" xfId="22102"/>
    <cellStyle name="40% - Accent1 37 2 7 3 2" xfId="22103"/>
    <cellStyle name="40% - Accent1 37 2 7 3 3" xfId="22104"/>
    <cellStyle name="40% - Accent1 37 2 7 4" xfId="22105"/>
    <cellStyle name="40% - Accent1 37 2 7 5" xfId="22106"/>
    <cellStyle name="40% - Accent1 37 2 8" xfId="22107"/>
    <cellStyle name="40% - Accent1 37 2 8 2" xfId="22108"/>
    <cellStyle name="40% - Accent1 37 2 8 2 2" xfId="22109"/>
    <cellStyle name="40% - Accent1 37 2 8 2 3" xfId="22110"/>
    <cellStyle name="40% - Accent1 37 2 8 3" xfId="22111"/>
    <cellStyle name="40% - Accent1 37 2 8 4" xfId="22112"/>
    <cellStyle name="40% - Accent1 37 2 9" xfId="22113"/>
    <cellStyle name="40% - Accent1 37 2 9 2" xfId="22114"/>
    <cellStyle name="40% - Accent1 37 2 9 2 2" xfId="22115"/>
    <cellStyle name="40% - Accent1 37 2 9 2 3" xfId="22116"/>
    <cellStyle name="40% - Accent1 37 2 9 3" xfId="22117"/>
    <cellStyle name="40% - Accent1 37 2 9 4" xfId="22118"/>
    <cellStyle name="40% - Accent1 37 3" xfId="22119"/>
    <cellStyle name="40% - Accent1 37 3 2" xfId="22120"/>
    <cellStyle name="40% - Accent1 37 3 2 2" xfId="22121"/>
    <cellStyle name="40% - Accent1 37 3 2 2 2" xfId="22122"/>
    <cellStyle name="40% - Accent1 37 3 2 2 2 2" xfId="22123"/>
    <cellStyle name="40% - Accent1 37 3 2 2 2 3" xfId="22124"/>
    <cellStyle name="40% - Accent1 37 3 2 2 3" xfId="22125"/>
    <cellStyle name="40% - Accent1 37 3 2 2 4" xfId="22126"/>
    <cellStyle name="40% - Accent1 37 3 2 3" xfId="22127"/>
    <cellStyle name="40% - Accent1 37 3 2 3 2" xfId="22128"/>
    <cellStyle name="40% - Accent1 37 3 2 3 3" xfId="22129"/>
    <cellStyle name="40% - Accent1 37 3 2 4" xfId="22130"/>
    <cellStyle name="40% - Accent1 37 3 2 5" xfId="22131"/>
    <cellStyle name="40% - Accent1 37 3 3" xfId="22132"/>
    <cellStyle name="40% - Accent1 37 3 3 2" xfId="22133"/>
    <cellStyle name="40% - Accent1 37 3 3 2 2" xfId="22134"/>
    <cellStyle name="40% - Accent1 37 3 3 2 2 2" xfId="22135"/>
    <cellStyle name="40% - Accent1 37 3 3 2 2 3" xfId="22136"/>
    <cellStyle name="40% - Accent1 37 3 3 2 3" xfId="22137"/>
    <cellStyle name="40% - Accent1 37 3 3 2 4" xfId="22138"/>
    <cellStyle name="40% - Accent1 37 3 3 3" xfId="22139"/>
    <cellStyle name="40% - Accent1 37 3 3 3 2" xfId="22140"/>
    <cellStyle name="40% - Accent1 37 3 3 3 3" xfId="22141"/>
    <cellStyle name="40% - Accent1 37 3 3 4" xfId="22142"/>
    <cellStyle name="40% - Accent1 37 3 3 5" xfId="22143"/>
    <cellStyle name="40% - Accent1 37 3 4" xfId="22144"/>
    <cellStyle name="40% - Accent1 37 3 4 2" xfId="22145"/>
    <cellStyle name="40% - Accent1 37 3 4 2 2" xfId="22146"/>
    <cellStyle name="40% - Accent1 37 3 4 2 3" xfId="22147"/>
    <cellStyle name="40% - Accent1 37 3 4 3" xfId="22148"/>
    <cellStyle name="40% - Accent1 37 3 4 4" xfId="22149"/>
    <cellStyle name="40% - Accent1 37 3 5" xfId="22150"/>
    <cellStyle name="40% - Accent1 37 3 5 2" xfId="22151"/>
    <cellStyle name="40% - Accent1 37 3 5 3" xfId="22152"/>
    <cellStyle name="40% - Accent1 37 3 6" xfId="22153"/>
    <cellStyle name="40% - Accent1 37 3 7" xfId="22154"/>
    <cellStyle name="40% - Accent1 37 4" xfId="22155"/>
    <cellStyle name="40% - Accent1 37 4 2" xfId="22156"/>
    <cellStyle name="40% - Accent1 37 4 2 2" xfId="22157"/>
    <cellStyle name="40% - Accent1 37 4 2 2 2" xfId="22158"/>
    <cellStyle name="40% - Accent1 37 4 2 2 2 2" xfId="22159"/>
    <cellStyle name="40% - Accent1 37 4 2 2 2 3" xfId="22160"/>
    <cellStyle name="40% - Accent1 37 4 2 2 3" xfId="22161"/>
    <cellStyle name="40% - Accent1 37 4 2 2 4" xfId="22162"/>
    <cellStyle name="40% - Accent1 37 4 2 3" xfId="22163"/>
    <cellStyle name="40% - Accent1 37 4 2 3 2" xfId="22164"/>
    <cellStyle name="40% - Accent1 37 4 2 3 3" xfId="22165"/>
    <cellStyle name="40% - Accent1 37 4 2 4" xfId="22166"/>
    <cellStyle name="40% - Accent1 37 4 2 5" xfId="22167"/>
    <cellStyle name="40% - Accent1 37 4 3" xfId="22168"/>
    <cellStyle name="40% - Accent1 37 4 3 2" xfId="22169"/>
    <cellStyle name="40% - Accent1 37 4 3 2 2" xfId="22170"/>
    <cellStyle name="40% - Accent1 37 4 3 2 2 2" xfId="22171"/>
    <cellStyle name="40% - Accent1 37 4 3 2 2 3" xfId="22172"/>
    <cellStyle name="40% - Accent1 37 4 3 2 3" xfId="22173"/>
    <cellStyle name="40% - Accent1 37 4 3 2 4" xfId="22174"/>
    <cellStyle name="40% - Accent1 37 4 3 3" xfId="22175"/>
    <cellStyle name="40% - Accent1 37 4 3 3 2" xfId="22176"/>
    <cellStyle name="40% - Accent1 37 4 3 3 3" xfId="22177"/>
    <cellStyle name="40% - Accent1 37 4 3 4" xfId="22178"/>
    <cellStyle name="40% - Accent1 37 4 3 5" xfId="22179"/>
    <cellStyle name="40% - Accent1 37 4 4" xfId="22180"/>
    <cellStyle name="40% - Accent1 37 4 4 2" xfId="22181"/>
    <cellStyle name="40% - Accent1 37 4 4 2 2" xfId="22182"/>
    <cellStyle name="40% - Accent1 37 4 4 2 3" xfId="22183"/>
    <cellStyle name="40% - Accent1 37 4 4 3" xfId="22184"/>
    <cellStyle name="40% - Accent1 37 4 4 4" xfId="22185"/>
    <cellStyle name="40% - Accent1 37 4 5" xfId="22186"/>
    <cellStyle name="40% - Accent1 37 4 5 2" xfId="22187"/>
    <cellStyle name="40% - Accent1 37 4 5 3" xfId="22188"/>
    <cellStyle name="40% - Accent1 37 4 6" xfId="22189"/>
    <cellStyle name="40% - Accent1 37 4 7" xfId="22190"/>
    <cellStyle name="40% - Accent1 37 5" xfId="22191"/>
    <cellStyle name="40% - Accent1 37 5 2" xfId="22192"/>
    <cellStyle name="40% - Accent1 37 5 2 2" xfId="22193"/>
    <cellStyle name="40% - Accent1 37 5 2 2 2" xfId="22194"/>
    <cellStyle name="40% - Accent1 37 5 2 2 2 2" xfId="22195"/>
    <cellStyle name="40% - Accent1 37 5 2 2 2 3" xfId="22196"/>
    <cellStyle name="40% - Accent1 37 5 2 2 3" xfId="22197"/>
    <cellStyle name="40% - Accent1 37 5 2 2 4" xfId="22198"/>
    <cellStyle name="40% - Accent1 37 5 2 3" xfId="22199"/>
    <cellStyle name="40% - Accent1 37 5 2 3 2" xfId="22200"/>
    <cellStyle name="40% - Accent1 37 5 2 3 3" xfId="22201"/>
    <cellStyle name="40% - Accent1 37 5 2 4" xfId="22202"/>
    <cellStyle name="40% - Accent1 37 5 2 5" xfId="22203"/>
    <cellStyle name="40% - Accent1 37 5 3" xfId="22204"/>
    <cellStyle name="40% - Accent1 37 5 3 2" xfId="22205"/>
    <cellStyle name="40% - Accent1 37 5 3 2 2" xfId="22206"/>
    <cellStyle name="40% - Accent1 37 5 3 2 2 2" xfId="22207"/>
    <cellStyle name="40% - Accent1 37 5 3 2 2 3" xfId="22208"/>
    <cellStyle name="40% - Accent1 37 5 3 2 3" xfId="22209"/>
    <cellStyle name="40% - Accent1 37 5 3 2 4" xfId="22210"/>
    <cellStyle name="40% - Accent1 37 5 3 3" xfId="22211"/>
    <cellStyle name="40% - Accent1 37 5 3 3 2" xfId="22212"/>
    <cellStyle name="40% - Accent1 37 5 3 3 3" xfId="22213"/>
    <cellStyle name="40% - Accent1 37 5 3 4" xfId="22214"/>
    <cellStyle name="40% - Accent1 37 5 3 5" xfId="22215"/>
    <cellStyle name="40% - Accent1 37 5 4" xfId="22216"/>
    <cellStyle name="40% - Accent1 37 5 4 2" xfId="22217"/>
    <cellStyle name="40% - Accent1 37 5 4 2 2" xfId="22218"/>
    <cellStyle name="40% - Accent1 37 5 4 2 3" xfId="22219"/>
    <cellStyle name="40% - Accent1 37 5 4 3" xfId="22220"/>
    <cellStyle name="40% - Accent1 37 5 4 4" xfId="22221"/>
    <cellStyle name="40% - Accent1 37 5 5" xfId="22222"/>
    <cellStyle name="40% - Accent1 37 5 5 2" xfId="22223"/>
    <cellStyle name="40% - Accent1 37 5 5 3" xfId="22224"/>
    <cellStyle name="40% - Accent1 37 5 6" xfId="22225"/>
    <cellStyle name="40% - Accent1 37 5 7" xfId="22226"/>
    <cellStyle name="40% - Accent1 37 6" xfId="22227"/>
    <cellStyle name="40% - Accent1 37 6 2" xfId="22228"/>
    <cellStyle name="40% - Accent1 37 6 2 2" xfId="22229"/>
    <cellStyle name="40% - Accent1 37 6 2 2 2" xfId="22230"/>
    <cellStyle name="40% - Accent1 37 6 2 2 3" xfId="22231"/>
    <cellStyle name="40% - Accent1 37 6 2 3" xfId="22232"/>
    <cellStyle name="40% - Accent1 37 6 2 4" xfId="22233"/>
    <cellStyle name="40% - Accent1 37 6 3" xfId="22234"/>
    <cellStyle name="40% - Accent1 37 6 3 2" xfId="22235"/>
    <cellStyle name="40% - Accent1 37 6 3 3" xfId="22236"/>
    <cellStyle name="40% - Accent1 37 6 4" xfId="22237"/>
    <cellStyle name="40% - Accent1 37 6 5" xfId="22238"/>
    <cellStyle name="40% - Accent1 37 7" xfId="22239"/>
    <cellStyle name="40% - Accent1 37 7 2" xfId="22240"/>
    <cellStyle name="40% - Accent1 37 7 2 2" xfId="22241"/>
    <cellStyle name="40% - Accent1 37 7 2 2 2" xfId="22242"/>
    <cellStyle name="40% - Accent1 37 7 2 2 3" xfId="22243"/>
    <cellStyle name="40% - Accent1 37 7 2 3" xfId="22244"/>
    <cellStyle name="40% - Accent1 37 7 2 4" xfId="22245"/>
    <cellStyle name="40% - Accent1 37 7 3" xfId="22246"/>
    <cellStyle name="40% - Accent1 37 7 3 2" xfId="22247"/>
    <cellStyle name="40% - Accent1 37 7 3 3" xfId="22248"/>
    <cellStyle name="40% - Accent1 37 7 4" xfId="22249"/>
    <cellStyle name="40% - Accent1 37 7 5" xfId="22250"/>
    <cellStyle name="40% - Accent1 37 8" xfId="22251"/>
    <cellStyle name="40% - Accent1 37 8 2" xfId="22252"/>
    <cellStyle name="40% - Accent1 37 8 2 2" xfId="22253"/>
    <cellStyle name="40% - Accent1 37 8 2 2 2" xfId="22254"/>
    <cellStyle name="40% - Accent1 37 8 2 2 3" xfId="22255"/>
    <cellStyle name="40% - Accent1 37 8 2 3" xfId="22256"/>
    <cellStyle name="40% - Accent1 37 8 2 4" xfId="22257"/>
    <cellStyle name="40% - Accent1 37 8 3" xfId="22258"/>
    <cellStyle name="40% - Accent1 37 8 3 2" xfId="22259"/>
    <cellStyle name="40% - Accent1 37 8 3 3" xfId="22260"/>
    <cellStyle name="40% - Accent1 37 8 4" xfId="22261"/>
    <cellStyle name="40% - Accent1 37 8 5" xfId="22262"/>
    <cellStyle name="40% - Accent1 37 9" xfId="22263"/>
    <cellStyle name="40% - Accent1 37 9 2" xfId="22264"/>
    <cellStyle name="40% - Accent1 37 9 2 2" xfId="22265"/>
    <cellStyle name="40% - Accent1 37 9 2 3" xfId="22266"/>
    <cellStyle name="40% - Accent1 37 9 3" xfId="22267"/>
    <cellStyle name="40% - Accent1 37 9 4" xfId="22268"/>
    <cellStyle name="40% - Accent1 37_PwrTax 51040" xfId="22269"/>
    <cellStyle name="40% - Accent1 38" xfId="22270"/>
    <cellStyle name="40% - Accent1 39" xfId="22271"/>
    <cellStyle name="40% - Accent1 39 2" xfId="22272"/>
    <cellStyle name="40% - Accent1 39 2 2" xfId="22273"/>
    <cellStyle name="40% - Accent1 39 2 2 2" xfId="22274"/>
    <cellStyle name="40% - Accent1 39 2 2 2 2" xfId="22275"/>
    <cellStyle name="40% - Accent1 39 2 2 2 3" xfId="22276"/>
    <cellStyle name="40% - Accent1 39 2 2 3" xfId="22277"/>
    <cellStyle name="40% - Accent1 39 2 2 4" xfId="22278"/>
    <cellStyle name="40% - Accent1 39 2 3" xfId="22279"/>
    <cellStyle name="40% - Accent1 39 2 3 2" xfId="22280"/>
    <cellStyle name="40% - Accent1 39 2 3 3" xfId="22281"/>
    <cellStyle name="40% - Accent1 39 2 4" xfId="22282"/>
    <cellStyle name="40% - Accent1 39 2 5" xfId="22283"/>
    <cellStyle name="40% - Accent1 39 3" xfId="22284"/>
    <cellStyle name="40% - Accent1 39 3 2" xfId="22285"/>
    <cellStyle name="40% - Accent1 39 3 2 2" xfId="22286"/>
    <cellStyle name="40% - Accent1 39 3 2 2 2" xfId="22287"/>
    <cellStyle name="40% - Accent1 39 3 2 2 3" xfId="22288"/>
    <cellStyle name="40% - Accent1 39 3 2 3" xfId="22289"/>
    <cellStyle name="40% - Accent1 39 3 2 4" xfId="22290"/>
    <cellStyle name="40% - Accent1 39 3 3" xfId="22291"/>
    <cellStyle name="40% - Accent1 39 3 3 2" xfId="22292"/>
    <cellStyle name="40% - Accent1 39 3 3 3" xfId="22293"/>
    <cellStyle name="40% - Accent1 39 3 4" xfId="22294"/>
    <cellStyle name="40% - Accent1 39 3 5" xfId="22295"/>
    <cellStyle name="40% - Accent1 39 4" xfId="22296"/>
    <cellStyle name="40% - Accent1 39 4 2" xfId="22297"/>
    <cellStyle name="40% - Accent1 39 4 2 2" xfId="22298"/>
    <cellStyle name="40% - Accent1 39 4 2 2 2" xfId="22299"/>
    <cellStyle name="40% - Accent1 39 4 2 2 3" xfId="22300"/>
    <cellStyle name="40% - Accent1 39 4 2 3" xfId="22301"/>
    <cellStyle name="40% - Accent1 39 4 2 4" xfId="22302"/>
    <cellStyle name="40% - Accent1 39 4 3" xfId="22303"/>
    <cellStyle name="40% - Accent1 39 4 3 2" xfId="22304"/>
    <cellStyle name="40% - Accent1 39 4 3 3" xfId="22305"/>
    <cellStyle name="40% - Accent1 39 4 4" xfId="22306"/>
    <cellStyle name="40% - Accent1 39 4 5" xfId="22307"/>
    <cellStyle name="40% - Accent1 39 5" xfId="22308"/>
    <cellStyle name="40% - Accent1 39 5 2" xfId="22309"/>
    <cellStyle name="40% - Accent1 39 5 2 2" xfId="22310"/>
    <cellStyle name="40% - Accent1 39 5 2 3" xfId="22311"/>
    <cellStyle name="40% - Accent1 39 5 3" xfId="22312"/>
    <cellStyle name="40% - Accent1 39 5 4" xfId="22313"/>
    <cellStyle name="40% - Accent1 39 6" xfId="22314"/>
    <cellStyle name="40% - Accent1 39 6 2" xfId="22315"/>
    <cellStyle name="40% - Accent1 39 6 3" xfId="22316"/>
    <cellStyle name="40% - Accent1 39 7" xfId="22317"/>
    <cellStyle name="40% - Accent1 39 8" xfId="22318"/>
    <cellStyle name="40% - Accent1 4" xfId="524"/>
    <cellStyle name="40% - Accent1 4 10" xfId="22319"/>
    <cellStyle name="40% - Accent1 4 10 2" xfId="22320"/>
    <cellStyle name="40% - Accent1 4 10 2 2" xfId="22321"/>
    <cellStyle name="40% - Accent1 4 10 2 2 2" xfId="22322"/>
    <cellStyle name="40% - Accent1 4 10 2 2 3" xfId="22323"/>
    <cellStyle name="40% - Accent1 4 10 2 3" xfId="22324"/>
    <cellStyle name="40% - Accent1 4 10 2 4" xfId="22325"/>
    <cellStyle name="40% - Accent1 4 10 3" xfId="22326"/>
    <cellStyle name="40% - Accent1 4 10 3 2" xfId="22327"/>
    <cellStyle name="40% - Accent1 4 10 3 3" xfId="22328"/>
    <cellStyle name="40% - Accent1 4 10 4" xfId="22329"/>
    <cellStyle name="40% - Accent1 4 10 5" xfId="22330"/>
    <cellStyle name="40% - Accent1 4 11" xfId="22331"/>
    <cellStyle name="40% - Accent1 4 11 2" xfId="22332"/>
    <cellStyle name="40% - Accent1 4 11 2 2" xfId="22333"/>
    <cellStyle name="40% - Accent1 4 11 2 3" xfId="22334"/>
    <cellStyle name="40% - Accent1 4 11 3" xfId="22335"/>
    <cellStyle name="40% - Accent1 4 11 4" xfId="22336"/>
    <cellStyle name="40% - Accent1 4 12" xfId="22337"/>
    <cellStyle name="40% - Accent1 4 12 2" xfId="22338"/>
    <cellStyle name="40% - Accent1 4 12 2 2" xfId="22339"/>
    <cellStyle name="40% - Accent1 4 12 2 3" xfId="22340"/>
    <cellStyle name="40% - Accent1 4 12 3" xfId="22341"/>
    <cellStyle name="40% - Accent1 4 12 4" xfId="22342"/>
    <cellStyle name="40% - Accent1 4 13" xfId="22343"/>
    <cellStyle name="40% - Accent1 4 13 2" xfId="22344"/>
    <cellStyle name="40% - Accent1 4 13 3" xfId="22345"/>
    <cellStyle name="40% - Accent1 4 14" xfId="22346"/>
    <cellStyle name="40% - Accent1 4 15" xfId="22347"/>
    <cellStyle name="40% - Accent1 4 2" xfId="525"/>
    <cellStyle name="40% - Accent1 4 3" xfId="22348"/>
    <cellStyle name="40% - Accent1 4 3 10" xfId="22349"/>
    <cellStyle name="40% - Accent1 4 3 10 2" xfId="22350"/>
    <cellStyle name="40% - Accent1 4 3 10 3" xfId="22351"/>
    <cellStyle name="40% - Accent1 4 3 11" xfId="22352"/>
    <cellStyle name="40% - Accent1 4 3 12" xfId="22353"/>
    <cellStyle name="40% - Accent1 4 3 2" xfId="22354"/>
    <cellStyle name="40% - Accent1 4 3 2 2" xfId="22355"/>
    <cellStyle name="40% - Accent1 4 3 2 2 2" xfId="22356"/>
    <cellStyle name="40% - Accent1 4 3 2 2 2 2" xfId="22357"/>
    <cellStyle name="40% - Accent1 4 3 2 2 2 2 2" xfId="22358"/>
    <cellStyle name="40% - Accent1 4 3 2 2 2 2 3" xfId="22359"/>
    <cellStyle name="40% - Accent1 4 3 2 2 2 3" xfId="22360"/>
    <cellStyle name="40% - Accent1 4 3 2 2 2 4" xfId="22361"/>
    <cellStyle name="40% - Accent1 4 3 2 2 3" xfId="22362"/>
    <cellStyle name="40% - Accent1 4 3 2 2 3 2" xfId="22363"/>
    <cellStyle name="40% - Accent1 4 3 2 2 3 3" xfId="22364"/>
    <cellStyle name="40% - Accent1 4 3 2 2 4" xfId="22365"/>
    <cellStyle name="40% - Accent1 4 3 2 2 5" xfId="22366"/>
    <cellStyle name="40% - Accent1 4 3 2 3" xfId="22367"/>
    <cellStyle name="40% - Accent1 4 3 2 3 2" xfId="22368"/>
    <cellStyle name="40% - Accent1 4 3 2 3 2 2" xfId="22369"/>
    <cellStyle name="40% - Accent1 4 3 2 3 2 2 2" xfId="22370"/>
    <cellStyle name="40% - Accent1 4 3 2 3 2 2 3" xfId="22371"/>
    <cellStyle name="40% - Accent1 4 3 2 3 2 3" xfId="22372"/>
    <cellStyle name="40% - Accent1 4 3 2 3 2 4" xfId="22373"/>
    <cellStyle name="40% - Accent1 4 3 2 3 3" xfId="22374"/>
    <cellStyle name="40% - Accent1 4 3 2 3 3 2" xfId="22375"/>
    <cellStyle name="40% - Accent1 4 3 2 3 3 3" xfId="22376"/>
    <cellStyle name="40% - Accent1 4 3 2 3 4" xfId="22377"/>
    <cellStyle name="40% - Accent1 4 3 2 3 5" xfId="22378"/>
    <cellStyle name="40% - Accent1 4 3 2 4" xfId="22379"/>
    <cellStyle name="40% - Accent1 4 3 2 4 2" xfId="22380"/>
    <cellStyle name="40% - Accent1 4 3 2 4 2 2" xfId="22381"/>
    <cellStyle name="40% - Accent1 4 3 2 4 2 3" xfId="22382"/>
    <cellStyle name="40% - Accent1 4 3 2 4 3" xfId="22383"/>
    <cellStyle name="40% - Accent1 4 3 2 4 4" xfId="22384"/>
    <cellStyle name="40% - Accent1 4 3 2 5" xfId="22385"/>
    <cellStyle name="40% - Accent1 4 3 2 5 2" xfId="22386"/>
    <cellStyle name="40% - Accent1 4 3 2 5 3" xfId="22387"/>
    <cellStyle name="40% - Accent1 4 3 2 6" xfId="22388"/>
    <cellStyle name="40% - Accent1 4 3 2 7" xfId="22389"/>
    <cellStyle name="40% - Accent1 4 3 3" xfId="22390"/>
    <cellStyle name="40% - Accent1 4 3 3 2" xfId="22391"/>
    <cellStyle name="40% - Accent1 4 3 3 2 2" xfId="22392"/>
    <cellStyle name="40% - Accent1 4 3 3 2 2 2" xfId="22393"/>
    <cellStyle name="40% - Accent1 4 3 3 2 2 2 2" xfId="22394"/>
    <cellStyle name="40% - Accent1 4 3 3 2 2 2 3" xfId="22395"/>
    <cellStyle name="40% - Accent1 4 3 3 2 2 3" xfId="22396"/>
    <cellStyle name="40% - Accent1 4 3 3 2 2 4" xfId="22397"/>
    <cellStyle name="40% - Accent1 4 3 3 2 3" xfId="22398"/>
    <cellStyle name="40% - Accent1 4 3 3 2 3 2" xfId="22399"/>
    <cellStyle name="40% - Accent1 4 3 3 2 3 3" xfId="22400"/>
    <cellStyle name="40% - Accent1 4 3 3 2 4" xfId="22401"/>
    <cellStyle name="40% - Accent1 4 3 3 2 5" xfId="22402"/>
    <cellStyle name="40% - Accent1 4 3 3 3" xfId="22403"/>
    <cellStyle name="40% - Accent1 4 3 3 3 2" xfId="22404"/>
    <cellStyle name="40% - Accent1 4 3 3 3 2 2" xfId="22405"/>
    <cellStyle name="40% - Accent1 4 3 3 3 2 2 2" xfId="22406"/>
    <cellStyle name="40% - Accent1 4 3 3 3 2 2 3" xfId="22407"/>
    <cellStyle name="40% - Accent1 4 3 3 3 2 3" xfId="22408"/>
    <cellStyle name="40% - Accent1 4 3 3 3 2 4" xfId="22409"/>
    <cellStyle name="40% - Accent1 4 3 3 3 3" xfId="22410"/>
    <cellStyle name="40% - Accent1 4 3 3 3 3 2" xfId="22411"/>
    <cellStyle name="40% - Accent1 4 3 3 3 3 3" xfId="22412"/>
    <cellStyle name="40% - Accent1 4 3 3 3 4" xfId="22413"/>
    <cellStyle name="40% - Accent1 4 3 3 3 5" xfId="22414"/>
    <cellStyle name="40% - Accent1 4 3 3 4" xfId="22415"/>
    <cellStyle name="40% - Accent1 4 3 3 4 2" xfId="22416"/>
    <cellStyle name="40% - Accent1 4 3 3 4 2 2" xfId="22417"/>
    <cellStyle name="40% - Accent1 4 3 3 4 2 3" xfId="22418"/>
    <cellStyle name="40% - Accent1 4 3 3 4 3" xfId="22419"/>
    <cellStyle name="40% - Accent1 4 3 3 4 4" xfId="22420"/>
    <cellStyle name="40% - Accent1 4 3 3 5" xfId="22421"/>
    <cellStyle name="40% - Accent1 4 3 3 5 2" xfId="22422"/>
    <cellStyle name="40% - Accent1 4 3 3 5 3" xfId="22423"/>
    <cellStyle name="40% - Accent1 4 3 3 6" xfId="22424"/>
    <cellStyle name="40% - Accent1 4 3 3 7" xfId="22425"/>
    <cellStyle name="40% - Accent1 4 3 4" xfId="22426"/>
    <cellStyle name="40% - Accent1 4 3 4 2" xfId="22427"/>
    <cellStyle name="40% - Accent1 4 3 4 2 2" xfId="22428"/>
    <cellStyle name="40% - Accent1 4 3 4 2 2 2" xfId="22429"/>
    <cellStyle name="40% - Accent1 4 3 4 2 2 2 2" xfId="22430"/>
    <cellStyle name="40% - Accent1 4 3 4 2 2 2 3" xfId="22431"/>
    <cellStyle name="40% - Accent1 4 3 4 2 2 3" xfId="22432"/>
    <cellStyle name="40% - Accent1 4 3 4 2 2 4" xfId="22433"/>
    <cellStyle name="40% - Accent1 4 3 4 2 3" xfId="22434"/>
    <cellStyle name="40% - Accent1 4 3 4 2 3 2" xfId="22435"/>
    <cellStyle name="40% - Accent1 4 3 4 2 3 3" xfId="22436"/>
    <cellStyle name="40% - Accent1 4 3 4 2 4" xfId="22437"/>
    <cellStyle name="40% - Accent1 4 3 4 2 5" xfId="22438"/>
    <cellStyle name="40% - Accent1 4 3 4 3" xfId="22439"/>
    <cellStyle name="40% - Accent1 4 3 4 3 2" xfId="22440"/>
    <cellStyle name="40% - Accent1 4 3 4 3 2 2" xfId="22441"/>
    <cellStyle name="40% - Accent1 4 3 4 3 2 2 2" xfId="22442"/>
    <cellStyle name="40% - Accent1 4 3 4 3 2 2 3" xfId="22443"/>
    <cellStyle name="40% - Accent1 4 3 4 3 2 3" xfId="22444"/>
    <cellStyle name="40% - Accent1 4 3 4 3 2 4" xfId="22445"/>
    <cellStyle name="40% - Accent1 4 3 4 3 3" xfId="22446"/>
    <cellStyle name="40% - Accent1 4 3 4 3 3 2" xfId="22447"/>
    <cellStyle name="40% - Accent1 4 3 4 3 3 3" xfId="22448"/>
    <cellStyle name="40% - Accent1 4 3 4 3 4" xfId="22449"/>
    <cellStyle name="40% - Accent1 4 3 4 3 5" xfId="22450"/>
    <cellStyle name="40% - Accent1 4 3 4 4" xfId="22451"/>
    <cellStyle name="40% - Accent1 4 3 4 4 2" xfId="22452"/>
    <cellStyle name="40% - Accent1 4 3 4 4 2 2" xfId="22453"/>
    <cellStyle name="40% - Accent1 4 3 4 4 2 3" xfId="22454"/>
    <cellStyle name="40% - Accent1 4 3 4 4 3" xfId="22455"/>
    <cellStyle name="40% - Accent1 4 3 4 4 4" xfId="22456"/>
    <cellStyle name="40% - Accent1 4 3 4 5" xfId="22457"/>
    <cellStyle name="40% - Accent1 4 3 4 5 2" xfId="22458"/>
    <cellStyle name="40% - Accent1 4 3 4 5 3" xfId="22459"/>
    <cellStyle name="40% - Accent1 4 3 4 6" xfId="22460"/>
    <cellStyle name="40% - Accent1 4 3 4 7" xfId="22461"/>
    <cellStyle name="40% - Accent1 4 3 5" xfId="22462"/>
    <cellStyle name="40% - Accent1 4 3 5 2" xfId="22463"/>
    <cellStyle name="40% - Accent1 4 3 5 2 2" xfId="22464"/>
    <cellStyle name="40% - Accent1 4 3 5 2 2 2" xfId="22465"/>
    <cellStyle name="40% - Accent1 4 3 5 2 2 3" xfId="22466"/>
    <cellStyle name="40% - Accent1 4 3 5 2 3" xfId="22467"/>
    <cellStyle name="40% - Accent1 4 3 5 2 4" xfId="22468"/>
    <cellStyle name="40% - Accent1 4 3 5 3" xfId="22469"/>
    <cellStyle name="40% - Accent1 4 3 5 3 2" xfId="22470"/>
    <cellStyle name="40% - Accent1 4 3 5 3 3" xfId="22471"/>
    <cellStyle name="40% - Accent1 4 3 5 4" xfId="22472"/>
    <cellStyle name="40% - Accent1 4 3 5 5" xfId="22473"/>
    <cellStyle name="40% - Accent1 4 3 6" xfId="22474"/>
    <cellStyle name="40% - Accent1 4 3 6 2" xfId="22475"/>
    <cellStyle name="40% - Accent1 4 3 6 2 2" xfId="22476"/>
    <cellStyle name="40% - Accent1 4 3 6 2 2 2" xfId="22477"/>
    <cellStyle name="40% - Accent1 4 3 6 2 2 3" xfId="22478"/>
    <cellStyle name="40% - Accent1 4 3 6 2 3" xfId="22479"/>
    <cellStyle name="40% - Accent1 4 3 6 2 4" xfId="22480"/>
    <cellStyle name="40% - Accent1 4 3 6 3" xfId="22481"/>
    <cellStyle name="40% - Accent1 4 3 6 3 2" xfId="22482"/>
    <cellStyle name="40% - Accent1 4 3 6 3 3" xfId="22483"/>
    <cellStyle name="40% - Accent1 4 3 6 4" xfId="22484"/>
    <cellStyle name="40% - Accent1 4 3 6 5" xfId="22485"/>
    <cellStyle name="40% - Accent1 4 3 7" xfId="22486"/>
    <cellStyle name="40% - Accent1 4 3 7 2" xfId="22487"/>
    <cellStyle name="40% - Accent1 4 3 7 2 2" xfId="22488"/>
    <cellStyle name="40% - Accent1 4 3 7 2 2 2" xfId="22489"/>
    <cellStyle name="40% - Accent1 4 3 7 2 2 3" xfId="22490"/>
    <cellStyle name="40% - Accent1 4 3 7 2 3" xfId="22491"/>
    <cellStyle name="40% - Accent1 4 3 7 2 4" xfId="22492"/>
    <cellStyle name="40% - Accent1 4 3 7 3" xfId="22493"/>
    <cellStyle name="40% - Accent1 4 3 7 3 2" xfId="22494"/>
    <cellStyle name="40% - Accent1 4 3 7 3 3" xfId="22495"/>
    <cellStyle name="40% - Accent1 4 3 7 4" xfId="22496"/>
    <cellStyle name="40% - Accent1 4 3 7 5" xfId="22497"/>
    <cellStyle name="40% - Accent1 4 3 8" xfId="22498"/>
    <cellStyle name="40% - Accent1 4 3 8 2" xfId="22499"/>
    <cellStyle name="40% - Accent1 4 3 8 2 2" xfId="22500"/>
    <cellStyle name="40% - Accent1 4 3 8 2 3" xfId="22501"/>
    <cellStyle name="40% - Accent1 4 3 8 3" xfId="22502"/>
    <cellStyle name="40% - Accent1 4 3 8 4" xfId="22503"/>
    <cellStyle name="40% - Accent1 4 3 9" xfId="22504"/>
    <cellStyle name="40% - Accent1 4 3 9 2" xfId="22505"/>
    <cellStyle name="40% - Accent1 4 3 9 2 2" xfId="22506"/>
    <cellStyle name="40% - Accent1 4 3 9 2 3" xfId="22507"/>
    <cellStyle name="40% - Accent1 4 3 9 3" xfId="22508"/>
    <cellStyle name="40% - Accent1 4 3 9 4" xfId="22509"/>
    <cellStyle name="40% - Accent1 4 4" xfId="22510"/>
    <cellStyle name="40% - Accent1 4 4 10" xfId="22511"/>
    <cellStyle name="40% - Accent1 4 4 10 2" xfId="22512"/>
    <cellStyle name="40% - Accent1 4 4 10 3" xfId="22513"/>
    <cellStyle name="40% - Accent1 4 4 11" xfId="22514"/>
    <cellStyle name="40% - Accent1 4 4 12" xfId="22515"/>
    <cellStyle name="40% - Accent1 4 4 2" xfId="22516"/>
    <cellStyle name="40% - Accent1 4 4 2 2" xfId="22517"/>
    <cellStyle name="40% - Accent1 4 4 2 2 2" xfId="22518"/>
    <cellStyle name="40% - Accent1 4 4 2 2 2 2" xfId="22519"/>
    <cellStyle name="40% - Accent1 4 4 2 2 2 2 2" xfId="22520"/>
    <cellStyle name="40% - Accent1 4 4 2 2 2 2 3" xfId="22521"/>
    <cellStyle name="40% - Accent1 4 4 2 2 2 3" xfId="22522"/>
    <cellStyle name="40% - Accent1 4 4 2 2 2 4" xfId="22523"/>
    <cellStyle name="40% - Accent1 4 4 2 2 3" xfId="22524"/>
    <cellStyle name="40% - Accent1 4 4 2 2 3 2" xfId="22525"/>
    <cellStyle name="40% - Accent1 4 4 2 2 3 3" xfId="22526"/>
    <cellStyle name="40% - Accent1 4 4 2 2 4" xfId="22527"/>
    <cellStyle name="40% - Accent1 4 4 2 2 5" xfId="22528"/>
    <cellStyle name="40% - Accent1 4 4 2 3" xfId="22529"/>
    <cellStyle name="40% - Accent1 4 4 2 3 2" xfId="22530"/>
    <cellStyle name="40% - Accent1 4 4 2 3 2 2" xfId="22531"/>
    <cellStyle name="40% - Accent1 4 4 2 3 2 2 2" xfId="22532"/>
    <cellStyle name="40% - Accent1 4 4 2 3 2 2 3" xfId="22533"/>
    <cellStyle name="40% - Accent1 4 4 2 3 2 3" xfId="22534"/>
    <cellStyle name="40% - Accent1 4 4 2 3 2 4" xfId="22535"/>
    <cellStyle name="40% - Accent1 4 4 2 3 3" xfId="22536"/>
    <cellStyle name="40% - Accent1 4 4 2 3 3 2" xfId="22537"/>
    <cellStyle name="40% - Accent1 4 4 2 3 3 3" xfId="22538"/>
    <cellStyle name="40% - Accent1 4 4 2 3 4" xfId="22539"/>
    <cellStyle name="40% - Accent1 4 4 2 3 5" xfId="22540"/>
    <cellStyle name="40% - Accent1 4 4 2 4" xfId="22541"/>
    <cellStyle name="40% - Accent1 4 4 2 4 2" xfId="22542"/>
    <cellStyle name="40% - Accent1 4 4 2 4 2 2" xfId="22543"/>
    <cellStyle name="40% - Accent1 4 4 2 4 2 3" xfId="22544"/>
    <cellStyle name="40% - Accent1 4 4 2 4 3" xfId="22545"/>
    <cellStyle name="40% - Accent1 4 4 2 4 4" xfId="22546"/>
    <cellStyle name="40% - Accent1 4 4 2 5" xfId="22547"/>
    <cellStyle name="40% - Accent1 4 4 2 5 2" xfId="22548"/>
    <cellStyle name="40% - Accent1 4 4 2 5 3" xfId="22549"/>
    <cellStyle name="40% - Accent1 4 4 2 6" xfId="22550"/>
    <cellStyle name="40% - Accent1 4 4 2 7" xfId="22551"/>
    <cellStyle name="40% - Accent1 4 4 3" xfId="22552"/>
    <cellStyle name="40% - Accent1 4 4 3 2" xfId="22553"/>
    <cellStyle name="40% - Accent1 4 4 3 2 2" xfId="22554"/>
    <cellStyle name="40% - Accent1 4 4 3 2 2 2" xfId="22555"/>
    <cellStyle name="40% - Accent1 4 4 3 2 2 2 2" xfId="22556"/>
    <cellStyle name="40% - Accent1 4 4 3 2 2 2 3" xfId="22557"/>
    <cellStyle name="40% - Accent1 4 4 3 2 2 3" xfId="22558"/>
    <cellStyle name="40% - Accent1 4 4 3 2 2 4" xfId="22559"/>
    <cellStyle name="40% - Accent1 4 4 3 2 3" xfId="22560"/>
    <cellStyle name="40% - Accent1 4 4 3 2 3 2" xfId="22561"/>
    <cellStyle name="40% - Accent1 4 4 3 2 3 3" xfId="22562"/>
    <cellStyle name="40% - Accent1 4 4 3 2 4" xfId="22563"/>
    <cellStyle name="40% - Accent1 4 4 3 2 5" xfId="22564"/>
    <cellStyle name="40% - Accent1 4 4 3 3" xfId="22565"/>
    <cellStyle name="40% - Accent1 4 4 3 3 2" xfId="22566"/>
    <cellStyle name="40% - Accent1 4 4 3 3 2 2" xfId="22567"/>
    <cellStyle name="40% - Accent1 4 4 3 3 2 2 2" xfId="22568"/>
    <cellStyle name="40% - Accent1 4 4 3 3 2 2 3" xfId="22569"/>
    <cellStyle name="40% - Accent1 4 4 3 3 2 3" xfId="22570"/>
    <cellStyle name="40% - Accent1 4 4 3 3 2 4" xfId="22571"/>
    <cellStyle name="40% - Accent1 4 4 3 3 3" xfId="22572"/>
    <cellStyle name="40% - Accent1 4 4 3 3 3 2" xfId="22573"/>
    <cellStyle name="40% - Accent1 4 4 3 3 3 3" xfId="22574"/>
    <cellStyle name="40% - Accent1 4 4 3 3 4" xfId="22575"/>
    <cellStyle name="40% - Accent1 4 4 3 3 5" xfId="22576"/>
    <cellStyle name="40% - Accent1 4 4 3 4" xfId="22577"/>
    <cellStyle name="40% - Accent1 4 4 3 4 2" xfId="22578"/>
    <cellStyle name="40% - Accent1 4 4 3 4 2 2" xfId="22579"/>
    <cellStyle name="40% - Accent1 4 4 3 4 2 3" xfId="22580"/>
    <cellStyle name="40% - Accent1 4 4 3 4 3" xfId="22581"/>
    <cellStyle name="40% - Accent1 4 4 3 4 4" xfId="22582"/>
    <cellStyle name="40% - Accent1 4 4 3 5" xfId="22583"/>
    <cellStyle name="40% - Accent1 4 4 3 5 2" xfId="22584"/>
    <cellStyle name="40% - Accent1 4 4 3 5 3" xfId="22585"/>
    <cellStyle name="40% - Accent1 4 4 3 6" xfId="22586"/>
    <cellStyle name="40% - Accent1 4 4 3 7" xfId="22587"/>
    <cellStyle name="40% - Accent1 4 4 4" xfId="22588"/>
    <cellStyle name="40% - Accent1 4 4 4 2" xfId="22589"/>
    <cellStyle name="40% - Accent1 4 4 4 2 2" xfId="22590"/>
    <cellStyle name="40% - Accent1 4 4 4 2 2 2" xfId="22591"/>
    <cellStyle name="40% - Accent1 4 4 4 2 2 2 2" xfId="22592"/>
    <cellStyle name="40% - Accent1 4 4 4 2 2 2 3" xfId="22593"/>
    <cellStyle name="40% - Accent1 4 4 4 2 2 3" xfId="22594"/>
    <cellStyle name="40% - Accent1 4 4 4 2 2 4" xfId="22595"/>
    <cellStyle name="40% - Accent1 4 4 4 2 3" xfId="22596"/>
    <cellStyle name="40% - Accent1 4 4 4 2 3 2" xfId="22597"/>
    <cellStyle name="40% - Accent1 4 4 4 2 3 3" xfId="22598"/>
    <cellStyle name="40% - Accent1 4 4 4 2 4" xfId="22599"/>
    <cellStyle name="40% - Accent1 4 4 4 2 5" xfId="22600"/>
    <cellStyle name="40% - Accent1 4 4 4 3" xfId="22601"/>
    <cellStyle name="40% - Accent1 4 4 4 3 2" xfId="22602"/>
    <cellStyle name="40% - Accent1 4 4 4 3 2 2" xfId="22603"/>
    <cellStyle name="40% - Accent1 4 4 4 3 2 2 2" xfId="22604"/>
    <cellStyle name="40% - Accent1 4 4 4 3 2 2 3" xfId="22605"/>
    <cellStyle name="40% - Accent1 4 4 4 3 2 3" xfId="22606"/>
    <cellStyle name="40% - Accent1 4 4 4 3 2 4" xfId="22607"/>
    <cellStyle name="40% - Accent1 4 4 4 3 3" xfId="22608"/>
    <cellStyle name="40% - Accent1 4 4 4 3 3 2" xfId="22609"/>
    <cellStyle name="40% - Accent1 4 4 4 3 3 3" xfId="22610"/>
    <cellStyle name="40% - Accent1 4 4 4 3 4" xfId="22611"/>
    <cellStyle name="40% - Accent1 4 4 4 3 5" xfId="22612"/>
    <cellStyle name="40% - Accent1 4 4 4 4" xfId="22613"/>
    <cellStyle name="40% - Accent1 4 4 4 4 2" xfId="22614"/>
    <cellStyle name="40% - Accent1 4 4 4 4 2 2" xfId="22615"/>
    <cellStyle name="40% - Accent1 4 4 4 4 2 3" xfId="22616"/>
    <cellStyle name="40% - Accent1 4 4 4 4 3" xfId="22617"/>
    <cellStyle name="40% - Accent1 4 4 4 4 4" xfId="22618"/>
    <cellStyle name="40% - Accent1 4 4 4 5" xfId="22619"/>
    <cellStyle name="40% - Accent1 4 4 4 5 2" xfId="22620"/>
    <cellStyle name="40% - Accent1 4 4 4 5 3" xfId="22621"/>
    <cellStyle name="40% - Accent1 4 4 4 6" xfId="22622"/>
    <cellStyle name="40% - Accent1 4 4 4 7" xfId="22623"/>
    <cellStyle name="40% - Accent1 4 4 5" xfId="22624"/>
    <cellStyle name="40% - Accent1 4 4 5 2" xfId="22625"/>
    <cellStyle name="40% - Accent1 4 4 5 2 2" xfId="22626"/>
    <cellStyle name="40% - Accent1 4 4 5 2 2 2" xfId="22627"/>
    <cellStyle name="40% - Accent1 4 4 5 2 2 3" xfId="22628"/>
    <cellStyle name="40% - Accent1 4 4 5 2 3" xfId="22629"/>
    <cellStyle name="40% - Accent1 4 4 5 2 4" xfId="22630"/>
    <cellStyle name="40% - Accent1 4 4 5 3" xfId="22631"/>
    <cellStyle name="40% - Accent1 4 4 5 3 2" xfId="22632"/>
    <cellStyle name="40% - Accent1 4 4 5 3 3" xfId="22633"/>
    <cellStyle name="40% - Accent1 4 4 5 4" xfId="22634"/>
    <cellStyle name="40% - Accent1 4 4 5 5" xfId="22635"/>
    <cellStyle name="40% - Accent1 4 4 6" xfId="22636"/>
    <cellStyle name="40% - Accent1 4 4 6 2" xfId="22637"/>
    <cellStyle name="40% - Accent1 4 4 6 2 2" xfId="22638"/>
    <cellStyle name="40% - Accent1 4 4 6 2 2 2" xfId="22639"/>
    <cellStyle name="40% - Accent1 4 4 6 2 2 3" xfId="22640"/>
    <cellStyle name="40% - Accent1 4 4 6 2 3" xfId="22641"/>
    <cellStyle name="40% - Accent1 4 4 6 2 4" xfId="22642"/>
    <cellStyle name="40% - Accent1 4 4 6 3" xfId="22643"/>
    <cellStyle name="40% - Accent1 4 4 6 3 2" xfId="22644"/>
    <cellStyle name="40% - Accent1 4 4 6 3 3" xfId="22645"/>
    <cellStyle name="40% - Accent1 4 4 6 4" xfId="22646"/>
    <cellStyle name="40% - Accent1 4 4 6 5" xfId="22647"/>
    <cellStyle name="40% - Accent1 4 4 7" xfId="22648"/>
    <cellStyle name="40% - Accent1 4 4 7 2" xfId="22649"/>
    <cellStyle name="40% - Accent1 4 4 7 2 2" xfId="22650"/>
    <cellStyle name="40% - Accent1 4 4 7 2 2 2" xfId="22651"/>
    <cellStyle name="40% - Accent1 4 4 7 2 2 3" xfId="22652"/>
    <cellStyle name="40% - Accent1 4 4 7 2 3" xfId="22653"/>
    <cellStyle name="40% - Accent1 4 4 7 2 4" xfId="22654"/>
    <cellStyle name="40% - Accent1 4 4 7 3" xfId="22655"/>
    <cellStyle name="40% - Accent1 4 4 7 3 2" xfId="22656"/>
    <cellStyle name="40% - Accent1 4 4 7 3 3" xfId="22657"/>
    <cellStyle name="40% - Accent1 4 4 7 4" xfId="22658"/>
    <cellStyle name="40% - Accent1 4 4 7 5" xfId="22659"/>
    <cellStyle name="40% - Accent1 4 4 8" xfId="22660"/>
    <cellStyle name="40% - Accent1 4 4 8 2" xfId="22661"/>
    <cellStyle name="40% - Accent1 4 4 8 2 2" xfId="22662"/>
    <cellStyle name="40% - Accent1 4 4 8 2 3" xfId="22663"/>
    <cellStyle name="40% - Accent1 4 4 8 3" xfId="22664"/>
    <cellStyle name="40% - Accent1 4 4 8 4" xfId="22665"/>
    <cellStyle name="40% - Accent1 4 4 9" xfId="22666"/>
    <cellStyle name="40% - Accent1 4 4 9 2" xfId="22667"/>
    <cellStyle name="40% - Accent1 4 4 9 2 2" xfId="22668"/>
    <cellStyle name="40% - Accent1 4 4 9 2 3" xfId="22669"/>
    <cellStyle name="40% - Accent1 4 4 9 3" xfId="22670"/>
    <cellStyle name="40% - Accent1 4 4 9 4" xfId="22671"/>
    <cellStyle name="40% - Accent1 4 5" xfId="22672"/>
    <cellStyle name="40% - Accent1 4 5 2" xfId="22673"/>
    <cellStyle name="40% - Accent1 4 5 2 2" xfId="22674"/>
    <cellStyle name="40% - Accent1 4 5 2 2 2" xfId="22675"/>
    <cellStyle name="40% - Accent1 4 5 2 2 2 2" xfId="22676"/>
    <cellStyle name="40% - Accent1 4 5 2 2 2 3" xfId="22677"/>
    <cellStyle name="40% - Accent1 4 5 2 2 3" xfId="22678"/>
    <cellStyle name="40% - Accent1 4 5 2 2 4" xfId="22679"/>
    <cellStyle name="40% - Accent1 4 5 2 3" xfId="22680"/>
    <cellStyle name="40% - Accent1 4 5 2 3 2" xfId="22681"/>
    <cellStyle name="40% - Accent1 4 5 2 3 3" xfId="22682"/>
    <cellStyle name="40% - Accent1 4 5 2 4" xfId="22683"/>
    <cellStyle name="40% - Accent1 4 5 2 5" xfId="22684"/>
    <cellStyle name="40% - Accent1 4 5 3" xfId="22685"/>
    <cellStyle name="40% - Accent1 4 5 3 2" xfId="22686"/>
    <cellStyle name="40% - Accent1 4 5 3 2 2" xfId="22687"/>
    <cellStyle name="40% - Accent1 4 5 3 2 2 2" xfId="22688"/>
    <cellStyle name="40% - Accent1 4 5 3 2 2 3" xfId="22689"/>
    <cellStyle name="40% - Accent1 4 5 3 2 3" xfId="22690"/>
    <cellStyle name="40% - Accent1 4 5 3 2 4" xfId="22691"/>
    <cellStyle name="40% - Accent1 4 5 3 3" xfId="22692"/>
    <cellStyle name="40% - Accent1 4 5 3 3 2" xfId="22693"/>
    <cellStyle name="40% - Accent1 4 5 3 3 3" xfId="22694"/>
    <cellStyle name="40% - Accent1 4 5 3 4" xfId="22695"/>
    <cellStyle name="40% - Accent1 4 5 3 5" xfId="22696"/>
    <cellStyle name="40% - Accent1 4 5 4" xfId="22697"/>
    <cellStyle name="40% - Accent1 4 5 4 2" xfId="22698"/>
    <cellStyle name="40% - Accent1 4 5 4 2 2" xfId="22699"/>
    <cellStyle name="40% - Accent1 4 5 4 2 3" xfId="22700"/>
    <cellStyle name="40% - Accent1 4 5 4 3" xfId="22701"/>
    <cellStyle name="40% - Accent1 4 5 4 4" xfId="22702"/>
    <cellStyle name="40% - Accent1 4 5 5" xfId="22703"/>
    <cellStyle name="40% - Accent1 4 5 5 2" xfId="22704"/>
    <cellStyle name="40% - Accent1 4 5 5 3" xfId="22705"/>
    <cellStyle name="40% - Accent1 4 5 6" xfId="22706"/>
    <cellStyle name="40% - Accent1 4 5 7" xfId="22707"/>
    <cellStyle name="40% - Accent1 4 6" xfId="22708"/>
    <cellStyle name="40% - Accent1 4 6 2" xfId="22709"/>
    <cellStyle name="40% - Accent1 4 6 2 2" xfId="22710"/>
    <cellStyle name="40% - Accent1 4 6 2 2 2" xfId="22711"/>
    <cellStyle name="40% - Accent1 4 6 2 2 2 2" xfId="22712"/>
    <cellStyle name="40% - Accent1 4 6 2 2 2 3" xfId="22713"/>
    <cellStyle name="40% - Accent1 4 6 2 2 3" xfId="22714"/>
    <cellStyle name="40% - Accent1 4 6 2 2 4" xfId="22715"/>
    <cellStyle name="40% - Accent1 4 6 2 3" xfId="22716"/>
    <cellStyle name="40% - Accent1 4 6 2 3 2" xfId="22717"/>
    <cellStyle name="40% - Accent1 4 6 2 3 3" xfId="22718"/>
    <cellStyle name="40% - Accent1 4 6 2 4" xfId="22719"/>
    <cellStyle name="40% - Accent1 4 6 2 5" xfId="22720"/>
    <cellStyle name="40% - Accent1 4 6 3" xfId="22721"/>
    <cellStyle name="40% - Accent1 4 6 3 2" xfId="22722"/>
    <cellStyle name="40% - Accent1 4 6 3 2 2" xfId="22723"/>
    <cellStyle name="40% - Accent1 4 6 3 2 2 2" xfId="22724"/>
    <cellStyle name="40% - Accent1 4 6 3 2 2 3" xfId="22725"/>
    <cellStyle name="40% - Accent1 4 6 3 2 3" xfId="22726"/>
    <cellStyle name="40% - Accent1 4 6 3 2 4" xfId="22727"/>
    <cellStyle name="40% - Accent1 4 6 3 3" xfId="22728"/>
    <cellStyle name="40% - Accent1 4 6 3 3 2" xfId="22729"/>
    <cellStyle name="40% - Accent1 4 6 3 3 3" xfId="22730"/>
    <cellStyle name="40% - Accent1 4 6 3 4" xfId="22731"/>
    <cellStyle name="40% - Accent1 4 6 3 5" xfId="22732"/>
    <cellStyle name="40% - Accent1 4 6 4" xfId="22733"/>
    <cellStyle name="40% - Accent1 4 6 4 2" xfId="22734"/>
    <cellStyle name="40% - Accent1 4 6 4 2 2" xfId="22735"/>
    <cellStyle name="40% - Accent1 4 6 4 2 3" xfId="22736"/>
    <cellStyle name="40% - Accent1 4 6 4 3" xfId="22737"/>
    <cellStyle name="40% - Accent1 4 6 4 4" xfId="22738"/>
    <cellStyle name="40% - Accent1 4 6 5" xfId="22739"/>
    <cellStyle name="40% - Accent1 4 6 5 2" xfId="22740"/>
    <cellStyle name="40% - Accent1 4 6 5 3" xfId="22741"/>
    <cellStyle name="40% - Accent1 4 6 6" xfId="22742"/>
    <cellStyle name="40% - Accent1 4 6 7" xfId="22743"/>
    <cellStyle name="40% - Accent1 4 7" xfId="22744"/>
    <cellStyle name="40% - Accent1 4 7 2" xfId="22745"/>
    <cellStyle name="40% - Accent1 4 7 2 2" xfId="22746"/>
    <cellStyle name="40% - Accent1 4 7 2 2 2" xfId="22747"/>
    <cellStyle name="40% - Accent1 4 7 2 2 2 2" xfId="22748"/>
    <cellStyle name="40% - Accent1 4 7 2 2 2 3" xfId="22749"/>
    <cellStyle name="40% - Accent1 4 7 2 2 3" xfId="22750"/>
    <cellStyle name="40% - Accent1 4 7 2 2 4" xfId="22751"/>
    <cellStyle name="40% - Accent1 4 7 2 3" xfId="22752"/>
    <cellStyle name="40% - Accent1 4 7 2 3 2" xfId="22753"/>
    <cellStyle name="40% - Accent1 4 7 2 3 3" xfId="22754"/>
    <cellStyle name="40% - Accent1 4 7 2 4" xfId="22755"/>
    <cellStyle name="40% - Accent1 4 7 2 5" xfId="22756"/>
    <cellStyle name="40% - Accent1 4 7 3" xfId="22757"/>
    <cellStyle name="40% - Accent1 4 7 3 2" xfId="22758"/>
    <cellStyle name="40% - Accent1 4 7 3 2 2" xfId="22759"/>
    <cellStyle name="40% - Accent1 4 7 3 2 2 2" xfId="22760"/>
    <cellStyle name="40% - Accent1 4 7 3 2 2 3" xfId="22761"/>
    <cellStyle name="40% - Accent1 4 7 3 2 3" xfId="22762"/>
    <cellStyle name="40% - Accent1 4 7 3 2 4" xfId="22763"/>
    <cellStyle name="40% - Accent1 4 7 3 3" xfId="22764"/>
    <cellStyle name="40% - Accent1 4 7 3 3 2" xfId="22765"/>
    <cellStyle name="40% - Accent1 4 7 3 3 3" xfId="22766"/>
    <cellStyle name="40% - Accent1 4 7 3 4" xfId="22767"/>
    <cellStyle name="40% - Accent1 4 7 3 5" xfId="22768"/>
    <cellStyle name="40% - Accent1 4 7 4" xfId="22769"/>
    <cellStyle name="40% - Accent1 4 7 4 2" xfId="22770"/>
    <cellStyle name="40% - Accent1 4 7 4 2 2" xfId="22771"/>
    <cellStyle name="40% - Accent1 4 7 4 2 3" xfId="22772"/>
    <cellStyle name="40% - Accent1 4 7 4 3" xfId="22773"/>
    <cellStyle name="40% - Accent1 4 7 4 4" xfId="22774"/>
    <cellStyle name="40% - Accent1 4 7 5" xfId="22775"/>
    <cellStyle name="40% - Accent1 4 7 5 2" xfId="22776"/>
    <cellStyle name="40% - Accent1 4 7 5 3" xfId="22777"/>
    <cellStyle name="40% - Accent1 4 7 6" xfId="22778"/>
    <cellStyle name="40% - Accent1 4 7 7" xfId="22779"/>
    <cellStyle name="40% - Accent1 4 8" xfId="22780"/>
    <cellStyle name="40% - Accent1 4 8 2" xfId="22781"/>
    <cellStyle name="40% - Accent1 4 8 2 2" xfId="22782"/>
    <cellStyle name="40% - Accent1 4 8 2 2 2" xfId="22783"/>
    <cellStyle name="40% - Accent1 4 8 2 2 3" xfId="22784"/>
    <cellStyle name="40% - Accent1 4 8 2 3" xfId="22785"/>
    <cellStyle name="40% - Accent1 4 8 2 4" xfId="22786"/>
    <cellStyle name="40% - Accent1 4 8 3" xfId="22787"/>
    <cellStyle name="40% - Accent1 4 8 3 2" xfId="22788"/>
    <cellStyle name="40% - Accent1 4 8 3 3" xfId="22789"/>
    <cellStyle name="40% - Accent1 4 8 4" xfId="22790"/>
    <cellStyle name="40% - Accent1 4 8 5" xfId="22791"/>
    <cellStyle name="40% - Accent1 4 9" xfId="22792"/>
    <cellStyle name="40% - Accent1 4 9 2" xfId="22793"/>
    <cellStyle name="40% - Accent1 4 9 2 2" xfId="22794"/>
    <cellStyle name="40% - Accent1 4 9 2 2 2" xfId="22795"/>
    <cellStyle name="40% - Accent1 4 9 2 2 3" xfId="22796"/>
    <cellStyle name="40% - Accent1 4 9 2 3" xfId="22797"/>
    <cellStyle name="40% - Accent1 4 9 2 4" xfId="22798"/>
    <cellStyle name="40% - Accent1 4 9 3" xfId="22799"/>
    <cellStyle name="40% - Accent1 4 9 3 2" xfId="22800"/>
    <cellStyle name="40% - Accent1 4 9 3 3" xfId="22801"/>
    <cellStyle name="40% - Accent1 4 9 4" xfId="22802"/>
    <cellStyle name="40% - Accent1 4 9 5" xfId="22803"/>
    <cellStyle name="40% - Accent1 4_PwrTax 51040" xfId="22804"/>
    <cellStyle name="40% - Accent1 40" xfId="22805"/>
    <cellStyle name="40% - Accent1 40 2" xfId="22806"/>
    <cellStyle name="40% - Accent1 40 2 2" xfId="22807"/>
    <cellStyle name="40% - Accent1 40 2 2 2" xfId="22808"/>
    <cellStyle name="40% - Accent1 40 2 2 2 2" xfId="22809"/>
    <cellStyle name="40% - Accent1 40 2 2 2 3" xfId="22810"/>
    <cellStyle name="40% - Accent1 40 2 2 3" xfId="22811"/>
    <cellStyle name="40% - Accent1 40 2 2 4" xfId="22812"/>
    <cellStyle name="40% - Accent1 40 2 3" xfId="22813"/>
    <cellStyle name="40% - Accent1 40 2 3 2" xfId="22814"/>
    <cellStyle name="40% - Accent1 40 2 3 3" xfId="22815"/>
    <cellStyle name="40% - Accent1 40 2 4" xfId="22816"/>
    <cellStyle name="40% - Accent1 40 2 5" xfId="22817"/>
    <cellStyle name="40% - Accent1 40 3" xfId="22818"/>
    <cellStyle name="40% - Accent1 40 3 2" xfId="22819"/>
    <cellStyle name="40% - Accent1 40 3 2 2" xfId="22820"/>
    <cellStyle name="40% - Accent1 40 3 2 2 2" xfId="22821"/>
    <cellStyle name="40% - Accent1 40 3 2 2 3" xfId="22822"/>
    <cellStyle name="40% - Accent1 40 3 2 3" xfId="22823"/>
    <cellStyle name="40% - Accent1 40 3 2 4" xfId="22824"/>
    <cellStyle name="40% - Accent1 40 3 3" xfId="22825"/>
    <cellStyle name="40% - Accent1 40 3 3 2" xfId="22826"/>
    <cellStyle name="40% - Accent1 40 3 3 3" xfId="22827"/>
    <cellStyle name="40% - Accent1 40 3 4" xfId="22828"/>
    <cellStyle name="40% - Accent1 40 3 5" xfId="22829"/>
    <cellStyle name="40% - Accent1 40 4" xfId="22830"/>
    <cellStyle name="40% - Accent1 40 4 2" xfId="22831"/>
    <cellStyle name="40% - Accent1 40 4 2 2" xfId="22832"/>
    <cellStyle name="40% - Accent1 40 4 2 3" xfId="22833"/>
    <cellStyle name="40% - Accent1 40 4 3" xfId="22834"/>
    <cellStyle name="40% - Accent1 40 4 4" xfId="22835"/>
    <cellStyle name="40% - Accent1 40 5" xfId="22836"/>
    <cellStyle name="40% - Accent1 40 5 2" xfId="22837"/>
    <cellStyle name="40% - Accent1 40 5 3" xfId="22838"/>
    <cellStyle name="40% - Accent1 40 6" xfId="22839"/>
    <cellStyle name="40% - Accent1 40 7" xfId="22840"/>
    <cellStyle name="40% - Accent1 41" xfId="22841"/>
    <cellStyle name="40% - Accent1 41 2" xfId="22842"/>
    <cellStyle name="40% - Accent1 41 2 2" xfId="22843"/>
    <cellStyle name="40% - Accent1 41 2 2 2" xfId="22844"/>
    <cellStyle name="40% - Accent1 41 2 2 2 2" xfId="22845"/>
    <cellStyle name="40% - Accent1 41 2 2 2 3" xfId="22846"/>
    <cellStyle name="40% - Accent1 41 2 2 3" xfId="22847"/>
    <cellStyle name="40% - Accent1 41 2 2 4" xfId="22848"/>
    <cellStyle name="40% - Accent1 41 2 3" xfId="22849"/>
    <cellStyle name="40% - Accent1 41 2 3 2" xfId="22850"/>
    <cellStyle name="40% - Accent1 41 2 3 3" xfId="22851"/>
    <cellStyle name="40% - Accent1 41 2 4" xfId="22852"/>
    <cellStyle name="40% - Accent1 41 2 5" xfId="22853"/>
    <cellStyle name="40% - Accent1 41 3" xfId="22854"/>
    <cellStyle name="40% - Accent1 41 3 2" xfId="22855"/>
    <cellStyle name="40% - Accent1 41 3 2 2" xfId="22856"/>
    <cellStyle name="40% - Accent1 41 3 2 2 2" xfId="22857"/>
    <cellStyle name="40% - Accent1 41 3 2 2 3" xfId="22858"/>
    <cellStyle name="40% - Accent1 41 3 2 3" xfId="22859"/>
    <cellStyle name="40% - Accent1 41 3 2 4" xfId="22860"/>
    <cellStyle name="40% - Accent1 41 3 3" xfId="22861"/>
    <cellStyle name="40% - Accent1 41 3 3 2" xfId="22862"/>
    <cellStyle name="40% - Accent1 41 3 3 3" xfId="22863"/>
    <cellStyle name="40% - Accent1 41 3 4" xfId="22864"/>
    <cellStyle name="40% - Accent1 41 3 5" xfId="22865"/>
    <cellStyle name="40% - Accent1 41 4" xfId="22866"/>
    <cellStyle name="40% - Accent1 41 4 2" xfId="22867"/>
    <cellStyle name="40% - Accent1 41 4 2 2" xfId="22868"/>
    <cellStyle name="40% - Accent1 41 4 2 3" xfId="22869"/>
    <cellStyle name="40% - Accent1 41 4 3" xfId="22870"/>
    <cellStyle name="40% - Accent1 41 4 4" xfId="22871"/>
    <cellStyle name="40% - Accent1 41 5" xfId="22872"/>
    <cellStyle name="40% - Accent1 41 5 2" xfId="22873"/>
    <cellStyle name="40% - Accent1 41 5 3" xfId="22874"/>
    <cellStyle name="40% - Accent1 41 6" xfId="22875"/>
    <cellStyle name="40% - Accent1 41 7" xfId="22876"/>
    <cellStyle name="40% - Accent1 42" xfId="22877"/>
    <cellStyle name="40% - Accent1 42 2" xfId="22878"/>
    <cellStyle name="40% - Accent1 42 2 2" xfId="22879"/>
    <cellStyle name="40% - Accent1 42 2 2 2" xfId="22880"/>
    <cellStyle name="40% - Accent1 42 2 2 2 2" xfId="22881"/>
    <cellStyle name="40% - Accent1 42 2 2 2 3" xfId="22882"/>
    <cellStyle name="40% - Accent1 42 2 2 3" xfId="22883"/>
    <cellStyle name="40% - Accent1 42 2 2 4" xfId="22884"/>
    <cellStyle name="40% - Accent1 42 2 3" xfId="22885"/>
    <cellStyle name="40% - Accent1 42 2 3 2" xfId="22886"/>
    <cellStyle name="40% - Accent1 42 2 3 3" xfId="22887"/>
    <cellStyle name="40% - Accent1 42 2 4" xfId="22888"/>
    <cellStyle name="40% - Accent1 42 2 5" xfId="22889"/>
    <cellStyle name="40% - Accent1 42 3" xfId="22890"/>
    <cellStyle name="40% - Accent1 42 3 2" xfId="22891"/>
    <cellStyle name="40% - Accent1 42 3 2 2" xfId="22892"/>
    <cellStyle name="40% - Accent1 42 3 2 2 2" xfId="22893"/>
    <cellStyle name="40% - Accent1 42 3 2 2 3" xfId="22894"/>
    <cellStyle name="40% - Accent1 42 3 2 3" xfId="22895"/>
    <cellStyle name="40% - Accent1 42 3 2 4" xfId="22896"/>
    <cellStyle name="40% - Accent1 42 3 3" xfId="22897"/>
    <cellStyle name="40% - Accent1 42 3 3 2" xfId="22898"/>
    <cellStyle name="40% - Accent1 42 3 3 3" xfId="22899"/>
    <cellStyle name="40% - Accent1 42 3 4" xfId="22900"/>
    <cellStyle name="40% - Accent1 42 3 5" xfId="22901"/>
    <cellStyle name="40% - Accent1 42 4" xfId="22902"/>
    <cellStyle name="40% - Accent1 42 4 2" xfId="22903"/>
    <cellStyle name="40% - Accent1 42 4 2 2" xfId="22904"/>
    <cellStyle name="40% - Accent1 42 4 2 3" xfId="22905"/>
    <cellStyle name="40% - Accent1 42 4 3" xfId="22906"/>
    <cellStyle name="40% - Accent1 42 4 4" xfId="22907"/>
    <cellStyle name="40% - Accent1 42 5" xfId="22908"/>
    <cellStyle name="40% - Accent1 42 5 2" xfId="22909"/>
    <cellStyle name="40% - Accent1 42 5 3" xfId="22910"/>
    <cellStyle name="40% - Accent1 42 6" xfId="22911"/>
    <cellStyle name="40% - Accent1 42 7" xfId="22912"/>
    <cellStyle name="40% - Accent1 43" xfId="22913"/>
    <cellStyle name="40% - Accent1 43 2" xfId="22914"/>
    <cellStyle name="40% - Accent1 43 2 2" xfId="22915"/>
    <cellStyle name="40% - Accent1 43 2 2 2" xfId="22916"/>
    <cellStyle name="40% - Accent1 43 2 2 2 2" xfId="22917"/>
    <cellStyle name="40% - Accent1 43 2 2 2 3" xfId="22918"/>
    <cellStyle name="40% - Accent1 43 2 2 3" xfId="22919"/>
    <cellStyle name="40% - Accent1 43 2 2 4" xfId="22920"/>
    <cellStyle name="40% - Accent1 43 2 3" xfId="22921"/>
    <cellStyle name="40% - Accent1 43 2 3 2" xfId="22922"/>
    <cellStyle name="40% - Accent1 43 2 3 3" xfId="22923"/>
    <cellStyle name="40% - Accent1 43 2 4" xfId="22924"/>
    <cellStyle name="40% - Accent1 43 2 5" xfId="22925"/>
    <cellStyle name="40% - Accent1 43 3" xfId="22926"/>
    <cellStyle name="40% - Accent1 43 3 2" xfId="22927"/>
    <cellStyle name="40% - Accent1 43 3 2 2" xfId="22928"/>
    <cellStyle name="40% - Accent1 43 3 2 2 2" xfId="22929"/>
    <cellStyle name="40% - Accent1 43 3 2 2 3" xfId="22930"/>
    <cellStyle name="40% - Accent1 43 3 2 3" xfId="22931"/>
    <cellStyle name="40% - Accent1 43 3 2 4" xfId="22932"/>
    <cellStyle name="40% - Accent1 43 3 3" xfId="22933"/>
    <cellStyle name="40% - Accent1 43 3 3 2" xfId="22934"/>
    <cellStyle name="40% - Accent1 43 3 3 3" xfId="22935"/>
    <cellStyle name="40% - Accent1 43 3 4" xfId="22936"/>
    <cellStyle name="40% - Accent1 43 3 5" xfId="22937"/>
    <cellStyle name="40% - Accent1 43 4" xfId="22938"/>
    <cellStyle name="40% - Accent1 43 4 2" xfId="22939"/>
    <cellStyle name="40% - Accent1 43 4 2 2" xfId="22940"/>
    <cellStyle name="40% - Accent1 43 4 2 3" xfId="22941"/>
    <cellStyle name="40% - Accent1 43 4 3" xfId="22942"/>
    <cellStyle name="40% - Accent1 43 4 4" xfId="22943"/>
    <cellStyle name="40% - Accent1 43 5" xfId="22944"/>
    <cellStyle name="40% - Accent1 43 5 2" xfId="22945"/>
    <cellStyle name="40% - Accent1 43 5 3" xfId="22946"/>
    <cellStyle name="40% - Accent1 43 6" xfId="22947"/>
    <cellStyle name="40% - Accent1 43 7" xfId="22948"/>
    <cellStyle name="40% - Accent1 44" xfId="22949"/>
    <cellStyle name="40% - Accent1 44 2" xfId="22950"/>
    <cellStyle name="40% - Accent1 44 2 2" xfId="22951"/>
    <cellStyle name="40% - Accent1 44 2 2 2" xfId="22952"/>
    <cellStyle name="40% - Accent1 44 2 2 2 2" xfId="22953"/>
    <cellStyle name="40% - Accent1 44 2 2 2 3" xfId="22954"/>
    <cellStyle name="40% - Accent1 44 2 2 3" xfId="22955"/>
    <cellStyle name="40% - Accent1 44 2 2 4" xfId="22956"/>
    <cellStyle name="40% - Accent1 44 2 3" xfId="22957"/>
    <cellStyle name="40% - Accent1 44 2 3 2" xfId="22958"/>
    <cellStyle name="40% - Accent1 44 2 3 3" xfId="22959"/>
    <cellStyle name="40% - Accent1 44 2 4" xfId="22960"/>
    <cellStyle name="40% - Accent1 44 2 5" xfId="22961"/>
    <cellStyle name="40% - Accent1 44 3" xfId="22962"/>
    <cellStyle name="40% - Accent1 44 3 2" xfId="22963"/>
    <cellStyle name="40% - Accent1 44 3 2 2" xfId="22964"/>
    <cellStyle name="40% - Accent1 44 3 2 2 2" xfId="22965"/>
    <cellStyle name="40% - Accent1 44 3 2 2 3" xfId="22966"/>
    <cellStyle name="40% - Accent1 44 3 2 3" xfId="22967"/>
    <cellStyle name="40% - Accent1 44 3 2 4" xfId="22968"/>
    <cellStyle name="40% - Accent1 44 3 3" xfId="22969"/>
    <cellStyle name="40% - Accent1 44 3 3 2" xfId="22970"/>
    <cellStyle name="40% - Accent1 44 3 3 3" xfId="22971"/>
    <cellStyle name="40% - Accent1 44 3 4" xfId="22972"/>
    <cellStyle name="40% - Accent1 44 3 5" xfId="22973"/>
    <cellStyle name="40% - Accent1 44 4" xfId="22974"/>
    <cellStyle name="40% - Accent1 44 4 2" xfId="22975"/>
    <cellStyle name="40% - Accent1 44 4 2 2" xfId="22976"/>
    <cellStyle name="40% - Accent1 44 4 2 3" xfId="22977"/>
    <cellStyle name="40% - Accent1 44 4 3" xfId="22978"/>
    <cellStyle name="40% - Accent1 44 4 4" xfId="22979"/>
    <cellStyle name="40% - Accent1 44 5" xfId="22980"/>
    <cellStyle name="40% - Accent1 44 5 2" xfId="22981"/>
    <cellStyle name="40% - Accent1 44 5 3" xfId="22982"/>
    <cellStyle name="40% - Accent1 44 6" xfId="22983"/>
    <cellStyle name="40% - Accent1 44 7" xfId="22984"/>
    <cellStyle name="40% - Accent1 45" xfId="22985"/>
    <cellStyle name="40% - Accent1 45 2" xfId="22986"/>
    <cellStyle name="40% - Accent1 45 2 2" xfId="22987"/>
    <cellStyle name="40% - Accent1 45 2 2 2" xfId="22988"/>
    <cellStyle name="40% - Accent1 45 2 2 2 2" xfId="22989"/>
    <cellStyle name="40% - Accent1 45 2 2 2 3" xfId="22990"/>
    <cellStyle name="40% - Accent1 45 2 2 3" xfId="22991"/>
    <cellStyle name="40% - Accent1 45 2 2 4" xfId="22992"/>
    <cellStyle name="40% - Accent1 45 2 3" xfId="22993"/>
    <cellStyle name="40% - Accent1 45 2 3 2" xfId="22994"/>
    <cellStyle name="40% - Accent1 45 2 3 3" xfId="22995"/>
    <cellStyle name="40% - Accent1 45 2 4" xfId="22996"/>
    <cellStyle name="40% - Accent1 45 2 5" xfId="22997"/>
    <cellStyle name="40% - Accent1 45 3" xfId="22998"/>
    <cellStyle name="40% - Accent1 45 3 2" xfId="22999"/>
    <cellStyle name="40% - Accent1 45 3 2 2" xfId="23000"/>
    <cellStyle name="40% - Accent1 45 3 2 2 2" xfId="23001"/>
    <cellStyle name="40% - Accent1 45 3 2 2 3" xfId="23002"/>
    <cellStyle name="40% - Accent1 45 3 2 3" xfId="23003"/>
    <cellStyle name="40% - Accent1 45 3 2 4" xfId="23004"/>
    <cellStyle name="40% - Accent1 45 3 3" xfId="23005"/>
    <cellStyle name="40% - Accent1 45 3 3 2" xfId="23006"/>
    <cellStyle name="40% - Accent1 45 3 3 3" xfId="23007"/>
    <cellStyle name="40% - Accent1 45 3 4" xfId="23008"/>
    <cellStyle name="40% - Accent1 45 3 5" xfId="23009"/>
    <cellStyle name="40% - Accent1 45 4" xfId="23010"/>
    <cellStyle name="40% - Accent1 45 4 2" xfId="23011"/>
    <cellStyle name="40% - Accent1 45 4 2 2" xfId="23012"/>
    <cellStyle name="40% - Accent1 45 4 2 3" xfId="23013"/>
    <cellStyle name="40% - Accent1 45 4 3" xfId="23014"/>
    <cellStyle name="40% - Accent1 45 4 4" xfId="23015"/>
    <cellStyle name="40% - Accent1 45 5" xfId="23016"/>
    <cellStyle name="40% - Accent1 45 5 2" xfId="23017"/>
    <cellStyle name="40% - Accent1 45 5 3" xfId="23018"/>
    <cellStyle name="40% - Accent1 45 6" xfId="23019"/>
    <cellStyle name="40% - Accent1 45 7" xfId="23020"/>
    <cellStyle name="40% - Accent1 46" xfId="23021"/>
    <cellStyle name="40% - Accent1 46 2" xfId="23022"/>
    <cellStyle name="40% - Accent1 46 2 2" xfId="23023"/>
    <cellStyle name="40% - Accent1 46 2 2 2" xfId="23024"/>
    <cellStyle name="40% - Accent1 46 2 2 2 2" xfId="23025"/>
    <cellStyle name="40% - Accent1 46 2 2 2 3" xfId="23026"/>
    <cellStyle name="40% - Accent1 46 2 2 3" xfId="23027"/>
    <cellStyle name="40% - Accent1 46 2 2 4" xfId="23028"/>
    <cellStyle name="40% - Accent1 46 2 3" xfId="23029"/>
    <cellStyle name="40% - Accent1 46 2 3 2" xfId="23030"/>
    <cellStyle name="40% - Accent1 46 2 3 3" xfId="23031"/>
    <cellStyle name="40% - Accent1 46 2 4" xfId="23032"/>
    <cellStyle name="40% - Accent1 46 2 5" xfId="23033"/>
    <cellStyle name="40% - Accent1 46 3" xfId="23034"/>
    <cellStyle name="40% - Accent1 46 3 2" xfId="23035"/>
    <cellStyle name="40% - Accent1 46 3 2 2" xfId="23036"/>
    <cellStyle name="40% - Accent1 46 3 2 2 2" xfId="23037"/>
    <cellStyle name="40% - Accent1 46 3 2 2 3" xfId="23038"/>
    <cellStyle name="40% - Accent1 46 3 2 3" xfId="23039"/>
    <cellStyle name="40% - Accent1 46 3 2 4" xfId="23040"/>
    <cellStyle name="40% - Accent1 46 3 3" xfId="23041"/>
    <cellStyle name="40% - Accent1 46 3 3 2" xfId="23042"/>
    <cellStyle name="40% - Accent1 46 3 3 3" xfId="23043"/>
    <cellStyle name="40% - Accent1 46 3 4" xfId="23044"/>
    <cellStyle name="40% - Accent1 46 3 5" xfId="23045"/>
    <cellStyle name="40% - Accent1 46 4" xfId="23046"/>
    <cellStyle name="40% - Accent1 46 4 2" xfId="23047"/>
    <cellStyle name="40% - Accent1 46 4 2 2" xfId="23048"/>
    <cellStyle name="40% - Accent1 46 4 2 3" xfId="23049"/>
    <cellStyle name="40% - Accent1 46 4 3" xfId="23050"/>
    <cellStyle name="40% - Accent1 46 4 4" xfId="23051"/>
    <cellStyle name="40% - Accent1 46 5" xfId="23052"/>
    <cellStyle name="40% - Accent1 46 5 2" xfId="23053"/>
    <cellStyle name="40% - Accent1 46 5 3" xfId="23054"/>
    <cellStyle name="40% - Accent1 46 6" xfId="23055"/>
    <cellStyle name="40% - Accent1 46 7" xfId="23056"/>
    <cellStyle name="40% - Accent1 47" xfId="23057"/>
    <cellStyle name="40% - Accent1 47 2" xfId="23058"/>
    <cellStyle name="40% - Accent1 47 2 2" xfId="23059"/>
    <cellStyle name="40% - Accent1 47 2 2 2" xfId="23060"/>
    <cellStyle name="40% - Accent1 47 2 2 2 2" xfId="23061"/>
    <cellStyle name="40% - Accent1 47 2 2 2 3" xfId="23062"/>
    <cellStyle name="40% - Accent1 47 2 2 3" xfId="23063"/>
    <cellStyle name="40% - Accent1 47 2 2 4" xfId="23064"/>
    <cellStyle name="40% - Accent1 47 2 3" xfId="23065"/>
    <cellStyle name="40% - Accent1 47 2 3 2" xfId="23066"/>
    <cellStyle name="40% - Accent1 47 2 3 3" xfId="23067"/>
    <cellStyle name="40% - Accent1 47 2 4" xfId="23068"/>
    <cellStyle name="40% - Accent1 47 2 5" xfId="23069"/>
    <cellStyle name="40% - Accent1 47 3" xfId="23070"/>
    <cellStyle name="40% - Accent1 47 3 2" xfId="23071"/>
    <cellStyle name="40% - Accent1 47 3 2 2" xfId="23072"/>
    <cellStyle name="40% - Accent1 47 3 2 3" xfId="23073"/>
    <cellStyle name="40% - Accent1 47 3 3" xfId="23074"/>
    <cellStyle name="40% - Accent1 47 3 4" xfId="23075"/>
    <cellStyle name="40% - Accent1 47 4" xfId="23076"/>
    <cellStyle name="40% - Accent1 47 4 2" xfId="23077"/>
    <cellStyle name="40% - Accent1 47 4 3" xfId="23078"/>
    <cellStyle name="40% - Accent1 47 5" xfId="23079"/>
    <cellStyle name="40% - Accent1 47 6" xfId="23080"/>
    <cellStyle name="40% - Accent1 48" xfId="23081"/>
    <cellStyle name="40% - Accent1 48 2" xfId="23082"/>
    <cellStyle name="40% - Accent1 48 2 2" xfId="23083"/>
    <cellStyle name="40% - Accent1 48 2 2 2" xfId="23084"/>
    <cellStyle name="40% - Accent1 48 2 2 2 2" xfId="23085"/>
    <cellStyle name="40% - Accent1 48 2 2 2 3" xfId="23086"/>
    <cellStyle name="40% - Accent1 48 2 2 3" xfId="23087"/>
    <cellStyle name="40% - Accent1 48 2 2 4" xfId="23088"/>
    <cellStyle name="40% - Accent1 48 2 3" xfId="23089"/>
    <cellStyle name="40% - Accent1 48 2 3 2" xfId="23090"/>
    <cellStyle name="40% - Accent1 48 2 3 3" xfId="23091"/>
    <cellStyle name="40% - Accent1 48 2 4" xfId="23092"/>
    <cellStyle name="40% - Accent1 48 2 5" xfId="23093"/>
    <cellStyle name="40% - Accent1 48 3" xfId="23094"/>
    <cellStyle name="40% - Accent1 48 3 2" xfId="23095"/>
    <cellStyle name="40% - Accent1 48 3 2 2" xfId="23096"/>
    <cellStyle name="40% - Accent1 48 3 2 3" xfId="23097"/>
    <cellStyle name="40% - Accent1 48 3 3" xfId="23098"/>
    <cellStyle name="40% - Accent1 48 3 4" xfId="23099"/>
    <cellStyle name="40% - Accent1 48 4" xfId="23100"/>
    <cellStyle name="40% - Accent1 48 4 2" xfId="23101"/>
    <cellStyle name="40% - Accent1 48 4 3" xfId="23102"/>
    <cellStyle name="40% - Accent1 48 5" xfId="23103"/>
    <cellStyle name="40% - Accent1 48 6" xfId="23104"/>
    <cellStyle name="40% - Accent1 49" xfId="23105"/>
    <cellStyle name="40% - Accent1 49 2" xfId="23106"/>
    <cellStyle name="40% - Accent1 49 2 2" xfId="23107"/>
    <cellStyle name="40% - Accent1 49 2 2 2" xfId="23108"/>
    <cellStyle name="40% - Accent1 49 2 2 2 2" xfId="23109"/>
    <cellStyle name="40% - Accent1 49 2 2 2 3" xfId="23110"/>
    <cellStyle name="40% - Accent1 49 2 2 3" xfId="23111"/>
    <cellStyle name="40% - Accent1 49 2 2 4" xfId="23112"/>
    <cellStyle name="40% - Accent1 49 2 3" xfId="23113"/>
    <cellStyle name="40% - Accent1 49 2 3 2" xfId="23114"/>
    <cellStyle name="40% - Accent1 49 2 3 3" xfId="23115"/>
    <cellStyle name="40% - Accent1 49 2 4" xfId="23116"/>
    <cellStyle name="40% - Accent1 49 2 5" xfId="23117"/>
    <cellStyle name="40% - Accent1 49 3" xfId="23118"/>
    <cellStyle name="40% - Accent1 49 3 2" xfId="23119"/>
    <cellStyle name="40% - Accent1 49 3 2 2" xfId="23120"/>
    <cellStyle name="40% - Accent1 49 3 2 3" xfId="23121"/>
    <cellStyle name="40% - Accent1 49 3 3" xfId="23122"/>
    <cellStyle name="40% - Accent1 49 3 4" xfId="23123"/>
    <cellStyle name="40% - Accent1 49 4" xfId="23124"/>
    <cellStyle name="40% - Accent1 49 4 2" xfId="23125"/>
    <cellStyle name="40% - Accent1 49 4 3" xfId="23126"/>
    <cellStyle name="40% - Accent1 49 5" xfId="23127"/>
    <cellStyle name="40% - Accent1 49 6" xfId="23128"/>
    <cellStyle name="40% - Accent1 5" xfId="526"/>
    <cellStyle name="40% - Accent1 5 2" xfId="527"/>
    <cellStyle name="40% - Accent1 5 3" xfId="23129"/>
    <cellStyle name="40% - Accent1 50" xfId="23130"/>
    <cellStyle name="40% - Accent1 50 2" xfId="23131"/>
    <cellStyle name="40% - Accent1 50 2 2" xfId="23132"/>
    <cellStyle name="40% - Accent1 50 2 2 2" xfId="23133"/>
    <cellStyle name="40% - Accent1 50 2 2 2 2" xfId="23134"/>
    <cellStyle name="40% - Accent1 50 2 2 2 3" xfId="23135"/>
    <cellStyle name="40% - Accent1 50 2 2 3" xfId="23136"/>
    <cellStyle name="40% - Accent1 50 2 2 4" xfId="23137"/>
    <cellStyle name="40% - Accent1 50 2 3" xfId="23138"/>
    <cellStyle name="40% - Accent1 50 2 3 2" xfId="23139"/>
    <cellStyle name="40% - Accent1 50 2 3 3" xfId="23140"/>
    <cellStyle name="40% - Accent1 50 2 4" xfId="23141"/>
    <cellStyle name="40% - Accent1 50 2 5" xfId="23142"/>
    <cellStyle name="40% - Accent1 50 3" xfId="23143"/>
    <cellStyle name="40% - Accent1 50 3 2" xfId="23144"/>
    <cellStyle name="40% - Accent1 50 3 2 2" xfId="23145"/>
    <cellStyle name="40% - Accent1 50 3 2 3" xfId="23146"/>
    <cellStyle name="40% - Accent1 50 3 3" xfId="23147"/>
    <cellStyle name="40% - Accent1 50 3 4" xfId="23148"/>
    <cellStyle name="40% - Accent1 50 4" xfId="23149"/>
    <cellStyle name="40% - Accent1 50 4 2" xfId="23150"/>
    <cellStyle name="40% - Accent1 50 4 3" xfId="23151"/>
    <cellStyle name="40% - Accent1 50 5" xfId="23152"/>
    <cellStyle name="40% - Accent1 50 6" xfId="23153"/>
    <cellStyle name="40% - Accent1 51" xfId="23154"/>
    <cellStyle name="40% - Accent1 51 2" xfId="23155"/>
    <cellStyle name="40% - Accent1 51 2 2" xfId="23156"/>
    <cellStyle name="40% - Accent1 51 2 2 2" xfId="23157"/>
    <cellStyle name="40% - Accent1 51 2 2 3" xfId="23158"/>
    <cellStyle name="40% - Accent1 51 2 3" xfId="23159"/>
    <cellStyle name="40% - Accent1 51 2 4" xfId="23160"/>
    <cellStyle name="40% - Accent1 51 3" xfId="23161"/>
    <cellStyle name="40% - Accent1 51 3 2" xfId="23162"/>
    <cellStyle name="40% - Accent1 51 3 3" xfId="23163"/>
    <cellStyle name="40% - Accent1 51 4" xfId="23164"/>
    <cellStyle name="40% - Accent1 51 5" xfId="23165"/>
    <cellStyle name="40% - Accent1 52" xfId="23166"/>
    <cellStyle name="40% - Accent1 52 2" xfId="23167"/>
    <cellStyle name="40% - Accent1 52 2 2" xfId="23168"/>
    <cellStyle name="40% - Accent1 52 2 2 2" xfId="23169"/>
    <cellStyle name="40% - Accent1 52 2 2 3" xfId="23170"/>
    <cellStyle name="40% - Accent1 52 2 3" xfId="23171"/>
    <cellStyle name="40% - Accent1 52 2 4" xfId="23172"/>
    <cellStyle name="40% - Accent1 52 3" xfId="23173"/>
    <cellStyle name="40% - Accent1 52 3 2" xfId="23174"/>
    <cellStyle name="40% - Accent1 52 3 3" xfId="23175"/>
    <cellStyle name="40% - Accent1 52 4" xfId="23176"/>
    <cellStyle name="40% - Accent1 52 5" xfId="23177"/>
    <cellStyle name="40% - Accent1 53" xfId="23178"/>
    <cellStyle name="40% - Accent1 53 2" xfId="23179"/>
    <cellStyle name="40% - Accent1 53 2 2" xfId="23180"/>
    <cellStyle name="40% - Accent1 53 2 2 2" xfId="23181"/>
    <cellStyle name="40% - Accent1 53 2 2 3" xfId="23182"/>
    <cellStyle name="40% - Accent1 53 2 3" xfId="23183"/>
    <cellStyle name="40% - Accent1 53 2 4" xfId="23184"/>
    <cellStyle name="40% - Accent1 53 3" xfId="23185"/>
    <cellStyle name="40% - Accent1 53 3 2" xfId="23186"/>
    <cellStyle name="40% - Accent1 53 3 3" xfId="23187"/>
    <cellStyle name="40% - Accent1 53 4" xfId="23188"/>
    <cellStyle name="40% - Accent1 53 5" xfId="23189"/>
    <cellStyle name="40% - Accent1 54" xfId="23190"/>
    <cellStyle name="40% - Accent1 54 2" xfId="23191"/>
    <cellStyle name="40% - Accent1 54 2 2" xfId="23192"/>
    <cellStyle name="40% - Accent1 54 2 2 2" xfId="23193"/>
    <cellStyle name="40% - Accent1 54 2 2 3" xfId="23194"/>
    <cellStyle name="40% - Accent1 54 2 3" xfId="23195"/>
    <cellStyle name="40% - Accent1 54 2 4" xfId="23196"/>
    <cellStyle name="40% - Accent1 54 3" xfId="23197"/>
    <cellStyle name="40% - Accent1 54 3 2" xfId="23198"/>
    <cellStyle name="40% - Accent1 54 3 3" xfId="23199"/>
    <cellStyle name="40% - Accent1 54 4" xfId="23200"/>
    <cellStyle name="40% - Accent1 54 5" xfId="23201"/>
    <cellStyle name="40% - Accent1 55" xfId="23202"/>
    <cellStyle name="40% - Accent1 55 2" xfId="23203"/>
    <cellStyle name="40% - Accent1 55 2 2" xfId="23204"/>
    <cellStyle name="40% - Accent1 55 2 2 2" xfId="23205"/>
    <cellStyle name="40% - Accent1 55 2 2 3" xfId="23206"/>
    <cellStyle name="40% - Accent1 55 2 3" xfId="23207"/>
    <cellStyle name="40% - Accent1 55 2 4" xfId="23208"/>
    <cellStyle name="40% - Accent1 55 3" xfId="23209"/>
    <cellStyle name="40% - Accent1 55 3 2" xfId="23210"/>
    <cellStyle name="40% - Accent1 55 3 3" xfId="23211"/>
    <cellStyle name="40% - Accent1 55 4" xfId="23212"/>
    <cellStyle name="40% - Accent1 55 5" xfId="23213"/>
    <cellStyle name="40% - Accent1 56" xfId="23214"/>
    <cellStyle name="40% - Accent1 56 2" xfId="23215"/>
    <cellStyle name="40% - Accent1 56 2 2" xfId="23216"/>
    <cellStyle name="40% - Accent1 56 2 2 2" xfId="23217"/>
    <cellStyle name="40% - Accent1 56 2 2 3" xfId="23218"/>
    <cellStyle name="40% - Accent1 56 2 3" xfId="23219"/>
    <cellStyle name="40% - Accent1 56 2 4" xfId="23220"/>
    <cellStyle name="40% - Accent1 56 3" xfId="23221"/>
    <cellStyle name="40% - Accent1 56 3 2" xfId="23222"/>
    <cellStyle name="40% - Accent1 56 3 3" xfId="23223"/>
    <cellStyle name="40% - Accent1 56 4" xfId="23224"/>
    <cellStyle name="40% - Accent1 56 5" xfId="23225"/>
    <cellStyle name="40% - Accent1 57" xfId="23226"/>
    <cellStyle name="40% - Accent1 57 2" xfId="23227"/>
    <cellStyle name="40% - Accent1 57 2 2" xfId="23228"/>
    <cellStyle name="40% - Accent1 57 2 2 2" xfId="23229"/>
    <cellStyle name="40% - Accent1 57 2 2 3" xfId="23230"/>
    <cellStyle name="40% - Accent1 57 2 3" xfId="23231"/>
    <cellStyle name="40% - Accent1 57 2 4" xfId="23232"/>
    <cellStyle name="40% - Accent1 57 3" xfId="23233"/>
    <cellStyle name="40% - Accent1 57 3 2" xfId="23234"/>
    <cellStyle name="40% - Accent1 57 3 3" xfId="23235"/>
    <cellStyle name="40% - Accent1 57 4" xfId="23236"/>
    <cellStyle name="40% - Accent1 57 5" xfId="23237"/>
    <cellStyle name="40% - Accent1 58" xfId="23238"/>
    <cellStyle name="40% - Accent1 58 2" xfId="23239"/>
    <cellStyle name="40% - Accent1 58 2 2" xfId="23240"/>
    <cellStyle name="40% - Accent1 58 2 2 2" xfId="23241"/>
    <cellStyle name="40% - Accent1 58 2 2 3" xfId="23242"/>
    <cellStyle name="40% - Accent1 58 2 3" xfId="23243"/>
    <cellStyle name="40% - Accent1 58 2 4" xfId="23244"/>
    <cellStyle name="40% - Accent1 58 3" xfId="23245"/>
    <cellStyle name="40% - Accent1 58 3 2" xfId="23246"/>
    <cellStyle name="40% - Accent1 58 3 3" xfId="23247"/>
    <cellStyle name="40% - Accent1 58 4" xfId="23248"/>
    <cellStyle name="40% - Accent1 58 5" xfId="23249"/>
    <cellStyle name="40% - Accent1 59" xfId="23250"/>
    <cellStyle name="40% - Accent1 59 2" xfId="23251"/>
    <cellStyle name="40% - Accent1 59 2 2" xfId="23252"/>
    <cellStyle name="40% - Accent1 59 2 2 2" xfId="23253"/>
    <cellStyle name="40% - Accent1 59 2 2 3" xfId="23254"/>
    <cellStyle name="40% - Accent1 59 2 3" xfId="23255"/>
    <cellStyle name="40% - Accent1 59 2 4" xfId="23256"/>
    <cellStyle name="40% - Accent1 59 3" xfId="23257"/>
    <cellStyle name="40% - Accent1 59 3 2" xfId="23258"/>
    <cellStyle name="40% - Accent1 59 3 3" xfId="23259"/>
    <cellStyle name="40% - Accent1 59 4" xfId="23260"/>
    <cellStyle name="40% - Accent1 59 5" xfId="23261"/>
    <cellStyle name="40% - Accent1 6" xfId="528"/>
    <cellStyle name="40% - Accent1 6 2" xfId="529"/>
    <cellStyle name="40% - Accent1 6 2 2" xfId="64024"/>
    <cellStyle name="40% - Accent1 6 2 3" xfId="64025"/>
    <cellStyle name="40% - Accent1 6 3" xfId="23262"/>
    <cellStyle name="40% - Accent1 6 4" xfId="64026"/>
    <cellStyle name="40% - Accent1 60" xfId="23263"/>
    <cellStyle name="40% - Accent1 60 2" xfId="23264"/>
    <cellStyle name="40% - Accent1 60 2 2" xfId="23265"/>
    <cellStyle name="40% - Accent1 60 2 2 2" xfId="23266"/>
    <cellStyle name="40% - Accent1 60 2 2 3" xfId="23267"/>
    <cellStyle name="40% - Accent1 60 2 3" xfId="23268"/>
    <cellStyle name="40% - Accent1 60 2 4" xfId="23269"/>
    <cellStyle name="40% - Accent1 60 3" xfId="23270"/>
    <cellStyle name="40% - Accent1 60 3 2" xfId="23271"/>
    <cellStyle name="40% - Accent1 60 3 3" xfId="23272"/>
    <cellStyle name="40% - Accent1 60 4" xfId="23273"/>
    <cellStyle name="40% - Accent1 60 5" xfId="23274"/>
    <cellStyle name="40% - Accent1 61" xfId="23275"/>
    <cellStyle name="40% - Accent1 61 2" xfId="23276"/>
    <cellStyle name="40% - Accent1 61 2 2" xfId="23277"/>
    <cellStyle name="40% - Accent1 61 2 3" xfId="23278"/>
    <cellStyle name="40% - Accent1 61 3" xfId="23279"/>
    <cellStyle name="40% - Accent1 61 4" xfId="23280"/>
    <cellStyle name="40% - Accent1 62" xfId="23281"/>
    <cellStyle name="40% - Accent1 62 2" xfId="23282"/>
    <cellStyle name="40% - Accent1 62 2 2" xfId="23283"/>
    <cellStyle name="40% - Accent1 62 2 3" xfId="23284"/>
    <cellStyle name="40% - Accent1 62 3" xfId="23285"/>
    <cellStyle name="40% - Accent1 62 4" xfId="23286"/>
    <cellStyle name="40% - Accent1 63" xfId="23287"/>
    <cellStyle name="40% - Accent1 63 2" xfId="23288"/>
    <cellStyle name="40% - Accent1 63 2 2" xfId="23289"/>
    <cellStyle name="40% - Accent1 63 2 3" xfId="23290"/>
    <cellStyle name="40% - Accent1 63 3" xfId="23291"/>
    <cellStyle name="40% - Accent1 63 4" xfId="23292"/>
    <cellStyle name="40% - Accent1 64" xfId="23293"/>
    <cellStyle name="40% - Accent1 64 2" xfId="23294"/>
    <cellStyle name="40% - Accent1 64 2 2" xfId="23295"/>
    <cellStyle name="40% - Accent1 64 2 3" xfId="23296"/>
    <cellStyle name="40% - Accent1 64 3" xfId="23297"/>
    <cellStyle name="40% - Accent1 64 4" xfId="23298"/>
    <cellStyle name="40% - Accent1 65" xfId="23299"/>
    <cellStyle name="40% - Accent1 65 2" xfId="23300"/>
    <cellStyle name="40% - Accent1 65 2 2" xfId="23301"/>
    <cellStyle name="40% - Accent1 65 2 3" xfId="23302"/>
    <cellStyle name="40% - Accent1 65 3" xfId="23303"/>
    <cellStyle name="40% - Accent1 65 4" xfId="23304"/>
    <cellStyle name="40% - Accent1 66" xfId="23305"/>
    <cellStyle name="40% - Accent1 66 2" xfId="23306"/>
    <cellStyle name="40% - Accent1 66 2 2" xfId="23307"/>
    <cellStyle name="40% - Accent1 66 2 3" xfId="23308"/>
    <cellStyle name="40% - Accent1 66 3" xfId="23309"/>
    <cellStyle name="40% - Accent1 66 4" xfId="23310"/>
    <cellStyle name="40% - Accent1 67" xfId="23311"/>
    <cellStyle name="40% - Accent1 67 2" xfId="23312"/>
    <cellStyle name="40% - Accent1 67 2 2" xfId="23313"/>
    <cellStyle name="40% - Accent1 67 2 3" xfId="23314"/>
    <cellStyle name="40% - Accent1 67 3" xfId="23315"/>
    <cellStyle name="40% - Accent1 67 4" xfId="23316"/>
    <cellStyle name="40% - Accent1 68" xfId="23317"/>
    <cellStyle name="40% - Accent1 69" xfId="23318"/>
    <cellStyle name="40% - Accent1 69 2" xfId="23319"/>
    <cellStyle name="40% - Accent1 69 2 2" xfId="23320"/>
    <cellStyle name="40% - Accent1 69 2 3" xfId="23321"/>
    <cellStyle name="40% - Accent1 69 3" xfId="23322"/>
    <cellStyle name="40% - Accent1 69 4" xfId="23323"/>
    <cellStyle name="40% - Accent1 7" xfId="530"/>
    <cellStyle name="40% - Accent1 7 2" xfId="531"/>
    <cellStyle name="40% - Accent1 7 3" xfId="23324"/>
    <cellStyle name="40% - Accent1 70" xfId="23325"/>
    <cellStyle name="40% - Accent1 70 2" xfId="23326"/>
    <cellStyle name="40% - Accent1 70 2 2" xfId="23327"/>
    <cellStyle name="40% - Accent1 70 2 3" xfId="23328"/>
    <cellStyle name="40% - Accent1 70 3" xfId="23329"/>
    <cellStyle name="40% - Accent1 70 4" xfId="23330"/>
    <cellStyle name="40% - Accent1 71" xfId="23331"/>
    <cellStyle name="40% - Accent1 72" xfId="23332"/>
    <cellStyle name="40% - Accent1 73" xfId="23333"/>
    <cellStyle name="40% - Accent1 74" xfId="23334"/>
    <cellStyle name="40% - Accent1 75" xfId="23335"/>
    <cellStyle name="40% - Accent1 76" xfId="23336"/>
    <cellStyle name="40% - Accent1 77" xfId="23337"/>
    <cellStyle name="40% - Accent1 78" xfId="23338"/>
    <cellStyle name="40% - Accent1 79" xfId="23339"/>
    <cellStyle name="40% - Accent1 8" xfId="532"/>
    <cellStyle name="40% - Accent1 8 10" xfId="23340"/>
    <cellStyle name="40% - Accent1 8 2" xfId="533"/>
    <cellStyle name="40% - Accent1 8 2 2" xfId="23341"/>
    <cellStyle name="40% - Accent1 8 2 2 2" xfId="23342"/>
    <cellStyle name="40% - Accent1 8 2 2 2 2" xfId="23343"/>
    <cellStyle name="40% - Accent1 8 2 2 2 3" xfId="23344"/>
    <cellStyle name="40% - Accent1 8 2 2 3" xfId="23345"/>
    <cellStyle name="40% - Accent1 8 2 2 4" xfId="23346"/>
    <cellStyle name="40% - Accent1 8 2 2 5" xfId="23347"/>
    <cellStyle name="40% - Accent1 8 2 2 6" xfId="23348"/>
    <cellStyle name="40% - Accent1 8 2 2 7" xfId="23349"/>
    <cellStyle name="40% - Accent1 8 2 3" xfId="23350"/>
    <cellStyle name="40% - Accent1 8 2 3 2" xfId="23351"/>
    <cellStyle name="40% - Accent1 8 2 3 3" xfId="23352"/>
    <cellStyle name="40% - Accent1 8 2 4" xfId="23353"/>
    <cellStyle name="40% - Accent1 8 2 5" xfId="23354"/>
    <cellStyle name="40% - Accent1 8 2 6" xfId="23355"/>
    <cellStyle name="40% - Accent1 8 2 7" xfId="23356"/>
    <cellStyle name="40% - Accent1 8 3" xfId="23357"/>
    <cellStyle name="40% - Accent1 8 4" xfId="23358"/>
    <cellStyle name="40% - Accent1 8 5" xfId="23359"/>
    <cellStyle name="40% - Accent1 8 5 2" xfId="23360"/>
    <cellStyle name="40% - Accent1 8 5 3" xfId="23361"/>
    <cellStyle name="40% - Accent1 8 6" xfId="23362"/>
    <cellStyle name="40% - Accent1 8 7" xfId="23363"/>
    <cellStyle name="40% - Accent1 8 8" xfId="23364"/>
    <cellStyle name="40% - Accent1 8 9" xfId="23365"/>
    <cellStyle name="40% - Accent1 80" xfId="23366"/>
    <cellStyle name="40% - Accent1 81" xfId="23367"/>
    <cellStyle name="40% - Accent1 82" xfId="23368"/>
    <cellStyle name="40% - Accent1 83" xfId="23369"/>
    <cellStyle name="40% - Accent1 84" xfId="23370"/>
    <cellStyle name="40% - Accent1 85" xfId="23371"/>
    <cellStyle name="40% - Accent1 86" xfId="23372"/>
    <cellStyle name="40% - Accent1 87" xfId="23373"/>
    <cellStyle name="40% - Accent1 88" xfId="23374"/>
    <cellStyle name="40% - Accent1 89" xfId="23375"/>
    <cellStyle name="40% - Accent1 9" xfId="534"/>
    <cellStyle name="40% - Accent1 9 2" xfId="535"/>
    <cellStyle name="40% - Accent1 9 3" xfId="23376"/>
    <cellStyle name="40% - Accent1 90" xfId="23377"/>
    <cellStyle name="40% - Accent1 91" xfId="23378"/>
    <cellStyle name="40% - Accent1 92" xfId="23379"/>
    <cellStyle name="40% - Accent1 93" xfId="23380"/>
    <cellStyle name="40% - Accent1 94" xfId="23381"/>
    <cellStyle name="40% - Accent1 95" xfId="23382"/>
    <cellStyle name="40% - Accent1 96" xfId="23383"/>
    <cellStyle name="40% - Accent1 97" xfId="23384"/>
    <cellStyle name="40% - Accent1 98" xfId="23385"/>
    <cellStyle name="40% - Accent1 99" xfId="23386"/>
    <cellStyle name="40% - Accent2" xfId="10" builtinId="35" customBuiltin="1"/>
    <cellStyle name="40% - Accent2 10" xfId="536"/>
    <cellStyle name="40% - Accent2 10 2" xfId="537"/>
    <cellStyle name="40% - Accent2 10 3" xfId="23387"/>
    <cellStyle name="40% - Accent2 100" xfId="23388"/>
    <cellStyle name="40% - Accent2 101" xfId="23389"/>
    <cellStyle name="40% - Accent2 102" xfId="23390"/>
    <cellStyle name="40% - Accent2 103" xfId="23391"/>
    <cellStyle name="40% - Accent2 11" xfId="538"/>
    <cellStyle name="40% - Accent2 11 2" xfId="539"/>
    <cellStyle name="40% - Accent2 12" xfId="540"/>
    <cellStyle name="40% - Accent2 12 2" xfId="541"/>
    <cellStyle name="40% - Accent2 13" xfId="542"/>
    <cellStyle name="40% - Accent2 13 2" xfId="543"/>
    <cellStyle name="40% - Accent2 13 2 2" xfId="23392"/>
    <cellStyle name="40% - Accent2 13 2 2 2" xfId="23393"/>
    <cellStyle name="40% - Accent2 13 2 2 3" xfId="23394"/>
    <cellStyle name="40% - Accent2 13 2 3" xfId="23395"/>
    <cellStyle name="40% - Accent2 13 2 4" xfId="23396"/>
    <cellStyle name="40% - Accent2 13 2 5" xfId="23397"/>
    <cellStyle name="40% - Accent2 13 2 6" xfId="23398"/>
    <cellStyle name="40% - Accent2 13 2 7" xfId="23399"/>
    <cellStyle name="40% - Accent2 13 3" xfId="23400"/>
    <cellStyle name="40% - Accent2 13 3 2" xfId="23401"/>
    <cellStyle name="40% - Accent2 13 3 3" xfId="23402"/>
    <cellStyle name="40% - Accent2 13 4" xfId="23403"/>
    <cellStyle name="40% - Accent2 13 5" xfId="23404"/>
    <cellStyle name="40% - Accent2 13 6" xfId="23405"/>
    <cellStyle name="40% - Accent2 13 7" xfId="23406"/>
    <cellStyle name="40% - Accent2 14" xfId="544"/>
    <cellStyle name="40% - Accent2 14 2" xfId="545"/>
    <cellStyle name="40% - Accent2 14 3" xfId="23407"/>
    <cellStyle name="40% - Accent2 14 4" xfId="23408"/>
    <cellStyle name="40% - Accent2 14 5" xfId="23409"/>
    <cellStyle name="40% - Accent2 15" xfId="546"/>
    <cellStyle name="40% - Accent2 15 2" xfId="547"/>
    <cellStyle name="40% - Accent2 15 3" xfId="23410"/>
    <cellStyle name="40% - Accent2 16" xfId="548"/>
    <cellStyle name="40% - Accent2 16 2" xfId="549"/>
    <cellStyle name="40% - Accent2 17" xfId="550"/>
    <cellStyle name="40% - Accent2 17 2" xfId="551"/>
    <cellStyle name="40% - Accent2 18" xfId="552"/>
    <cellStyle name="40% - Accent2 18 2" xfId="553"/>
    <cellStyle name="40% - Accent2 19" xfId="554"/>
    <cellStyle name="40% - Accent2 19 2" xfId="555"/>
    <cellStyle name="40% - Accent2 2" xfId="556"/>
    <cellStyle name="40% - Accent2 2 10" xfId="23411"/>
    <cellStyle name="40% - Accent2 2 10 2" xfId="23412"/>
    <cellStyle name="40% - Accent2 2 10 2 2" xfId="23413"/>
    <cellStyle name="40% - Accent2 2 10 2 3" xfId="23414"/>
    <cellStyle name="40% - Accent2 2 10 3" xfId="23415"/>
    <cellStyle name="40% - Accent2 2 10 4" xfId="23416"/>
    <cellStyle name="40% - Accent2 2 11" xfId="23417"/>
    <cellStyle name="40% - Accent2 2 11 2" xfId="23418"/>
    <cellStyle name="40% - Accent2 2 11 2 2" xfId="23419"/>
    <cellStyle name="40% - Accent2 2 11 2 3" xfId="23420"/>
    <cellStyle name="40% - Accent2 2 11 3" xfId="23421"/>
    <cellStyle name="40% - Accent2 2 11 4" xfId="23422"/>
    <cellStyle name="40% - Accent2 2 12" xfId="23423"/>
    <cellStyle name="40% - Accent2 2 12 2" xfId="23424"/>
    <cellStyle name="40% - Accent2 2 12 3" xfId="23425"/>
    <cellStyle name="40% - Accent2 2 13" xfId="23426"/>
    <cellStyle name="40% - Accent2 2 14" xfId="23427"/>
    <cellStyle name="40% - Accent2 2 15" xfId="23428"/>
    <cellStyle name="40% - Accent2 2 2" xfId="557"/>
    <cellStyle name="40% - Accent2 2 2 10" xfId="23429"/>
    <cellStyle name="40% - Accent2 2 2 10 2" xfId="23430"/>
    <cellStyle name="40% - Accent2 2 2 10 2 2" xfId="23431"/>
    <cellStyle name="40% - Accent2 2 2 10 2 3" xfId="23432"/>
    <cellStyle name="40% - Accent2 2 2 10 3" xfId="23433"/>
    <cellStyle name="40% - Accent2 2 2 10 4" xfId="23434"/>
    <cellStyle name="40% - Accent2 2 2 11" xfId="23435"/>
    <cellStyle name="40% - Accent2 2 2 11 2" xfId="23436"/>
    <cellStyle name="40% - Accent2 2 2 11 2 2" xfId="23437"/>
    <cellStyle name="40% - Accent2 2 2 11 2 3" xfId="23438"/>
    <cellStyle name="40% - Accent2 2 2 11 3" xfId="23439"/>
    <cellStyle name="40% - Accent2 2 2 11 4" xfId="23440"/>
    <cellStyle name="40% - Accent2 2 2 12" xfId="23441"/>
    <cellStyle name="40% - Accent2 2 2 12 2" xfId="23442"/>
    <cellStyle name="40% - Accent2 2 2 12 3" xfId="23443"/>
    <cellStyle name="40% - Accent2 2 2 13" xfId="23444"/>
    <cellStyle name="40% - Accent2 2 2 14" xfId="23445"/>
    <cellStyle name="40% - Accent2 2 2 2" xfId="23446"/>
    <cellStyle name="40% - Accent2 2 2 2 10" xfId="23447"/>
    <cellStyle name="40% - Accent2 2 2 2 10 2" xfId="23448"/>
    <cellStyle name="40% - Accent2 2 2 2 10 3" xfId="23449"/>
    <cellStyle name="40% - Accent2 2 2 2 11" xfId="23450"/>
    <cellStyle name="40% - Accent2 2 2 2 12" xfId="23451"/>
    <cellStyle name="40% - Accent2 2 2 2 2" xfId="23452"/>
    <cellStyle name="40% - Accent2 2 2 2 2 2" xfId="23453"/>
    <cellStyle name="40% - Accent2 2 2 2 2 2 2" xfId="23454"/>
    <cellStyle name="40% - Accent2 2 2 2 2 2 2 2" xfId="23455"/>
    <cellStyle name="40% - Accent2 2 2 2 2 2 2 2 2" xfId="23456"/>
    <cellStyle name="40% - Accent2 2 2 2 2 2 2 2 3" xfId="23457"/>
    <cellStyle name="40% - Accent2 2 2 2 2 2 2 3" xfId="23458"/>
    <cellStyle name="40% - Accent2 2 2 2 2 2 2 4" xfId="23459"/>
    <cellStyle name="40% - Accent2 2 2 2 2 2 3" xfId="23460"/>
    <cellStyle name="40% - Accent2 2 2 2 2 2 3 2" xfId="23461"/>
    <cellStyle name="40% - Accent2 2 2 2 2 2 3 3" xfId="23462"/>
    <cellStyle name="40% - Accent2 2 2 2 2 2 4" xfId="23463"/>
    <cellStyle name="40% - Accent2 2 2 2 2 2 5" xfId="23464"/>
    <cellStyle name="40% - Accent2 2 2 2 2 2 6" xfId="23465"/>
    <cellStyle name="40% - Accent2 2 2 2 2 2 7" xfId="23466"/>
    <cellStyle name="40% - Accent2 2 2 2 2 3" xfId="23467"/>
    <cellStyle name="40% - Accent2 2 2 2 2 3 2" xfId="23468"/>
    <cellStyle name="40% - Accent2 2 2 2 2 3 2 2" xfId="23469"/>
    <cellStyle name="40% - Accent2 2 2 2 2 3 2 2 2" xfId="23470"/>
    <cellStyle name="40% - Accent2 2 2 2 2 3 2 2 3" xfId="23471"/>
    <cellStyle name="40% - Accent2 2 2 2 2 3 2 3" xfId="23472"/>
    <cellStyle name="40% - Accent2 2 2 2 2 3 2 4" xfId="23473"/>
    <cellStyle name="40% - Accent2 2 2 2 2 3 3" xfId="23474"/>
    <cellStyle name="40% - Accent2 2 2 2 2 3 3 2" xfId="23475"/>
    <cellStyle name="40% - Accent2 2 2 2 2 3 3 3" xfId="23476"/>
    <cellStyle name="40% - Accent2 2 2 2 2 3 4" xfId="23477"/>
    <cellStyle name="40% - Accent2 2 2 2 2 3 5" xfId="23478"/>
    <cellStyle name="40% - Accent2 2 2 2 2 4" xfId="23479"/>
    <cellStyle name="40% - Accent2 2 2 2 2 4 2" xfId="23480"/>
    <cellStyle name="40% - Accent2 2 2 2 2 4 2 2" xfId="23481"/>
    <cellStyle name="40% - Accent2 2 2 2 2 4 2 3" xfId="23482"/>
    <cellStyle name="40% - Accent2 2 2 2 2 4 3" xfId="23483"/>
    <cellStyle name="40% - Accent2 2 2 2 2 4 4" xfId="23484"/>
    <cellStyle name="40% - Accent2 2 2 2 2 5" xfId="23485"/>
    <cellStyle name="40% - Accent2 2 2 2 2 5 2" xfId="23486"/>
    <cellStyle name="40% - Accent2 2 2 2 2 5 3" xfId="23487"/>
    <cellStyle name="40% - Accent2 2 2 2 2 6" xfId="23488"/>
    <cellStyle name="40% - Accent2 2 2 2 2 7" xfId="23489"/>
    <cellStyle name="40% - Accent2 2 2 2 3" xfId="23490"/>
    <cellStyle name="40% - Accent2 2 2 2 3 2" xfId="23491"/>
    <cellStyle name="40% - Accent2 2 2 2 3 2 2" xfId="23492"/>
    <cellStyle name="40% - Accent2 2 2 2 3 2 2 2" xfId="23493"/>
    <cellStyle name="40% - Accent2 2 2 2 3 2 2 2 2" xfId="23494"/>
    <cellStyle name="40% - Accent2 2 2 2 3 2 2 2 3" xfId="23495"/>
    <cellStyle name="40% - Accent2 2 2 2 3 2 2 3" xfId="23496"/>
    <cellStyle name="40% - Accent2 2 2 2 3 2 2 4" xfId="23497"/>
    <cellStyle name="40% - Accent2 2 2 2 3 2 3" xfId="23498"/>
    <cellStyle name="40% - Accent2 2 2 2 3 2 3 2" xfId="23499"/>
    <cellStyle name="40% - Accent2 2 2 2 3 2 3 3" xfId="23500"/>
    <cellStyle name="40% - Accent2 2 2 2 3 2 4" xfId="23501"/>
    <cellStyle name="40% - Accent2 2 2 2 3 2 5" xfId="23502"/>
    <cellStyle name="40% - Accent2 2 2 2 3 3" xfId="23503"/>
    <cellStyle name="40% - Accent2 2 2 2 3 3 2" xfId="23504"/>
    <cellStyle name="40% - Accent2 2 2 2 3 3 2 2" xfId="23505"/>
    <cellStyle name="40% - Accent2 2 2 2 3 3 2 2 2" xfId="23506"/>
    <cellStyle name="40% - Accent2 2 2 2 3 3 2 2 3" xfId="23507"/>
    <cellStyle name="40% - Accent2 2 2 2 3 3 2 3" xfId="23508"/>
    <cellStyle name="40% - Accent2 2 2 2 3 3 2 4" xfId="23509"/>
    <cellStyle name="40% - Accent2 2 2 2 3 3 3" xfId="23510"/>
    <cellStyle name="40% - Accent2 2 2 2 3 3 3 2" xfId="23511"/>
    <cellStyle name="40% - Accent2 2 2 2 3 3 3 3" xfId="23512"/>
    <cellStyle name="40% - Accent2 2 2 2 3 3 4" xfId="23513"/>
    <cellStyle name="40% - Accent2 2 2 2 3 3 5" xfId="23514"/>
    <cellStyle name="40% - Accent2 2 2 2 3 4" xfId="23515"/>
    <cellStyle name="40% - Accent2 2 2 2 3 4 2" xfId="23516"/>
    <cellStyle name="40% - Accent2 2 2 2 3 4 2 2" xfId="23517"/>
    <cellStyle name="40% - Accent2 2 2 2 3 4 2 3" xfId="23518"/>
    <cellStyle name="40% - Accent2 2 2 2 3 4 3" xfId="23519"/>
    <cellStyle name="40% - Accent2 2 2 2 3 4 4" xfId="23520"/>
    <cellStyle name="40% - Accent2 2 2 2 3 5" xfId="23521"/>
    <cellStyle name="40% - Accent2 2 2 2 3 5 2" xfId="23522"/>
    <cellStyle name="40% - Accent2 2 2 2 3 5 3" xfId="23523"/>
    <cellStyle name="40% - Accent2 2 2 2 3 6" xfId="23524"/>
    <cellStyle name="40% - Accent2 2 2 2 3 7" xfId="23525"/>
    <cellStyle name="40% - Accent2 2 2 2 4" xfId="23526"/>
    <cellStyle name="40% - Accent2 2 2 2 4 2" xfId="23527"/>
    <cellStyle name="40% - Accent2 2 2 2 4 2 2" xfId="23528"/>
    <cellStyle name="40% - Accent2 2 2 2 4 2 2 2" xfId="23529"/>
    <cellStyle name="40% - Accent2 2 2 2 4 2 2 2 2" xfId="23530"/>
    <cellStyle name="40% - Accent2 2 2 2 4 2 2 2 3" xfId="23531"/>
    <cellStyle name="40% - Accent2 2 2 2 4 2 2 3" xfId="23532"/>
    <cellStyle name="40% - Accent2 2 2 2 4 2 2 4" xfId="23533"/>
    <cellStyle name="40% - Accent2 2 2 2 4 2 3" xfId="23534"/>
    <cellStyle name="40% - Accent2 2 2 2 4 2 3 2" xfId="23535"/>
    <cellStyle name="40% - Accent2 2 2 2 4 2 3 3" xfId="23536"/>
    <cellStyle name="40% - Accent2 2 2 2 4 2 4" xfId="23537"/>
    <cellStyle name="40% - Accent2 2 2 2 4 2 5" xfId="23538"/>
    <cellStyle name="40% - Accent2 2 2 2 4 3" xfId="23539"/>
    <cellStyle name="40% - Accent2 2 2 2 4 3 2" xfId="23540"/>
    <cellStyle name="40% - Accent2 2 2 2 4 3 2 2" xfId="23541"/>
    <cellStyle name="40% - Accent2 2 2 2 4 3 2 2 2" xfId="23542"/>
    <cellStyle name="40% - Accent2 2 2 2 4 3 2 2 3" xfId="23543"/>
    <cellStyle name="40% - Accent2 2 2 2 4 3 2 3" xfId="23544"/>
    <cellStyle name="40% - Accent2 2 2 2 4 3 2 4" xfId="23545"/>
    <cellStyle name="40% - Accent2 2 2 2 4 3 3" xfId="23546"/>
    <cellStyle name="40% - Accent2 2 2 2 4 3 3 2" xfId="23547"/>
    <cellStyle name="40% - Accent2 2 2 2 4 3 3 3" xfId="23548"/>
    <cellStyle name="40% - Accent2 2 2 2 4 3 4" xfId="23549"/>
    <cellStyle name="40% - Accent2 2 2 2 4 3 5" xfId="23550"/>
    <cellStyle name="40% - Accent2 2 2 2 4 4" xfId="23551"/>
    <cellStyle name="40% - Accent2 2 2 2 4 4 2" xfId="23552"/>
    <cellStyle name="40% - Accent2 2 2 2 4 4 2 2" xfId="23553"/>
    <cellStyle name="40% - Accent2 2 2 2 4 4 2 3" xfId="23554"/>
    <cellStyle name="40% - Accent2 2 2 2 4 4 3" xfId="23555"/>
    <cellStyle name="40% - Accent2 2 2 2 4 4 4" xfId="23556"/>
    <cellStyle name="40% - Accent2 2 2 2 4 5" xfId="23557"/>
    <cellStyle name="40% - Accent2 2 2 2 4 5 2" xfId="23558"/>
    <cellStyle name="40% - Accent2 2 2 2 4 5 3" xfId="23559"/>
    <cellStyle name="40% - Accent2 2 2 2 4 6" xfId="23560"/>
    <cellStyle name="40% - Accent2 2 2 2 4 7" xfId="23561"/>
    <cellStyle name="40% - Accent2 2 2 2 5" xfId="23562"/>
    <cellStyle name="40% - Accent2 2 2 2 5 2" xfId="23563"/>
    <cellStyle name="40% - Accent2 2 2 2 5 2 2" xfId="23564"/>
    <cellStyle name="40% - Accent2 2 2 2 5 2 2 2" xfId="23565"/>
    <cellStyle name="40% - Accent2 2 2 2 5 2 2 3" xfId="23566"/>
    <cellStyle name="40% - Accent2 2 2 2 5 2 3" xfId="23567"/>
    <cellStyle name="40% - Accent2 2 2 2 5 2 4" xfId="23568"/>
    <cellStyle name="40% - Accent2 2 2 2 5 3" xfId="23569"/>
    <cellStyle name="40% - Accent2 2 2 2 5 3 2" xfId="23570"/>
    <cellStyle name="40% - Accent2 2 2 2 5 3 3" xfId="23571"/>
    <cellStyle name="40% - Accent2 2 2 2 5 4" xfId="23572"/>
    <cellStyle name="40% - Accent2 2 2 2 5 5" xfId="23573"/>
    <cellStyle name="40% - Accent2 2 2 2 6" xfId="23574"/>
    <cellStyle name="40% - Accent2 2 2 2 6 2" xfId="23575"/>
    <cellStyle name="40% - Accent2 2 2 2 6 2 2" xfId="23576"/>
    <cellStyle name="40% - Accent2 2 2 2 6 2 2 2" xfId="23577"/>
    <cellStyle name="40% - Accent2 2 2 2 6 2 2 3" xfId="23578"/>
    <cellStyle name="40% - Accent2 2 2 2 6 2 3" xfId="23579"/>
    <cellStyle name="40% - Accent2 2 2 2 6 2 4" xfId="23580"/>
    <cellStyle name="40% - Accent2 2 2 2 6 3" xfId="23581"/>
    <cellStyle name="40% - Accent2 2 2 2 6 3 2" xfId="23582"/>
    <cellStyle name="40% - Accent2 2 2 2 6 3 3" xfId="23583"/>
    <cellStyle name="40% - Accent2 2 2 2 6 4" xfId="23584"/>
    <cellStyle name="40% - Accent2 2 2 2 6 5" xfId="23585"/>
    <cellStyle name="40% - Accent2 2 2 2 7" xfId="23586"/>
    <cellStyle name="40% - Accent2 2 2 2 7 2" xfId="23587"/>
    <cellStyle name="40% - Accent2 2 2 2 7 2 2" xfId="23588"/>
    <cellStyle name="40% - Accent2 2 2 2 7 2 2 2" xfId="23589"/>
    <cellStyle name="40% - Accent2 2 2 2 7 2 2 3" xfId="23590"/>
    <cellStyle name="40% - Accent2 2 2 2 7 2 3" xfId="23591"/>
    <cellStyle name="40% - Accent2 2 2 2 7 2 4" xfId="23592"/>
    <cellStyle name="40% - Accent2 2 2 2 7 3" xfId="23593"/>
    <cellStyle name="40% - Accent2 2 2 2 7 3 2" xfId="23594"/>
    <cellStyle name="40% - Accent2 2 2 2 7 3 3" xfId="23595"/>
    <cellStyle name="40% - Accent2 2 2 2 7 4" xfId="23596"/>
    <cellStyle name="40% - Accent2 2 2 2 7 5" xfId="23597"/>
    <cellStyle name="40% - Accent2 2 2 2 8" xfId="23598"/>
    <cellStyle name="40% - Accent2 2 2 2 8 2" xfId="23599"/>
    <cellStyle name="40% - Accent2 2 2 2 8 2 2" xfId="23600"/>
    <cellStyle name="40% - Accent2 2 2 2 8 2 3" xfId="23601"/>
    <cellStyle name="40% - Accent2 2 2 2 8 3" xfId="23602"/>
    <cellStyle name="40% - Accent2 2 2 2 8 4" xfId="23603"/>
    <cellStyle name="40% - Accent2 2 2 2 9" xfId="23604"/>
    <cellStyle name="40% - Accent2 2 2 2 9 2" xfId="23605"/>
    <cellStyle name="40% - Accent2 2 2 2 9 2 2" xfId="23606"/>
    <cellStyle name="40% - Accent2 2 2 2 9 2 3" xfId="23607"/>
    <cellStyle name="40% - Accent2 2 2 2 9 3" xfId="23608"/>
    <cellStyle name="40% - Accent2 2 2 2 9 4" xfId="23609"/>
    <cellStyle name="40% - Accent2 2 2 3" xfId="23610"/>
    <cellStyle name="40% - Accent2 2 2 3 10" xfId="23611"/>
    <cellStyle name="40% - Accent2 2 2 3 10 2" xfId="23612"/>
    <cellStyle name="40% - Accent2 2 2 3 10 3" xfId="23613"/>
    <cellStyle name="40% - Accent2 2 2 3 11" xfId="23614"/>
    <cellStyle name="40% - Accent2 2 2 3 12" xfId="23615"/>
    <cellStyle name="40% - Accent2 2 2 3 2" xfId="23616"/>
    <cellStyle name="40% - Accent2 2 2 3 2 2" xfId="23617"/>
    <cellStyle name="40% - Accent2 2 2 3 2 2 2" xfId="23618"/>
    <cellStyle name="40% - Accent2 2 2 3 2 2 2 2" xfId="23619"/>
    <cellStyle name="40% - Accent2 2 2 3 2 2 2 2 2" xfId="23620"/>
    <cellStyle name="40% - Accent2 2 2 3 2 2 2 2 3" xfId="23621"/>
    <cellStyle name="40% - Accent2 2 2 3 2 2 2 3" xfId="23622"/>
    <cellStyle name="40% - Accent2 2 2 3 2 2 2 4" xfId="23623"/>
    <cellStyle name="40% - Accent2 2 2 3 2 2 3" xfId="23624"/>
    <cellStyle name="40% - Accent2 2 2 3 2 2 3 2" xfId="23625"/>
    <cellStyle name="40% - Accent2 2 2 3 2 2 3 3" xfId="23626"/>
    <cellStyle name="40% - Accent2 2 2 3 2 2 4" xfId="23627"/>
    <cellStyle name="40% - Accent2 2 2 3 2 2 5" xfId="23628"/>
    <cellStyle name="40% - Accent2 2 2 3 2 3" xfId="23629"/>
    <cellStyle name="40% - Accent2 2 2 3 2 3 2" xfId="23630"/>
    <cellStyle name="40% - Accent2 2 2 3 2 3 2 2" xfId="23631"/>
    <cellStyle name="40% - Accent2 2 2 3 2 3 2 2 2" xfId="23632"/>
    <cellStyle name="40% - Accent2 2 2 3 2 3 2 2 3" xfId="23633"/>
    <cellStyle name="40% - Accent2 2 2 3 2 3 2 3" xfId="23634"/>
    <cellStyle name="40% - Accent2 2 2 3 2 3 2 4" xfId="23635"/>
    <cellStyle name="40% - Accent2 2 2 3 2 3 3" xfId="23636"/>
    <cellStyle name="40% - Accent2 2 2 3 2 3 3 2" xfId="23637"/>
    <cellStyle name="40% - Accent2 2 2 3 2 3 3 3" xfId="23638"/>
    <cellStyle name="40% - Accent2 2 2 3 2 3 4" xfId="23639"/>
    <cellStyle name="40% - Accent2 2 2 3 2 3 5" xfId="23640"/>
    <cellStyle name="40% - Accent2 2 2 3 2 4" xfId="23641"/>
    <cellStyle name="40% - Accent2 2 2 3 2 4 2" xfId="23642"/>
    <cellStyle name="40% - Accent2 2 2 3 2 4 2 2" xfId="23643"/>
    <cellStyle name="40% - Accent2 2 2 3 2 4 2 3" xfId="23644"/>
    <cellStyle name="40% - Accent2 2 2 3 2 4 3" xfId="23645"/>
    <cellStyle name="40% - Accent2 2 2 3 2 4 4" xfId="23646"/>
    <cellStyle name="40% - Accent2 2 2 3 2 5" xfId="23647"/>
    <cellStyle name="40% - Accent2 2 2 3 2 5 2" xfId="23648"/>
    <cellStyle name="40% - Accent2 2 2 3 2 5 3" xfId="23649"/>
    <cellStyle name="40% - Accent2 2 2 3 2 6" xfId="23650"/>
    <cellStyle name="40% - Accent2 2 2 3 2 7" xfId="23651"/>
    <cellStyle name="40% - Accent2 2 2 3 3" xfId="23652"/>
    <cellStyle name="40% - Accent2 2 2 3 3 2" xfId="23653"/>
    <cellStyle name="40% - Accent2 2 2 3 3 2 2" xfId="23654"/>
    <cellStyle name="40% - Accent2 2 2 3 3 2 2 2" xfId="23655"/>
    <cellStyle name="40% - Accent2 2 2 3 3 2 2 2 2" xfId="23656"/>
    <cellStyle name="40% - Accent2 2 2 3 3 2 2 2 3" xfId="23657"/>
    <cellStyle name="40% - Accent2 2 2 3 3 2 2 3" xfId="23658"/>
    <cellStyle name="40% - Accent2 2 2 3 3 2 2 4" xfId="23659"/>
    <cellStyle name="40% - Accent2 2 2 3 3 2 3" xfId="23660"/>
    <cellStyle name="40% - Accent2 2 2 3 3 2 3 2" xfId="23661"/>
    <cellStyle name="40% - Accent2 2 2 3 3 2 3 3" xfId="23662"/>
    <cellStyle name="40% - Accent2 2 2 3 3 2 4" xfId="23663"/>
    <cellStyle name="40% - Accent2 2 2 3 3 2 5" xfId="23664"/>
    <cellStyle name="40% - Accent2 2 2 3 3 3" xfId="23665"/>
    <cellStyle name="40% - Accent2 2 2 3 3 3 2" xfId="23666"/>
    <cellStyle name="40% - Accent2 2 2 3 3 3 2 2" xfId="23667"/>
    <cellStyle name="40% - Accent2 2 2 3 3 3 2 2 2" xfId="23668"/>
    <cellStyle name="40% - Accent2 2 2 3 3 3 2 2 3" xfId="23669"/>
    <cellStyle name="40% - Accent2 2 2 3 3 3 2 3" xfId="23670"/>
    <cellStyle name="40% - Accent2 2 2 3 3 3 2 4" xfId="23671"/>
    <cellStyle name="40% - Accent2 2 2 3 3 3 3" xfId="23672"/>
    <cellStyle name="40% - Accent2 2 2 3 3 3 3 2" xfId="23673"/>
    <cellStyle name="40% - Accent2 2 2 3 3 3 3 3" xfId="23674"/>
    <cellStyle name="40% - Accent2 2 2 3 3 3 4" xfId="23675"/>
    <cellStyle name="40% - Accent2 2 2 3 3 3 5" xfId="23676"/>
    <cellStyle name="40% - Accent2 2 2 3 3 4" xfId="23677"/>
    <cellStyle name="40% - Accent2 2 2 3 3 4 2" xfId="23678"/>
    <cellStyle name="40% - Accent2 2 2 3 3 4 2 2" xfId="23679"/>
    <cellStyle name="40% - Accent2 2 2 3 3 4 2 3" xfId="23680"/>
    <cellStyle name="40% - Accent2 2 2 3 3 4 3" xfId="23681"/>
    <cellStyle name="40% - Accent2 2 2 3 3 4 4" xfId="23682"/>
    <cellStyle name="40% - Accent2 2 2 3 3 5" xfId="23683"/>
    <cellStyle name="40% - Accent2 2 2 3 3 5 2" xfId="23684"/>
    <cellStyle name="40% - Accent2 2 2 3 3 5 3" xfId="23685"/>
    <cellStyle name="40% - Accent2 2 2 3 3 6" xfId="23686"/>
    <cellStyle name="40% - Accent2 2 2 3 3 7" xfId="23687"/>
    <cellStyle name="40% - Accent2 2 2 3 4" xfId="23688"/>
    <cellStyle name="40% - Accent2 2 2 3 4 2" xfId="23689"/>
    <cellStyle name="40% - Accent2 2 2 3 4 2 2" xfId="23690"/>
    <cellStyle name="40% - Accent2 2 2 3 4 2 2 2" xfId="23691"/>
    <cellStyle name="40% - Accent2 2 2 3 4 2 2 2 2" xfId="23692"/>
    <cellStyle name="40% - Accent2 2 2 3 4 2 2 2 3" xfId="23693"/>
    <cellStyle name="40% - Accent2 2 2 3 4 2 2 3" xfId="23694"/>
    <cellStyle name="40% - Accent2 2 2 3 4 2 2 4" xfId="23695"/>
    <cellStyle name="40% - Accent2 2 2 3 4 2 3" xfId="23696"/>
    <cellStyle name="40% - Accent2 2 2 3 4 2 3 2" xfId="23697"/>
    <cellStyle name="40% - Accent2 2 2 3 4 2 3 3" xfId="23698"/>
    <cellStyle name="40% - Accent2 2 2 3 4 2 4" xfId="23699"/>
    <cellStyle name="40% - Accent2 2 2 3 4 2 5" xfId="23700"/>
    <cellStyle name="40% - Accent2 2 2 3 4 3" xfId="23701"/>
    <cellStyle name="40% - Accent2 2 2 3 4 3 2" xfId="23702"/>
    <cellStyle name="40% - Accent2 2 2 3 4 3 2 2" xfId="23703"/>
    <cellStyle name="40% - Accent2 2 2 3 4 3 2 2 2" xfId="23704"/>
    <cellStyle name="40% - Accent2 2 2 3 4 3 2 2 3" xfId="23705"/>
    <cellStyle name="40% - Accent2 2 2 3 4 3 2 3" xfId="23706"/>
    <cellStyle name="40% - Accent2 2 2 3 4 3 2 4" xfId="23707"/>
    <cellStyle name="40% - Accent2 2 2 3 4 3 3" xfId="23708"/>
    <cellStyle name="40% - Accent2 2 2 3 4 3 3 2" xfId="23709"/>
    <cellStyle name="40% - Accent2 2 2 3 4 3 3 3" xfId="23710"/>
    <cellStyle name="40% - Accent2 2 2 3 4 3 4" xfId="23711"/>
    <cellStyle name="40% - Accent2 2 2 3 4 3 5" xfId="23712"/>
    <cellStyle name="40% - Accent2 2 2 3 4 4" xfId="23713"/>
    <cellStyle name="40% - Accent2 2 2 3 4 4 2" xfId="23714"/>
    <cellStyle name="40% - Accent2 2 2 3 4 4 2 2" xfId="23715"/>
    <cellStyle name="40% - Accent2 2 2 3 4 4 2 3" xfId="23716"/>
    <cellStyle name="40% - Accent2 2 2 3 4 4 3" xfId="23717"/>
    <cellStyle name="40% - Accent2 2 2 3 4 4 4" xfId="23718"/>
    <cellStyle name="40% - Accent2 2 2 3 4 5" xfId="23719"/>
    <cellStyle name="40% - Accent2 2 2 3 4 5 2" xfId="23720"/>
    <cellStyle name="40% - Accent2 2 2 3 4 5 3" xfId="23721"/>
    <cellStyle name="40% - Accent2 2 2 3 4 6" xfId="23722"/>
    <cellStyle name="40% - Accent2 2 2 3 4 7" xfId="23723"/>
    <cellStyle name="40% - Accent2 2 2 3 5" xfId="23724"/>
    <cellStyle name="40% - Accent2 2 2 3 5 2" xfId="23725"/>
    <cellStyle name="40% - Accent2 2 2 3 5 2 2" xfId="23726"/>
    <cellStyle name="40% - Accent2 2 2 3 5 2 2 2" xfId="23727"/>
    <cellStyle name="40% - Accent2 2 2 3 5 2 2 3" xfId="23728"/>
    <cellStyle name="40% - Accent2 2 2 3 5 2 3" xfId="23729"/>
    <cellStyle name="40% - Accent2 2 2 3 5 2 4" xfId="23730"/>
    <cellStyle name="40% - Accent2 2 2 3 5 3" xfId="23731"/>
    <cellStyle name="40% - Accent2 2 2 3 5 3 2" xfId="23732"/>
    <cellStyle name="40% - Accent2 2 2 3 5 3 3" xfId="23733"/>
    <cellStyle name="40% - Accent2 2 2 3 5 4" xfId="23734"/>
    <cellStyle name="40% - Accent2 2 2 3 5 5" xfId="23735"/>
    <cellStyle name="40% - Accent2 2 2 3 6" xfId="23736"/>
    <cellStyle name="40% - Accent2 2 2 3 6 2" xfId="23737"/>
    <cellStyle name="40% - Accent2 2 2 3 6 2 2" xfId="23738"/>
    <cellStyle name="40% - Accent2 2 2 3 6 2 2 2" xfId="23739"/>
    <cellStyle name="40% - Accent2 2 2 3 6 2 2 3" xfId="23740"/>
    <cellStyle name="40% - Accent2 2 2 3 6 2 3" xfId="23741"/>
    <cellStyle name="40% - Accent2 2 2 3 6 2 4" xfId="23742"/>
    <cellStyle name="40% - Accent2 2 2 3 6 3" xfId="23743"/>
    <cellStyle name="40% - Accent2 2 2 3 6 3 2" xfId="23744"/>
    <cellStyle name="40% - Accent2 2 2 3 6 3 3" xfId="23745"/>
    <cellStyle name="40% - Accent2 2 2 3 6 4" xfId="23746"/>
    <cellStyle name="40% - Accent2 2 2 3 6 5" xfId="23747"/>
    <cellStyle name="40% - Accent2 2 2 3 7" xfId="23748"/>
    <cellStyle name="40% - Accent2 2 2 3 7 2" xfId="23749"/>
    <cellStyle name="40% - Accent2 2 2 3 7 2 2" xfId="23750"/>
    <cellStyle name="40% - Accent2 2 2 3 7 2 2 2" xfId="23751"/>
    <cellStyle name="40% - Accent2 2 2 3 7 2 2 3" xfId="23752"/>
    <cellStyle name="40% - Accent2 2 2 3 7 2 3" xfId="23753"/>
    <cellStyle name="40% - Accent2 2 2 3 7 2 4" xfId="23754"/>
    <cellStyle name="40% - Accent2 2 2 3 7 3" xfId="23755"/>
    <cellStyle name="40% - Accent2 2 2 3 7 3 2" xfId="23756"/>
    <cellStyle name="40% - Accent2 2 2 3 7 3 3" xfId="23757"/>
    <cellStyle name="40% - Accent2 2 2 3 7 4" xfId="23758"/>
    <cellStyle name="40% - Accent2 2 2 3 7 5" xfId="23759"/>
    <cellStyle name="40% - Accent2 2 2 3 8" xfId="23760"/>
    <cellStyle name="40% - Accent2 2 2 3 8 2" xfId="23761"/>
    <cellStyle name="40% - Accent2 2 2 3 8 2 2" xfId="23762"/>
    <cellStyle name="40% - Accent2 2 2 3 8 2 3" xfId="23763"/>
    <cellStyle name="40% - Accent2 2 2 3 8 3" xfId="23764"/>
    <cellStyle name="40% - Accent2 2 2 3 8 4" xfId="23765"/>
    <cellStyle name="40% - Accent2 2 2 3 9" xfId="23766"/>
    <cellStyle name="40% - Accent2 2 2 3 9 2" xfId="23767"/>
    <cellStyle name="40% - Accent2 2 2 3 9 2 2" xfId="23768"/>
    <cellStyle name="40% - Accent2 2 2 3 9 2 3" xfId="23769"/>
    <cellStyle name="40% - Accent2 2 2 3 9 3" xfId="23770"/>
    <cellStyle name="40% - Accent2 2 2 3 9 4" xfId="23771"/>
    <cellStyle name="40% - Accent2 2 2 4" xfId="23772"/>
    <cellStyle name="40% - Accent2 2 2 4 2" xfId="23773"/>
    <cellStyle name="40% - Accent2 2 2 4 2 2" xfId="23774"/>
    <cellStyle name="40% - Accent2 2 2 4 2 2 2" xfId="23775"/>
    <cellStyle name="40% - Accent2 2 2 4 2 2 2 2" xfId="23776"/>
    <cellStyle name="40% - Accent2 2 2 4 2 2 2 3" xfId="23777"/>
    <cellStyle name="40% - Accent2 2 2 4 2 2 3" xfId="23778"/>
    <cellStyle name="40% - Accent2 2 2 4 2 2 4" xfId="23779"/>
    <cellStyle name="40% - Accent2 2 2 4 2 3" xfId="23780"/>
    <cellStyle name="40% - Accent2 2 2 4 2 3 2" xfId="23781"/>
    <cellStyle name="40% - Accent2 2 2 4 2 3 3" xfId="23782"/>
    <cellStyle name="40% - Accent2 2 2 4 2 4" xfId="23783"/>
    <cellStyle name="40% - Accent2 2 2 4 2 5" xfId="23784"/>
    <cellStyle name="40% - Accent2 2 2 4 3" xfId="23785"/>
    <cellStyle name="40% - Accent2 2 2 4 3 2" xfId="23786"/>
    <cellStyle name="40% - Accent2 2 2 4 3 2 2" xfId="23787"/>
    <cellStyle name="40% - Accent2 2 2 4 3 2 2 2" xfId="23788"/>
    <cellStyle name="40% - Accent2 2 2 4 3 2 2 3" xfId="23789"/>
    <cellStyle name="40% - Accent2 2 2 4 3 2 3" xfId="23790"/>
    <cellStyle name="40% - Accent2 2 2 4 3 2 4" xfId="23791"/>
    <cellStyle name="40% - Accent2 2 2 4 3 3" xfId="23792"/>
    <cellStyle name="40% - Accent2 2 2 4 3 3 2" xfId="23793"/>
    <cellStyle name="40% - Accent2 2 2 4 3 3 3" xfId="23794"/>
    <cellStyle name="40% - Accent2 2 2 4 3 4" xfId="23795"/>
    <cellStyle name="40% - Accent2 2 2 4 3 5" xfId="23796"/>
    <cellStyle name="40% - Accent2 2 2 4 4" xfId="23797"/>
    <cellStyle name="40% - Accent2 2 2 4 4 2" xfId="23798"/>
    <cellStyle name="40% - Accent2 2 2 4 4 2 2" xfId="23799"/>
    <cellStyle name="40% - Accent2 2 2 4 4 2 3" xfId="23800"/>
    <cellStyle name="40% - Accent2 2 2 4 4 3" xfId="23801"/>
    <cellStyle name="40% - Accent2 2 2 4 4 4" xfId="23802"/>
    <cellStyle name="40% - Accent2 2 2 4 5" xfId="23803"/>
    <cellStyle name="40% - Accent2 2 2 4 5 2" xfId="23804"/>
    <cellStyle name="40% - Accent2 2 2 4 5 3" xfId="23805"/>
    <cellStyle name="40% - Accent2 2 2 4 6" xfId="23806"/>
    <cellStyle name="40% - Accent2 2 2 4 7" xfId="23807"/>
    <cellStyle name="40% - Accent2 2 2 5" xfId="23808"/>
    <cellStyle name="40% - Accent2 2 2 5 2" xfId="23809"/>
    <cellStyle name="40% - Accent2 2 2 5 2 2" xfId="23810"/>
    <cellStyle name="40% - Accent2 2 2 5 2 2 2" xfId="23811"/>
    <cellStyle name="40% - Accent2 2 2 5 2 2 2 2" xfId="23812"/>
    <cellStyle name="40% - Accent2 2 2 5 2 2 2 3" xfId="23813"/>
    <cellStyle name="40% - Accent2 2 2 5 2 2 3" xfId="23814"/>
    <cellStyle name="40% - Accent2 2 2 5 2 2 4" xfId="23815"/>
    <cellStyle name="40% - Accent2 2 2 5 2 3" xfId="23816"/>
    <cellStyle name="40% - Accent2 2 2 5 2 3 2" xfId="23817"/>
    <cellStyle name="40% - Accent2 2 2 5 2 3 3" xfId="23818"/>
    <cellStyle name="40% - Accent2 2 2 5 2 4" xfId="23819"/>
    <cellStyle name="40% - Accent2 2 2 5 2 5" xfId="23820"/>
    <cellStyle name="40% - Accent2 2 2 5 2 6" xfId="23821"/>
    <cellStyle name="40% - Accent2 2 2 5 2 7" xfId="23822"/>
    <cellStyle name="40% - Accent2 2 2 5 3" xfId="23823"/>
    <cellStyle name="40% - Accent2 2 2 5 3 2" xfId="23824"/>
    <cellStyle name="40% - Accent2 2 2 5 3 2 2" xfId="23825"/>
    <cellStyle name="40% - Accent2 2 2 5 3 2 2 2" xfId="23826"/>
    <cellStyle name="40% - Accent2 2 2 5 3 2 2 3" xfId="23827"/>
    <cellStyle name="40% - Accent2 2 2 5 3 2 3" xfId="23828"/>
    <cellStyle name="40% - Accent2 2 2 5 3 2 4" xfId="23829"/>
    <cellStyle name="40% - Accent2 2 2 5 3 3" xfId="23830"/>
    <cellStyle name="40% - Accent2 2 2 5 3 3 2" xfId="23831"/>
    <cellStyle name="40% - Accent2 2 2 5 3 3 3" xfId="23832"/>
    <cellStyle name="40% - Accent2 2 2 5 3 4" xfId="23833"/>
    <cellStyle name="40% - Accent2 2 2 5 3 5" xfId="23834"/>
    <cellStyle name="40% - Accent2 2 2 5 4" xfId="23835"/>
    <cellStyle name="40% - Accent2 2 2 5 4 2" xfId="23836"/>
    <cellStyle name="40% - Accent2 2 2 5 4 2 2" xfId="23837"/>
    <cellStyle name="40% - Accent2 2 2 5 4 2 3" xfId="23838"/>
    <cellStyle name="40% - Accent2 2 2 5 4 3" xfId="23839"/>
    <cellStyle name="40% - Accent2 2 2 5 4 4" xfId="23840"/>
    <cellStyle name="40% - Accent2 2 2 5 5" xfId="23841"/>
    <cellStyle name="40% - Accent2 2 2 5 5 2" xfId="23842"/>
    <cellStyle name="40% - Accent2 2 2 5 5 3" xfId="23843"/>
    <cellStyle name="40% - Accent2 2 2 5 6" xfId="23844"/>
    <cellStyle name="40% - Accent2 2 2 5 7" xfId="23845"/>
    <cellStyle name="40% - Accent2 2 2 6" xfId="23846"/>
    <cellStyle name="40% - Accent2 2 2 6 2" xfId="23847"/>
    <cellStyle name="40% - Accent2 2 2 6 2 2" xfId="23848"/>
    <cellStyle name="40% - Accent2 2 2 6 2 2 2" xfId="23849"/>
    <cellStyle name="40% - Accent2 2 2 6 2 2 2 2" xfId="23850"/>
    <cellStyle name="40% - Accent2 2 2 6 2 2 2 3" xfId="23851"/>
    <cellStyle name="40% - Accent2 2 2 6 2 2 3" xfId="23852"/>
    <cellStyle name="40% - Accent2 2 2 6 2 2 4" xfId="23853"/>
    <cellStyle name="40% - Accent2 2 2 6 2 3" xfId="23854"/>
    <cellStyle name="40% - Accent2 2 2 6 2 3 2" xfId="23855"/>
    <cellStyle name="40% - Accent2 2 2 6 2 3 3" xfId="23856"/>
    <cellStyle name="40% - Accent2 2 2 6 2 4" xfId="23857"/>
    <cellStyle name="40% - Accent2 2 2 6 2 5" xfId="23858"/>
    <cellStyle name="40% - Accent2 2 2 6 3" xfId="23859"/>
    <cellStyle name="40% - Accent2 2 2 6 3 2" xfId="23860"/>
    <cellStyle name="40% - Accent2 2 2 6 3 2 2" xfId="23861"/>
    <cellStyle name="40% - Accent2 2 2 6 3 2 2 2" xfId="23862"/>
    <cellStyle name="40% - Accent2 2 2 6 3 2 2 3" xfId="23863"/>
    <cellStyle name="40% - Accent2 2 2 6 3 2 3" xfId="23864"/>
    <cellStyle name="40% - Accent2 2 2 6 3 2 4" xfId="23865"/>
    <cellStyle name="40% - Accent2 2 2 6 3 3" xfId="23866"/>
    <cellStyle name="40% - Accent2 2 2 6 3 3 2" xfId="23867"/>
    <cellStyle name="40% - Accent2 2 2 6 3 3 3" xfId="23868"/>
    <cellStyle name="40% - Accent2 2 2 6 3 4" xfId="23869"/>
    <cellStyle name="40% - Accent2 2 2 6 3 5" xfId="23870"/>
    <cellStyle name="40% - Accent2 2 2 6 4" xfId="23871"/>
    <cellStyle name="40% - Accent2 2 2 6 4 2" xfId="23872"/>
    <cellStyle name="40% - Accent2 2 2 6 4 2 2" xfId="23873"/>
    <cellStyle name="40% - Accent2 2 2 6 4 2 3" xfId="23874"/>
    <cellStyle name="40% - Accent2 2 2 6 4 3" xfId="23875"/>
    <cellStyle name="40% - Accent2 2 2 6 4 4" xfId="23876"/>
    <cellStyle name="40% - Accent2 2 2 6 5" xfId="23877"/>
    <cellStyle name="40% - Accent2 2 2 6 5 2" xfId="23878"/>
    <cellStyle name="40% - Accent2 2 2 6 5 3" xfId="23879"/>
    <cellStyle name="40% - Accent2 2 2 6 6" xfId="23880"/>
    <cellStyle name="40% - Accent2 2 2 6 7" xfId="23881"/>
    <cellStyle name="40% - Accent2 2 2 7" xfId="23882"/>
    <cellStyle name="40% - Accent2 2 2 7 2" xfId="23883"/>
    <cellStyle name="40% - Accent2 2 2 7 2 2" xfId="23884"/>
    <cellStyle name="40% - Accent2 2 2 7 2 2 2" xfId="23885"/>
    <cellStyle name="40% - Accent2 2 2 7 2 2 3" xfId="23886"/>
    <cellStyle name="40% - Accent2 2 2 7 2 3" xfId="23887"/>
    <cellStyle name="40% - Accent2 2 2 7 2 4" xfId="23888"/>
    <cellStyle name="40% - Accent2 2 2 7 3" xfId="23889"/>
    <cellStyle name="40% - Accent2 2 2 7 3 2" xfId="23890"/>
    <cellStyle name="40% - Accent2 2 2 7 3 3" xfId="23891"/>
    <cellStyle name="40% - Accent2 2 2 7 4" xfId="23892"/>
    <cellStyle name="40% - Accent2 2 2 7 5" xfId="23893"/>
    <cellStyle name="40% - Accent2 2 2 8" xfId="23894"/>
    <cellStyle name="40% - Accent2 2 2 8 2" xfId="23895"/>
    <cellStyle name="40% - Accent2 2 2 8 2 2" xfId="23896"/>
    <cellStyle name="40% - Accent2 2 2 8 2 2 2" xfId="23897"/>
    <cellStyle name="40% - Accent2 2 2 8 2 2 3" xfId="23898"/>
    <cellStyle name="40% - Accent2 2 2 8 2 3" xfId="23899"/>
    <cellStyle name="40% - Accent2 2 2 8 2 4" xfId="23900"/>
    <cellStyle name="40% - Accent2 2 2 8 3" xfId="23901"/>
    <cellStyle name="40% - Accent2 2 2 8 3 2" xfId="23902"/>
    <cellStyle name="40% - Accent2 2 2 8 3 3" xfId="23903"/>
    <cellStyle name="40% - Accent2 2 2 8 4" xfId="23904"/>
    <cellStyle name="40% - Accent2 2 2 8 5" xfId="23905"/>
    <cellStyle name="40% - Accent2 2 2 9" xfId="23906"/>
    <cellStyle name="40% - Accent2 2 2 9 2" xfId="23907"/>
    <cellStyle name="40% - Accent2 2 2 9 2 2" xfId="23908"/>
    <cellStyle name="40% - Accent2 2 2 9 2 2 2" xfId="23909"/>
    <cellStyle name="40% - Accent2 2 2 9 2 2 3" xfId="23910"/>
    <cellStyle name="40% - Accent2 2 2 9 2 3" xfId="23911"/>
    <cellStyle name="40% - Accent2 2 2 9 2 4" xfId="23912"/>
    <cellStyle name="40% - Accent2 2 2 9 3" xfId="23913"/>
    <cellStyle name="40% - Accent2 2 2 9 3 2" xfId="23914"/>
    <cellStyle name="40% - Accent2 2 2 9 3 3" xfId="23915"/>
    <cellStyle name="40% - Accent2 2 2 9 4" xfId="23916"/>
    <cellStyle name="40% - Accent2 2 2 9 5" xfId="23917"/>
    <cellStyle name="40% - Accent2 2 2_PwrTax 51040" xfId="23918"/>
    <cellStyle name="40% - Accent2 2 3" xfId="23919"/>
    <cellStyle name="40% - Accent2 2 3 10" xfId="23920"/>
    <cellStyle name="40% - Accent2 2 3 10 2" xfId="23921"/>
    <cellStyle name="40% - Accent2 2 3 10 3" xfId="23922"/>
    <cellStyle name="40% - Accent2 2 3 11" xfId="23923"/>
    <cellStyle name="40% - Accent2 2 3 12" xfId="23924"/>
    <cellStyle name="40% - Accent2 2 3 2" xfId="23925"/>
    <cellStyle name="40% - Accent2 2 3 2 2" xfId="23926"/>
    <cellStyle name="40% - Accent2 2 3 2 2 2" xfId="23927"/>
    <cellStyle name="40% - Accent2 2 3 2 2 2 2" xfId="23928"/>
    <cellStyle name="40% - Accent2 2 3 2 2 2 2 2" xfId="23929"/>
    <cellStyle name="40% - Accent2 2 3 2 2 2 2 3" xfId="23930"/>
    <cellStyle name="40% - Accent2 2 3 2 2 2 3" xfId="23931"/>
    <cellStyle name="40% - Accent2 2 3 2 2 2 4" xfId="23932"/>
    <cellStyle name="40% - Accent2 2 3 2 2 3" xfId="23933"/>
    <cellStyle name="40% - Accent2 2 3 2 2 3 2" xfId="23934"/>
    <cellStyle name="40% - Accent2 2 3 2 2 3 3" xfId="23935"/>
    <cellStyle name="40% - Accent2 2 3 2 2 4" xfId="23936"/>
    <cellStyle name="40% - Accent2 2 3 2 2 5" xfId="23937"/>
    <cellStyle name="40% - Accent2 2 3 2 2 6" xfId="23938"/>
    <cellStyle name="40% - Accent2 2 3 2 2 7" xfId="23939"/>
    <cellStyle name="40% - Accent2 2 3 2 3" xfId="23940"/>
    <cellStyle name="40% - Accent2 2 3 2 3 2" xfId="23941"/>
    <cellStyle name="40% - Accent2 2 3 2 3 2 2" xfId="23942"/>
    <cellStyle name="40% - Accent2 2 3 2 3 2 2 2" xfId="23943"/>
    <cellStyle name="40% - Accent2 2 3 2 3 2 2 3" xfId="23944"/>
    <cellStyle name="40% - Accent2 2 3 2 3 2 3" xfId="23945"/>
    <cellStyle name="40% - Accent2 2 3 2 3 2 4" xfId="23946"/>
    <cellStyle name="40% - Accent2 2 3 2 3 3" xfId="23947"/>
    <cellStyle name="40% - Accent2 2 3 2 3 3 2" xfId="23948"/>
    <cellStyle name="40% - Accent2 2 3 2 3 3 3" xfId="23949"/>
    <cellStyle name="40% - Accent2 2 3 2 3 4" xfId="23950"/>
    <cellStyle name="40% - Accent2 2 3 2 3 5" xfId="23951"/>
    <cellStyle name="40% - Accent2 2 3 2 4" xfId="23952"/>
    <cellStyle name="40% - Accent2 2 3 2 4 2" xfId="23953"/>
    <cellStyle name="40% - Accent2 2 3 2 4 2 2" xfId="23954"/>
    <cellStyle name="40% - Accent2 2 3 2 4 2 3" xfId="23955"/>
    <cellStyle name="40% - Accent2 2 3 2 4 3" xfId="23956"/>
    <cellStyle name="40% - Accent2 2 3 2 4 4" xfId="23957"/>
    <cellStyle name="40% - Accent2 2 3 2 5" xfId="23958"/>
    <cellStyle name="40% - Accent2 2 3 2 5 2" xfId="23959"/>
    <cellStyle name="40% - Accent2 2 3 2 5 3" xfId="23960"/>
    <cellStyle name="40% - Accent2 2 3 2 6" xfId="23961"/>
    <cellStyle name="40% - Accent2 2 3 2 7" xfId="23962"/>
    <cellStyle name="40% - Accent2 2 3 3" xfId="23963"/>
    <cellStyle name="40% - Accent2 2 3 3 2" xfId="23964"/>
    <cellStyle name="40% - Accent2 2 3 3 2 2" xfId="23965"/>
    <cellStyle name="40% - Accent2 2 3 3 2 2 2" xfId="23966"/>
    <cellStyle name="40% - Accent2 2 3 3 2 2 2 2" xfId="23967"/>
    <cellStyle name="40% - Accent2 2 3 3 2 2 2 3" xfId="23968"/>
    <cellStyle name="40% - Accent2 2 3 3 2 2 3" xfId="23969"/>
    <cellStyle name="40% - Accent2 2 3 3 2 2 4" xfId="23970"/>
    <cellStyle name="40% - Accent2 2 3 3 2 3" xfId="23971"/>
    <cellStyle name="40% - Accent2 2 3 3 2 3 2" xfId="23972"/>
    <cellStyle name="40% - Accent2 2 3 3 2 3 3" xfId="23973"/>
    <cellStyle name="40% - Accent2 2 3 3 2 4" xfId="23974"/>
    <cellStyle name="40% - Accent2 2 3 3 2 5" xfId="23975"/>
    <cellStyle name="40% - Accent2 2 3 3 3" xfId="23976"/>
    <cellStyle name="40% - Accent2 2 3 3 3 2" xfId="23977"/>
    <cellStyle name="40% - Accent2 2 3 3 3 2 2" xfId="23978"/>
    <cellStyle name="40% - Accent2 2 3 3 3 2 2 2" xfId="23979"/>
    <cellStyle name="40% - Accent2 2 3 3 3 2 2 3" xfId="23980"/>
    <cellStyle name="40% - Accent2 2 3 3 3 2 3" xfId="23981"/>
    <cellStyle name="40% - Accent2 2 3 3 3 2 4" xfId="23982"/>
    <cellStyle name="40% - Accent2 2 3 3 3 3" xfId="23983"/>
    <cellStyle name="40% - Accent2 2 3 3 3 3 2" xfId="23984"/>
    <cellStyle name="40% - Accent2 2 3 3 3 3 3" xfId="23985"/>
    <cellStyle name="40% - Accent2 2 3 3 3 4" xfId="23986"/>
    <cellStyle name="40% - Accent2 2 3 3 3 5" xfId="23987"/>
    <cellStyle name="40% - Accent2 2 3 3 4" xfId="23988"/>
    <cellStyle name="40% - Accent2 2 3 3 4 2" xfId="23989"/>
    <cellStyle name="40% - Accent2 2 3 3 4 2 2" xfId="23990"/>
    <cellStyle name="40% - Accent2 2 3 3 4 2 3" xfId="23991"/>
    <cellStyle name="40% - Accent2 2 3 3 4 3" xfId="23992"/>
    <cellStyle name="40% - Accent2 2 3 3 4 4" xfId="23993"/>
    <cellStyle name="40% - Accent2 2 3 3 5" xfId="23994"/>
    <cellStyle name="40% - Accent2 2 3 3 5 2" xfId="23995"/>
    <cellStyle name="40% - Accent2 2 3 3 5 3" xfId="23996"/>
    <cellStyle name="40% - Accent2 2 3 3 6" xfId="23997"/>
    <cellStyle name="40% - Accent2 2 3 3 7" xfId="23998"/>
    <cellStyle name="40% - Accent2 2 3 4" xfId="23999"/>
    <cellStyle name="40% - Accent2 2 3 4 2" xfId="24000"/>
    <cellStyle name="40% - Accent2 2 3 4 2 2" xfId="24001"/>
    <cellStyle name="40% - Accent2 2 3 4 2 2 2" xfId="24002"/>
    <cellStyle name="40% - Accent2 2 3 4 2 2 2 2" xfId="24003"/>
    <cellStyle name="40% - Accent2 2 3 4 2 2 2 3" xfId="24004"/>
    <cellStyle name="40% - Accent2 2 3 4 2 2 3" xfId="24005"/>
    <cellStyle name="40% - Accent2 2 3 4 2 2 4" xfId="24006"/>
    <cellStyle name="40% - Accent2 2 3 4 2 3" xfId="24007"/>
    <cellStyle name="40% - Accent2 2 3 4 2 3 2" xfId="24008"/>
    <cellStyle name="40% - Accent2 2 3 4 2 3 3" xfId="24009"/>
    <cellStyle name="40% - Accent2 2 3 4 2 4" xfId="24010"/>
    <cellStyle name="40% - Accent2 2 3 4 2 5" xfId="24011"/>
    <cellStyle name="40% - Accent2 2 3 4 3" xfId="24012"/>
    <cellStyle name="40% - Accent2 2 3 4 3 2" xfId="24013"/>
    <cellStyle name="40% - Accent2 2 3 4 3 2 2" xfId="24014"/>
    <cellStyle name="40% - Accent2 2 3 4 3 2 2 2" xfId="24015"/>
    <cellStyle name="40% - Accent2 2 3 4 3 2 2 3" xfId="24016"/>
    <cellStyle name="40% - Accent2 2 3 4 3 2 3" xfId="24017"/>
    <cellStyle name="40% - Accent2 2 3 4 3 2 4" xfId="24018"/>
    <cellStyle name="40% - Accent2 2 3 4 3 3" xfId="24019"/>
    <cellStyle name="40% - Accent2 2 3 4 3 3 2" xfId="24020"/>
    <cellStyle name="40% - Accent2 2 3 4 3 3 3" xfId="24021"/>
    <cellStyle name="40% - Accent2 2 3 4 3 4" xfId="24022"/>
    <cellStyle name="40% - Accent2 2 3 4 3 5" xfId="24023"/>
    <cellStyle name="40% - Accent2 2 3 4 4" xfId="24024"/>
    <cellStyle name="40% - Accent2 2 3 4 4 2" xfId="24025"/>
    <cellStyle name="40% - Accent2 2 3 4 4 2 2" xfId="24026"/>
    <cellStyle name="40% - Accent2 2 3 4 4 2 3" xfId="24027"/>
    <cellStyle name="40% - Accent2 2 3 4 4 3" xfId="24028"/>
    <cellStyle name="40% - Accent2 2 3 4 4 4" xfId="24029"/>
    <cellStyle name="40% - Accent2 2 3 4 5" xfId="24030"/>
    <cellStyle name="40% - Accent2 2 3 4 5 2" xfId="24031"/>
    <cellStyle name="40% - Accent2 2 3 4 5 3" xfId="24032"/>
    <cellStyle name="40% - Accent2 2 3 4 6" xfId="24033"/>
    <cellStyle name="40% - Accent2 2 3 4 7" xfId="24034"/>
    <cellStyle name="40% - Accent2 2 3 5" xfId="24035"/>
    <cellStyle name="40% - Accent2 2 3 5 2" xfId="24036"/>
    <cellStyle name="40% - Accent2 2 3 5 2 2" xfId="24037"/>
    <cellStyle name="40% - Accent2 2 3 5 2 2 2" xfId="24038"/>
    <cellStyle name="40% - Accent2 2 3 5 2 2 3" xfId="24039"/>
    <cellStyle name="40% - Accent2 2 3 5 2 3" xfId="24040"/>
    <cellStyle name="40% - Accent2 2 3 5 2 4" xfId="24041"/>
    <cellStyle name="40% - Accent2 2 3 5 3" xfId="24042"/>
    <cellStyle name="40% - Accent2 2 3 5 3 2" xfId="24043"/>
    <cellStyle name="40% - Accent2 2 3 5 3 3" xfId="24044"/>
    <cellStyle name="40% - Accent2 2 3 5 4" xfId="24045"/>
    <cellStyle name="40% - Accent2 2 3 5 5" xfId="24046"/>
    <cellStyle name="40% - Accent2 2 3 6" xfId="24047"/>
    <cellStyle name="40% - Accent2 2 3 6 2" xfId="24048"/>
    <cellStyle name="40% - Accent2 2 3 6 2 2" xfId="24049"/>
    <cellStyle name="40% - Accent2 2 3 6 2 2 2" xfId="24050"/>
    <cellStyle name="40% - Accent2 2 3 6 2 2 3" xfId="24051"/>
    <cellStyle name="40% - Accent2 2 3 6 2 3" xfId="24052"/>
    <cellStyle name="40% - Accent2 2 3 6 2 4" xfId="24053"/>
    <cellStyle name="40% - Accent2 2 3 6 3" xfId="24054"/>
    <cellStyle name="40% - Accent2 2 3 6 3 2" xfId="24055"/>
    <cellStyle name="40% - Accent2 2 3 6 3 3" xfId="24056"/>
    <cellStyle name="40% - Accent2 2 3 6 4" xfId="24057"/>
    <cellStyle name="40% - Accent2 2 3 6 5" xfId="24058"/>
    <cellStyle name="40% - Accent2 2 3 7" xfId="24059"/>
    <cellStyle name="40% - Accent2 2 3 7 2" xfId="24060"/>
    <cellStyle name="40% - Accent2 2 3 7 2 2" xfId="24061"/>
    <cellStyle name="40% - Accent2 2 3 7 2 2 2" xfId="24062"/>
    <cellStyle name="40% - Accent2 2 3 7 2 2 3" xfId="24063"/>
    <cellStyle name="40% - Accent2 2 3 7 2 3" xfId="24064"/>
    <cellStyle name="40% - Accent2 2 3 7 2 4" xfId="24065"/>
    <cellStyle name="40% - Accent2 2 3 7 3" xfId="24066"/>
    <cellStyle name="40% - Accent2 2 3 7 3 2" xfId="24067"/>
    <cellStyle name="40% - Accent2 2 3 7 3 3" xfId="24068"/>
    <cellStyle name="40% - Accent2 2 3 7 4" xfId="24069"/>
    <cellStyle name="40% - Accent2 2 3 7 5" xfId="24070"/>
    <cellStyle name="40% - Accent2 2 3 8" xfId="24071"/>
    <cellStyle name="40% - Accent2 2 3 8 2" xfId="24072"/>
    <cellStyle name="40% - Accent2 2 3 8 2 2" xfId="24073"/>
    <cellStyle name="40% - Accent2 2 3 8 2 3" xfId="24074"/>
    <cellStyle name="40% - Accent2 2 3 8 3" xfId="24075"/>
    <cellStyle name="40% - Accent2 2 3 8 4" xfId="24076"/>
    <cellStyle name="40% - Accent2 2 3 9" xfId="24077"/>
    <cellStyle name="40% - Accent2 2 3 9 2" xfId="24078"/>
    <cellStyle name="40% - Accent2 2 3 9 2 2" xfId="24079"/>
    <cellStyle name="40% - Accent2 2 3 9 2 3" xfId="24080"/>
    <cellStyle name="40% - Accent2 2 3 9 3" xfId="24081"/>
    <cellStyle name="40% - Accent2 2 3 9 4" xfId="24082"/>
    <cellStyle name="40% - Accent2 2 4" xfId="24083"/>
    <cellStyle name="40% - Accent2 2 4 2" xfId="24084"/>
    <cellStyle name="40% - Accent2 2 4 2 2" xfId="24085"/>
    <cellStyle name="40% - Accent2 2 4 2 2 2" xfId="24086"/>
    <cellStyle name="40% - Accent2 2 4 2 2 2 2" xfId="24087"/>
    <cellStyle name="40% - Accent2 2 4 2 2 2 3" xfId="24088"/>
    <cellStyle name="40% - Accent2 2 4 2 2 3" xfId="24089"/>
    <cellStyle name="40% - Accent2 2 4 2 2 4" xfId="24090"/>
    <cellStyle name="40% - Accent2 2 4 2 3" xfId="24091"/>
    <cellStyle name="40% - Accent2 2 4 2 3 2" xfId="24092"/>
    <cellStyle name="40% - Accent2 2 4 2 3 3" xfId="24093"/>
    <cellStyle name="40% - Accent2 2 4 2 4" xfId="24094"/>
    <cellStyle name="40% - Accent2 2 4 2 5" xfId="24095"/>
    <cellStyle name="40% - Accent2 2 4 3" xfId="24096"/>
    <cellStyle name="40% - Accent2 2 4 3 2" xfId="24097"/>
    <cellStyle name="40% - Accent2 2 4 3 2 2" xfId="24098"/>
    <cellStyle name="40% - Accent2 2 4 3 2 2 2" xfId="24099"/>
    <cellStyle name="40% - Accent2 2 4 3 2 2 3" xfId="24100"/>
    <cellStyle name="40% - Accent2 2 4 3 2 3" xfId="24101"/>
    <cellStyle name="40% - Accent2 2 4 3 2 4" xfId="24102"/>
    <cellStyle name="40% - Accent2 2 4 3 3" xfId="24103"/>
    <cellStyle name="40% - Accent2 2 4 3 3 2" xfId="24104"/>
    <cellStyle name="40% - Accent2 2 4 3 3 3" xfId="24105"/>
    <cellStyle name="40% - Accent2 2 4 3 4" xfId="24106"/>
    <cellStyle name="40% - Accent2 2 4 3 5" xfId="24107"/>
    <cellStyle name="40% - Accent2 2 4 4" xfId="24108"/>
    <cellStyle name="40% - Accent2 2 4 4 2" xfId="24109"/>
    <cellStyle name="40% - Accent2 2 4 4 2 2" xfId="24110"/>
    <cellStyle name="40% - Accent2 2 4 4 2 3" xfId="24111"/>
    <cellStyle name="40% - Accent2 2 4 4 3" xfId="24112"/>
    <cellStyle name="40% - Accent2 2 4 4 4" xfId="24113"/>
    <cellStyle name="40% - Accent2 2 4 5" xfId="24114"/>
    <cellStyle name="40% - Accent2 2 4 5 2" xfId="24115"/>
    <cellStyle name="40% - Accent2 2 4 5 3" xfId="24116"/>
    <cellStyle name="40% - Accent2 2 4 6" xfId="24117"/>
    <cellStyle name="40% - Accent2 2 4 7" xfId="24118"/>
    <cellStyle name="40% - Accent2 2 5" xfId="24119"/>
    <cellStyle name="40% - Accent2 2 5 2" xfId="24120"/>
    <cellStyle name="40% - Accent2 2 5 2 2" xfId="24121"/>
    <cellStyle name="40% - Accent2 2 5 2 2 2" xfId="24122"/>
    <cellStyle name="40% - Accent2 2 5 2 2 2 2" xfId="24123"/>
    <cellStyle name="40% - Accent2 2 5 2 2 2 3" xfId="24124"/>
    <cellStyle name="40% - Accent2 2 5 2 2 3" xfId="24125"/>
    <cellStyle name="40% - Accent2 2 5 2 2 4" xfId="24126"/>
    <cellStyle name="40% - Accent2 2 5 2 3" xfId="24127"/>
    <cellStyle name="40% - Accent2 2 5 2 3 2" xfId="24128"/>
    <cellStyle name="40% - Accent2 2 5 2 3 3" xfId="24129"/>
    <cellStyle name="40% - Accent2 2 5 2 4" xfId="24130"/>
    <cellStyle name="40% - Accent2 2 5 2 5" xfId="24131"/>
    <cellStyle name="40% - Accent2 2 5 2 6" xfId="24132"/>
    <cellStyle name="40% - Accent2 2 5 2 7" xfId="24133"/>
    <cellStyle name="40% - Accent2 2 5 3" xfId="24134"/>
    <cellStyle name="40% - Accent2 2 5 3 2" xfId="24135"/>
    <cellStyle name="40% - Accent2 2 5 3 2 2" xfId="24136"/>
    <cellStyle name="40% - Accent2 2 5 3 2 2 2" xfId="24137"/>
    <cellStyle name="40% - Accent2 2 5 3 2 2 3" xfId="24138"/>
    <cellStyle name="40% - Accent2 2 5 3 2 3" xfId="24139"/>
    <cellStyle name="40% - Accent2 2 5 3 2 4" xfId="24140"/>
    <cellStyle name="40% - Accent2 2 5 3 3" xfId="24141"/>
    <cellStyle name="40% - Accent2 2 5 3 3 2" xfId="24142"/>
    <cellStyle name="40% - Accent2 2 5 3 3 3" xfId="24143"/>
    <cellStyle name="40% - Accent2 2 5 3 4" xfId="24144"/>
    <cellStyle name="40% - Accent2 2 5 3 5" xfId="24145"/>
    <cellStyle name="40% - Accent2 2 5 4" xfId="24146"/>
    <cellStyle name="40% - Accent2 2 5 4 2" xfId="24147"/>
    <cellStyle name="40% - Accent2 2 5 4 2 2" xfId="24148"/>
    <cellStyle name="40% - Accent2 2 5 4 2 3" xfId="24149"/>
    <cellStyle name="40% - Accent2 2 5 4 3" xfId="24150"/>
    <cellStyle name="40% - Accent2 2 5 4 4" xfId="24151"/>
    <cellStyle name="40% - Accent2 2 5 5" xfId="24152"/>
    <cellStyle name="40% - Accent2 2 5 5 2" xfId="24153"/>
    <cellStyle name="40% - Accent2 2 5 5 3" xfId="24154"/>
    <cellStyle name="40% - Accent2 2 5 6" xfId="24155"/>
    <cellStyle name="40% - Accent2 2 5 7" xfId="24156"/>
    <cellStyle name="40% - Accent2 2 6" xfId="24157"/>
    <cellStyle name="40% - Accent2 2 6 2" xfId="24158"/>
    <cellStyle name="40% - Accent2 2 6 2 2" xfId="24159"/>
    <cellStyle name="40% - Accent2 2 6 2 2 2" xfId="24160"/>
    <cellStyle name="40% - Accent2 2 6 2 2 2 2" xfId="24161"/>
    <cellStyle name="40% - Accent2 2 6 2 2 2 3" xfId="24162"/>
    <cellStyle name="40% - Accent2 2 6 2 2 3" xfId="24163"/>
    <cellStyle name="40% - Accent2 2 6 2 2 4" xfId="24164"/>
    <cellStyle name="40% - Accent2 2 6 2 3" xfId="24165"/>
    <cellStyle name="40% - Accent2 2 6 2 3 2" xfId="24166"/>
    <cellStyle name="40% - Accent2 2 6 2 3 3" xfId="24167"/>
    <cellStyle name="40% - Accent2 2 6 2 4" xfId="24168"/>
    <cellStyle name="40% - Accent2 2 6 2 5" xfId="24169"/>
    <cellStyle name="40% - Accent2 2 6 3" xfId="24170"/>
    <cellStyle name="40% - Accent2 2 6 3 2" xfId="24171"/>
    <cellStyle name="40% - Accent2 2 6 3 2 2" xfId="24172"/>
    <cellStyle name="40% - Accent2 2 6 3 2 2 2" xfId="24173"/>
    <cellStyle name="40% - Accent2 2 6 3 2 2 3" xfId="24174"/>
    <cellStyle name="40% - Accent2 2 6 3 2 3" xfId="24175"/>
    <cellStyle name="40% - Accent2 2 6 3 2 4" xfId="24176"/>
    <cellStyle name="40% - Accent2 2 6 3 3" xfId="24177"/>
    <cellStyle name="40% - Accent2 2 6 3 3 2" xfId="24178"/>
    <cellStyle name="40% - Accent2 2 6 3 3 3" xfId="24179"/>
    <cellStyle name="40% - Accent2 2 6 3 4" xfId="24180"/>
    <cellStyle name="40% - Accent2 2 6 3 5" xfId="24181"/>
    <cellStyle name="40% - Accent2 2 6 4" xfId="24182"/>
    <cellStyle name="40% - Accent2 2 6 4 2" xfId="24183"/>
    <cellStyle name="40% - Accent2 2 6 4 2 2" xfId="24184"/>
    <cellStyle name="40% - Accent2 2 6 4 2 3" xfId="24185"/>
    <cellStyle name="40% - Accent2 2 6 4 3" xfId="24186"/>
    <cellStyle name="40% - Accent2 2 6 4 4" xfId="24187"/>
    <cellStyle name="40% - Accent2 2 6 5" xfId="24188"/>
    <cellStyle name="40% - Accent2 2 6 5 2" xfId="24189"/>
    <cellStyle name="40% - Accent2 2 6 5 3" xfId="24190"/>
    <cellStyle name="40% - Accent2 2 6 6" xfId="24191"/>
    <cellStyle name="40% - Accent2 2 6 7" xfId="24192"/>
    <cellStyle name="40% - Accent2 2 7" xfId="24193"/>
    <cellStyle name="40% - Accent2 2 7 2" xfId="24194"/>
    <cellStyle name="40% - Accent2 2 7 2 2" xfId="24195"/>
    <cellStyle name="40% - Accent2 2 7 2 2 2" xfId="24196"/>
    <cellStyle name="40% - Accent2 2 7 2 2 3" xfId="24197"/>
    <cellStyle name="40% - Accent2 2 7 2 3" xfId="24198"/>
    <cellStyle name="40% - Accent2 2 7 2 4" xfId="24199"/>
    <cellStyle name="40% - Accent2 2 7 3" xfId="24200"/>
    <cellStyle name="40% - Accent2 2 7 3 2" xfId="24201"/>
    <cellStyle name="40% - Accent2 2 7 3 3" xfId="24202"/>
    <cellStyle name="40% - Accent2 2 7 4" xfId="24203"/>
    <cellStyle name="40% - Accent2 2 7 5" xfId="24204"/>
    <cellStyle name="40% - Accent2 2 8" xfId="24205"/>
    <cellStyle name="40% - Accent2 2 8 2" xfId="24206"/>
    <cellStyle name="40% - Accent2 2 8 2 2" xfId="24207"/>
    <cellStyle name="40% - Accent2 2 8 2 2 2" xfId="24208"/>
    <cellStyle name="40% - Accent2 2 8 2 2 3" xfId="24209"/>
    <cellStyle name="40% - Accent2 2 8 2 3" xfId="24210"/>
    <cellStyle name="40% - Accent2 2 8 2 4" xfId="24211"/>
    <cellStyle name="40% - Accent2 2 8 3" xfId="24212"/>
    <cellStyle name="40% - Accent2 2 8 3 2" xfId="24213"/>
    <cellStyle name="40% - Accent2 2 8 3 3" xfId="24214"/>
    <cellStyle name="40% - Accent2 2 8 4" xfId="24215"/>
    <cellStyle name="40% - Accent2 2 8 5" xfId="24216"/>
    <cellStyle name="40% - Accent2 2 9" xfId="24217"/>
    <cellStyle name="40% - Accent2 2 9 2" xfId="24218"/>
    <cellStyle name="40% - Accent2 2 9 2 2" xfId="24219"/>
    <cellStyle name="40% - Accent2 2 9 2 2 2" xfId="24220"/>
    <cellStyle name="40% - Accent2 2 9 2 2 3" xfId="24221"/>
    <cellStyle name="40% - Accent2 2 9 2 3" xfId="24222"/>
    <cellStyle name="40% - Accent2 2 9 2 4" xfId="24223"/>
    <cellStyle name="40% - Accent2 2 9 3" xfId="24224"/>
    <cellStyle name="40% - Accent2 2 9 3 2" xfId="24225"/>
    <cellStyle name="40% - Accent2 2 9 3 3" xfId="24226"/>
    <cellStyle name="40% - Accent2 2 9 4" xfId="24227"/>
    <cellStyle name="40% - Accent2 2 9 5" xfId="24228"/>
    <cellStyle name="40% - Accent2 2_22_MN_R&amp;D 174_09F" xfId="24229"/>
    <cellStyle name="40% - Accent2 20" xfId="558"/>
    <cellStyle name="40% - Accent2 21" xfId="559"/>
    <cellStyle name="40% - Accent2 22" xfId="560"/>
    <cellStyle name="40% - Accent2 23" xfId="561"/>
    <cellStyle name="40% - Accent2 24" xfId="562"/>
    <cellStyle name="40% - Accent2 25" xfId="563"/>
    <cellStyle name="40% - Accent2 26" xfId="564"/>
    <cellStyle name="40% - Accent2 27" xfId="565"/>
    <cellStyle name="40% - Accent2 28" xfId="566"/>
    <cellStyle name="40% - Accent2 29" xfId="567"/>
    <cellStyle name="40% - Accent2 3" xfId="568"/>
    <cellStyle name="40% - Accent2 3 10" xfId="24230"/>
    <cellStyle name="40% - Accent2 3 10 2" xfId="24231"/>
    <cellStyle name="40% - Accent2 3 10 2 2" xfId="24232"/>
    <cellStyle name="40% - Accent2 3 10 2 3" xfId="24233"/>
    <cellStyle name="40% - Accent2 3 10 3" xfId="24234"/>
    <cellStyle name="40% - Accent2 3 10 4" xfId="24235"/>
    <cellStyle name="40% - Accent2 3 11" xfId="24236"/>
    <cellStyle name="40% - Accent2 3 11 2" xfId="24237"/>
    <cellStyle name="40% - Accent2 3 11 2 2" xfId="24238"/>
    <cellStyle name="40% - Accent2 3 11 2 3" xfId="24239"/>
    <cellStyle name="40% - Accent2 3 11 3" xfId="24240"/>
    <cellStyle name="40% - Accent2 3 11 4" xfId="24241"/>
    <cellStyle name="40% - Accent2 3 12" xfId="24242"/>
    <cellStyle name="40% - Accent2 3 12 2" xfId="24243"/>
    <cellStyle name="40% - Accent2 3 12 3" xfId="24244"/>
    <cellStyle name="40% - Accent2 3 13" xfId="24245"/>
    <cellStyle name="40% - Accent2 3 14" xfId="24246"/>
    <cellStyle name="40% - Accent2 3 2" xfId="569"/>
    <cellStyle name="40% - Accent2 3 3" xfId="24247"/>
    <cellStyle name="40% - Accent2 3 3 10" xfId="24248"/>
    <cellStyle name="40% - Accent2 3 3 10 2" xfId="24249"/>
    <cellStyle name="40% - Accent2 3 3 10 3" xfId="24250"/>
    <cellStyle name="40% - Accent2 3 3 11" xfId="24251"/>
    <cellStyle name="40% - Accent2 3 3 12" xfId="24252"/>
    <cellStyle name="40% - Accent2 3 3 2" xfId="24253"/>
    <cellStyle name="40% - Accent2 3 3 2 2" xfId="24254"/>
    <cellStyle name="40% - Accent2 3 3 2 2 2" xfId="24255"/>
    <cellStyle name="40% - Accent2 3 3 2 2 2 2" xfId="24256"/>
    <cellStyle name="40% - Accent2 3 3 2 2 2 2 2" xfId="24257"/>
    <cellStyle name="40% - Accent2 3 3 2 2 2 2 3" xfId="24258"/>
    <cellStyle name="40% - Accent2 3 3 2 2 2 3" xfId="24259"/>
    <cellStyle name="40% - Accent2 3 3 2 2 2 4" xfId="24260"/>
    <cellStyle name="40% - Accent2 3 3 2 2 3" xfId="24261"/>
    <cellStyle name="40% - Accent2 3 3 2 2 3 2" xfId="24262"/>
    <cellStyle name="40% - Accent2 3 3 2 2 3 3" xfId="24263"/>
    <cellStyle name="40% - Accent2 3 3 2 2 4" xfId="24264"/>
    <cellStyle name="40% - Accent2 3 3 2 2 5" xfId="24265"/>
    <cellStyle name="40% - Accent2 3 3 2 3" xfId="24266"/>
    <cellStyle name="40% - Accent2 3 3 2 3 2" xfId="24267"/>
    <cellStyle name="40% - Accent2 3 3 2 3 2 2" xfId="24268"/>
    <cellStyle name="40% - Accent2 3 3 2 3 2 2 2" xfId="24269"/>
    <cellStyle name="40% - Accent2 3 3 2 3 2 2 3" xfId="24270"/>
    <cellStyle name="40% - Accent2 3 3 2 3 2 3" xfId="24271"/>
    <cellStyle name="40% - Accent2 3 3 2 3 2 4" xfId="24272"/>
    <cellStyle name="40% - Accent2 3 3 2 3 3" xfId="24273"/>
    <cellStyle name="40% - Accent2 3 3 2 3 3 2" xfId="24274"/>
    <cellStyle name="40% - Accent2 3 3 2 3 3 3" xfId="24275"/>
    <cellStyle name="40% - Accent2 3 3 2 3 4" xfId="24276"/>
    <cellStyle name="40% - Accent2 3 3 2 3 5" xfId="24277"/>
    <cellStyle name="40% - Accent2 3 3 2 4" xfId="24278"/>
    <cellStyle name="40% - Accent2 3 3 2 4 2" xfId="24279"/>
    <cellStyle name="40% - Accent2 3 3 2 4 2 2" xfId="24280"/>
    <cellStyle name="40% - Accent2 3 3 2 4 2 3" xfId="24281"/>
    <cellStyle name="40% - Accent2 3 3 2 4 3" xfId="24282"/>
    <cellStyle name="40% - Accent2 3 3 2 4 4" xfId="24283"/>
    <cellStyle name="40% - Accent2 3 3 2 5" xfId="24284"/>
    <cellStyle name="40% - Accent2 3 3 2 5 2" xfId="24285"/>
    <cellStyle name="40% - Accent2 3 3 2 5 3" xfId="24286"/>
    <cellStyle name="40% - Accent2 3 3 2 6" xfId="24287"/>
    <cellStyle name="40% - Accent2 3 3 2 7" xfId="24288"/>
    <cellStyle name="40% - Accent2 3 3 3" xfId="24289"/>
    <cellStyle name="40% - Accent2 3 3 3 2" xfId="24290"/>
    <cellStyle name="40% - Accent2 3 3 3 2 2" xfId="24291"/>
    <cellStyle name="40% - Accent2 3 3 3 2 2 2" xfId="24292"/>
    <cellStyle name="40% - Accent2 3 3 3 2 2 2 2" xfId="24293"/>
    <cellStyle name="40% - Accent2 3 3 3 2 2 2 3" xfId="24294"/>
    <cellStyle name="40% - Accent2 3 3 3 2 2 3" xfId="24295"/>
    <cellStyle name="40% - Accent2 3 3 3 2 2 4" xfId="24296"/>
    <cellStyle name="40% - Accent2 3 3 3 2 3" xfId="24297"/>
    <cellStyle name="40% - Accent2 3 3 3 2 3 2" xfId="24298"/>
    <cellStyle name="40% - Accent2 3 3 3 2 3 3" xfId="24299"/>
    <cellStyle name="40% - Accent2 3 3 3 2 4" xfId="24300"/>
    <cellStyle name="40% - Accent2 3 3 3 2 5" xfId="24301"/>
    <cellStyle name="40% - Accent2 3 3 3 3" xfId="24302"/>
    <cellStyle name="40% - Accent2 3 3 3 3 2" xfId="24303"/>
    <cellStyle name="40% - Accent2 3 3 3 3 2 2" xfId="24304"/>
    <cellStyle name="40% - Accent2 3 3 3 3 2 2 2" xfId="24305"/>
    <cellStyle name="40% - Accent2 3 3 3 3 2 2 3" xfId="24306"/>
    <cellStyle name="40% - Accent2 3 3 3 3 2 3" xfId="24307"/>
    <cellStyle name="40% - Accent2 3 3 3 3 2 4" xfId="24308"/>
    <cellStyle name="40% - Accent2 3 3 3 3 3" xfId="24309"/>
    <cellStyle name="40% - Accent2 3 3 3 3 3 2" xfId="24310"/>
    <cellStyle name="40% - Accent2 3 3 3 3 3 3" xfId="24311"/>
    <cellStyle name="40% - Accent2 3 3 3 3 4" xfId="24312"/>
    <cellStyle name="40% - Accent2 3 3 3 3 5" xfId="24313"/>
    <cellStyle name="40% - Accent2 3 3 3 4" xfId="24314"/>
    <cellStyle name="40% - Accent2 3 3 3 4 2" xfId="24315"/>
    <cellStyle name="40% - Accent2 3 3 3 4 2 2" xfId="24316"/>
    <cellStyle name="40% - Accent2 3 3 3 4 2 3" xfId="24317"/>
    <cellStyle name="40% - Accent2 3 3 3 4 3" xfId="24318"/>
    <cellStyle name="40% - Accent2 3 3 3 4 4" xfId="24319"/>
    <cellStyle name="40% - Accent2 3 3 3 5" xfId="24320"/>
    <cellStyle name="40% - Accent2 3 3 3 5 2" xfId="24321"/>
    <cellStyle name="40% - Accent2 3 3 3 5 3" xfId="24322"/>
    <cellStyle name="40% - Accent2 3 3 3 6" xfId="24323"/>
    <cellStyle name="40% - Accent2 3 3 3 7" xfId="24324"/>
    <cellStyle name="40% - Accent2 3 3 4" xfId="24325"/>
    <cellStyle name="40% - Accent2 3 3 4 2" xfId="24326"/>
    <cellStyle name="40% - Accent2 3 3 4 2 2" xfId="24327"/>
    <cellStyle name="40% - Accent2 3 3 4 2 2 2" xfId="24328"/>
    <cellStyle name="40% - Accent2 3 3 4 2 2 2 2" xfId="24329"/>
    <cellStyle name="40% - Accent2 3 3 4 2 2 2 3" xfId="24330"/>
    <cellStyle name="40% - Accent2 3 3 4 2 2 3" xfId="24331"/>
    <cellStyle name="40% - Accent2 3 3 4 2 2 4" xfId="24332"/>
    <cellStyle name="40% - Accent2 3 3 4 2 3" xfId="24333"/>
    <cellStyle name="40% - Accent2 3 3 4 2 3 2" xfId="24334"/>
    <cellStyle name="40% - Accent2 3 3 4 2 3 3" xfId="24335"/>
    <cellStyle name="40% - Accent2 3 3 4 2 4" xfId="24336"/>
    <cellStyle name="40% - Accent2 3 3 4 2 5" xfId="24337"/>
    <cellStyle name="40% - Accent2 3 3 4 3" xfId="24338"/>
    <cellStyle name="40% - Accent2 3 3 4 3 2" xfId="24339"/>
    <cellStyle name="40% - Accent2 3 3 4 3 2 2" xfId="24340"/>
    <cellStyle name="40% - Accent2 3 3 4 3 2 2 2" xfId="24341"/>
    <cellStyle name="40% - Accent2 3 3 4 3 2 2 3" xfId="24342"/>
    <cellStyle name="40% - Accent2 3 3 4 3 2 3" xfId="24343"/>
    <cellStyle name="40% - Accent2 3 3 4 3 2 4" xfId="24344"/>
    <cellStyle name="40% - Accent2 3 3 4 3 3" xfId="24345"/>
    <cellStyle name="40% - Accent2 3 3 4 3 3 2" xfId="24346"/>
    <cellStyle name="40% - Accent2 3 3 4 3 3 3" xfId="24347"/>
    <cellStyle name="40% - Accent2 3 3 4 3 4" xfId="24348"/>
    <cellStyle name="40% - Accent2 3 3 4 3 5" xfId="24349"/>
    <cellStyle name="40% - Accent2 3 3 4 4" xfId="24350"/>
    <cellStyle name="40% - Accent2 3 3 4 4 2" xfId="24351"/>
    <cellStyle name="40% - Accent2 3 3 4 4 2 2" xfId="24352"/>
    <cellStyle name="40% - Accent2 3 3 4 4 2 3" xfId="24353"/>
    <cellStyle name="40% - Accent2 3 3 4 4 3" xfId="24354"/>
    <cellStyle name="40% - Accent2 3 3 4 4 4" xfId="24355"/>
    <cellStyle name="40% - Accent2 3 3 4 5" xfId="24356"/>
    <cellStyle name="40% - Accent2 3 3 4 5 2" xfId="24357"/>
    <cellStyle name="40% - Accent2 3 3 4 5 3" xfId="24358"/>
    <cellStyle name="40% - Accent2 3 3 4 6" xfId="24359"/>
    <cellStyle name="40% - Accent2 3 3 4 7" xfId="24360"/>
    <cellStyle name="40% - Accent2 3 3 5" xfId="24361"/>
    <cellStyle name="40% - Accent2 3 3 5 2" xfId="24362"/>
    <cellStyle name="40% - Accent2 3 3 5 2 2" xfId="24363"/>
    <cellStyle name="40% - Accent2 3 3 5 2 2 2" xfId="24364"/>
    <cellStyle name="40% - Accent2 3 3 5 2 2 3" xfId="24365"/>
    <cellStyle name="40% - Accent2 3 3 5 2 3" xfId="24366"/>
    <cellStyle name="40% - Accent2 3 3 5 2 4" xfId="24367"/>
    <cellStyle name="40% - Accent2 3 3 5 3" xfId="24368"/>
    <cellStyle name="40% - Accent2 3 3 5 3 2" xfId="24369"/>
    <cellStyle name="40% - Accent2 3 3 5 3 3" xfId="24370"/>
    <cellStyle name="40% - Accent2 3 3 5 4" xfId="24371"/>
    <cellStyle name="40% - Accent2 3 3 5 5" xfId="24372"/>
    <cellStyle name="40% - Accent2 3 3 6" xfId="24373"/>
    <cellStyle name="40% - Accent2 3 3 6 2" xfId="24374"/>
    <cellStyle name="40% - Accent2 3 3 6 2 2" xfId="24375"/>
    <cellStyle name="40% - Accent2 3 3 6 2 2 2" xfId="24376"/>
    <cellStyle name="40% - Accent2 3 3 6 2 2 3" xfId="24377"/>
    <cellStyle name="40% - Accent2 3 3 6 2 3" xfId="24378"/>
    <cellStyle name="40% - Accent2 3 3 6 2 4" xfId="24379"/>
    <cellStyle name="40% - Accent2 3 3 6 3" xfId="24380"/>
    <cellStyle name="40% - Accent2 3 3 6 3 2" xfId="24381"/>
    <cellStyle name="40% - Accent2 3 3 6 3 3" xfId="24382"/>
    <cellStyle name="40% - Accent2 3 3 6 4" xfId="24383"/>
    <cellStyle name="40% - Accent2 3 3 6 5" xfId="24384"/>
    <cellStyle name="40% - Accent2 3 3 7" xfId="24385"/>
    <cellStyle name="40% - Accent2 3 3 7 2" xfId="24386"/>
    <cellStyle name="40% - Accent2 3 3 7 2 2" xfId="24387"/>
    <cellStyle name="40% - Accent2 3 3 7 2 2 2" xfId="24388"/>
    <cellStyle name="40% - Accent2 3 3 7 2 2 3" xfId="24389"/>
    <cellStyle name="40% - Accent2 3 3 7 2 3" xfId="24390"/>
    <cellStyle name="40% - Accent2 3 3 7 2 4" xfId="24391"/>
    <cellStyle name="40% - Accent2 3 3 7 3" xfId="24392"/>
    <cellStyle name="40% - Accent2 3 3 7 3 2" xfId="24393"/>
    <cellStyle name="40% - Accent2 3 3 7 3 3" xfId="24394"/>
    <cellStyle name="40% - Accent2 3 3 7 4" xfId="24395"/>
    <cellStyle name="40% - Accent2 3 3 7 5" xfId="24396"/>
    <cellStyle name="40% - Accent2 3 3 8" xfId="24397"/>
    <cellStyle name="40% - Accent2 3 3 8 2" xfId="24398"/>
    <cellStyle name="40% - Accent2 3 3 8 2 2" xfId="24399"/>
    <cellStyle name="40% - Accent2 3 3 8 2 3" xfId="24400"/>
    <cellStyle name="40% - Accent2 3 3 8 3" xfId="24401"/>
    <cellStyle name="40% - Accent2 3 3 8 4" xfId="24402"/>
    <cellStyle name="40% - Accent2 3 3 9" xfId="24403"/>
    <cellStyle name="40% - Accent2 3 3 9 2" xfId="24404"/>
    <cellStyle name="40% - Accent2 3 3 9 2 2" xfId="24405"/>
    <cellStyle name="40% - Accent2 3 3 9 2 3" xfId="24406"/>
    <cellStyle name="40% - Accent2 3 3 9 3" xfId="24407"/>
    <cellStyle name="40% - Accent2 3 3 9 4" xfId="24408"/>
    <cellStyle name="40% - Accent2 3 4" xfId="24409"/>
    <cellStyle name="40% - Accent2 3 4 2" xfId="24410"/>
    <cellStyle name="40% - Accent2 3 4 2 2" xfId="24411"/>
    <cellStyle name="40% - Accent2 3 4 2 2 2" xfId="24412"/>
    <cellStyle name="40% - Accent2 3 4 2 2 2 2" xfId="24413"/>
    <cellStyle name="40% - Accent2 3 4 2 2 2 3" xfId="24414"/>
    <cellStyle name="40% - Accent2 3 4 2 2 3" xfId="24415"/>
    <cellStyle name="40% - Accent2 3 4 2 2 4" xfId="24416"/>
    <cellStyle name="40% - Accent2 3 4 2 3" xfId="24417"/>
    <cellStyle name="40% - Accent2 3 4 2 3 2" xfId="24418"/>
    <cellStyle name="40% - Accent2 3 4 2 3 3" xfId="24419"/>
    <cellStyle name="40% - Accent2 3 4 2 4" xfId="24420"/>
    <cellStyle name="40% - Accent2 3 4 2 5" xfId="24421"/>
    <cellStyle name="40% - Accent2 3 4 3" xfId="24422"/>
    <cellStyle name="40% - Accent2 3 4 3 2" xfId="24423"/>
    <cellStyle name="40% - Accent2 3 4 3 2 2" xfId="24424"/>
    <cellStyle name="40% - Accent2 3 4 3 2 2 2" xfId="24425"/>
    <cellStyle name="40% - Accent2 3 4 3 2 2 3" xfId="24426"/>
    <cellStyle name="40% - Accent2 3 4 3 2 3" xfId="24427"/>
    <cellStyle name="40% - Accent2 3 4 3 2 4" xfId="24428"/>
    <cellStyle name="40% - Accent2 3 4 3 3" xfId="24429"/>
    <cellStyle name="40% - Accent2 3 4 3 3 2" xfId="24430"/>
    <cellStyle name="40% - Accent2 3 4 3 3 3" xfId="24431"/>
    <cellStyle name="40% - Accent2 3 4 3 4" xfId="24432"/>
    <cellStyle name="40% - Accent2 3 4 3 5" xfId="24433"/>
    <cellStyle name="40% - Accent2 3 4 4" xfId="24434"/>
    <cellStyle name="40% - Accent2 3 4 4 2" xfId="24435"/>
    <cellStyle name="40% - Accent2 3 4 4 2 2" xfId="24436"/>
    <cellStyle name="40% - Accent2 3 4 4 2 3" xfId="24437"/>
    <cellStyle name="40% - Accent2 3 4 4 3" xfId="24438"/>
    <cellStyle name="40% - Accent2 3 4 4 4" xfId="24439"/>
    <cellStyle name="40% - Accent2 3 4 5" xfId="24440"/>
    <cellStyle name="40% - Accent2 3 4 5 2" xfId="24441"/>
    <cellStyle name="40% - Accent2 3 4 5 3" xfId="24442"/>
    <cellStyle name="40% - Accent2 3 4 6" xfId="24443"/>
    <cellStyle name="40% - Accent2 3 4 7" xfId="24444"/>
    <cellStyle name="40% - Accent2 3 5" xfId="24445"/>
    <cellStyle name="40% - Accent2 3 5 2" xfId="24446"/>
    <cellStyle name="40% - Accent2 3 5 2 2" xfId="24447"/>
    <cellStyle name="40% - Accent2 3 5 2 2 2" xfId="24448"/>
    <cellStyle name="40% - Accent2 3 5 2 2 2 2" xfId="24449"/>
    <cellStyle name="40% - Accent2 3 5 2 2 2 3" xfId="24450"/>
    <cellStyle name="40% - Accent2 3 5 2 2 3" xfId="24451"/>
    <cellStyle name="40% - Accent2 3 5 2 2 4" xfId="24452"/>
    <cellStyle name="40% - Accent2 3 5 2 3" xfId="24453"/>
    <cellStyle name="40% - Accent2 3 5 2 3 2" xfId="24454"/>
    <cellStyle name="40% - Accent2 3 5 2 3 3" xfId="24455"/>
    <cellStyle name="40% - Accent2 3 5 2 4" xfId="24456"/>
    <cellStyle name="40% - Accent2 3 5 2 5" xfId="24457"/>
    <cellStyle name="40% - Accent2 3 5 3" xfId="24458"/>
    <cellStyle name="40% - Accent2 3 5 3 2" xfId="24459"/>
    <cellStyle name="40% - Accent2 3 5 3 2 2" xfId="24460"/>
    <cellStyle name="40% - Accent2 3 5 3 2 2 2" xfId="24461"/>
    <cellStyle name="40% - Accent2 3 5 3 2 2 3" xfId="24462"/>
    <cellStyle name="40% - Accent2 3 5 3 2 3" xfId="24463"/>
    <cellStyle name="40% - Accent2 3 5 3 2 4" xfId="24464"/>
    <cellStyle name="40% - Accent2 3 5 3 3" xfId="24465"/>
    <cellStyle name="40% - Accent2 3 5 3 3 2" xfId="24466"/>
    <cellStyle name="40% - Accent2 3 5 3 3 3" xfId="24467"/>
    <cellStyle name="40% - Accent2 3 5 3 4" xfId="24468"/>
    <cellStyle name="40% - Accent2 3 5 3 5" xfId="24469"/>
    <cellStyle name="40% - Accent2 3 5 4" xfId="24470"/>
    <cellStyle name="40% - Accent2 3 5 4 2" xfId="24471"/>
    <cellStyle name="40% - Accent2 3 5 4 2 2" xfId="24472"/>
    <cellStyle name="40% - Accent2 3 5 4 2 3" xfId="24473"/>
    <cellStyle name="40% - Accent2 3 5 4 3" xfId="24474"/>
    <cellStyle name="40% - Accent2 3 5 4 4" xfId="24475"/>
    <cellStyle name="40% - Accent2 3 5 5" xfId="24476"/>
    <cellStyle name="40% - Accent2 3 5 5 2" xfId="24477"/>
    <cellStyle name="40% - Accent2 3 5 5 3" xfId="24478"/>
    <cellStyle name="40% - Accent2 3 5 6" xfId="24479"/>
    <cellStyle name="40% - Accent2 3 5 7" xfId="24480"/>
    <cellStyle name="40% - Accent2 3 6" xfId="24481"/>
    <cellStyle name="40% - Accent2 3 6 2" xfId="24482"/>
    <cellStyle name="40% - Accent2 3 6 2 2" xfId="24483"/>
    <cellStyle name="40% - Accent2 3 6 2 2 2" xfId="24484"/>
    <cellStyle name="40% - Accent2 3 6 2 2 2 2" xfId="24485"/>
    <cellStyle name="40% - Accent2 3 6 2 2 2 3" xfId="24486"/>
    <cellStyle name="40% - Accent2 3 6 2 2 3" xfId="24487"/>
    <cellStyle name="40% - Accent2 3 6 2 2 4" xfId="24488"/>
    <cellStyle name="40% - Accent2 3 6 2 3" xfId="24489"/>
    <cellStyle name="40% - Accent2 3 6 2 3 2" xfId="24490"/>
    <cellStyle name="40% - Accent2 3 6 2 3 3" xfId="24491"/>
    <cellStyle name="40% - Accent2 3 6 2 4" xfId="24492"/>
    <cellStyle name="40% - Accent2 3 6 2 5" xfId="24493"/>
    <cellStyle name="40% - Accent2 3 6 3" xfId="24494"/>
    <cellStyle name="40% - Accent2 3 6 3 2" xfId="24495"/>
    <cellStyle name="40% - Accent2 3 6 3 2 2" xfId="24496"/>
    <cellStyle name="40% - Accent2 3 6 3 2 2 2" xfId="24497"/>
    <cellStyle name="40% - Accent2 3 6 3 2 2 3" xfId="24498"/>
    <cellStyle name="40% - Accent2 3 6 3 2 3" xfId="24499"/>
    <cellStyle name="40% - Accent2 3 6 3 2 4" xfId="24500"/>
    <cellStyle name="40% - Accent2 3 6 3 3" xfId="24501"/>
    <cellStyle name="40% - Accent2 3 6 3 3 2" xfId="24502"/>
    <cellStyle name="40% - Accent2 3 6 3 3 3" xfId="24503"/>
    <cellStyle name="40% - Accent2 3 6 3 4" xfId="24504"/>
    <cellStyle name="40% - Accent2 3 6 3 5" xfId="24505"/>
    <cellStyle name="40% - Accent2 3 6 4" xfId="24506"/>
    <cellStyle name="40% - Accent2 3 6 4 2" xfId="24507"/>
    <cellStyle name="40% - Accent2 3 6 4 2 2" xfId="24508"/>
    <cellStyle name="40% - Accent2 3 6 4 2 3" xfId="24509"/>
    <cellStyle name="40% - Accent2 3 6 4 3" xfId="24510"/>
    <cellStyle name="40% - Accent2 3 6 4 4" xfId="24511"/>
    <cellStyle name="40% - Accent2 3 6 5" xfId="24512"/>
    <cellStyle name="40% - Accent2 3 6 5 2" xfId="24513"/>
    <cellStyle name="40% - Accent2 3 6 5 3" xfId="24514"/>
    <cellStyle name="40% - Accent2 3 6 6" xfId="24515"/>
    <cellStyle name="40% - Accent2 3 6 7" xfId="24516"/>
    <cellStyle name="40% - Accent2 3 7" xfId="24517"/>
    <cellStyle name="40% - Accent2 3 7 2" xfId="24518"/>
    <cellStyle name="40% - Accent2 3 7 2 2" xfId="24519"/>
    <cellStyle name="40% - Accent2 3 7 2 2 2" xfId="24520"/>
    <cellStyle name="40% - Accent2 3 7 2 2 3" xfId="24521"/>
    <cellStyle name="40% - Accent2 3 7 2 3" xfId="24522"/>
    <cellStyle name="40% - Accent2 3 7 2 4" xfId="24523"/>
    <cellStyle name="40% - Accent2 3 7 3" xfId="24524"/>
    <cellStyle name="40% - Accent2 3 7 3 2" xfId="24525"/>
    <cellStyle name="40% - Accent2 3 7 3 3" xfId="24526"/>
    <cellStyle name="40% - Accent2 3 7 4" xfId="24527"/>
    <cellStyle name="40% - Accent2 3 7 5" xfId="24528"/>
    <cellStyle name="40% - Accent2 3 8" xfId="24529"/>
    <cellStyle name="40% - Accent2 3 8 2" xfId="24530"/>
    <cellStyle name="40% - Accent2 3 8 2 2" xfId="24531"/>
    <cellStyle name="40% - Accent2 3 8 2 2 2" xfId="24532"/>
    <cellStyle name="40% - Accent2 3 8 2 2 3" xfId="24533"/>
    <cellStyle name="40% - Accent2 3 8 2 3" xfId="24534"/>
    <cellStyle name="40% - Accent2 3 8 2 4" xfId="24535"/>
    <cellStyle name="40% - Accent2 3 8 3" xfId="24536"/>
    <cellStyle name="40% - Accent2 3 8 3 2" xfId="24537"/>
    <cellStyle name="40% - Accent2 3 8 3 3" xfId="24538"/>
    <cellStyle name="40% - Accent2 3 8 4" xfId="24539"/>
    <cellStyle name="40% - Accent2 3 8 5" xfId="24540"/>
    <cellStyle name="40% - Accent2 3 9" xfId="24541"/>
    <cellStyle name="40% - Accent2 3 9 2" xfId="24542"/>
    <cellStyle name="40% - Accent2 3 9 2 2" xfId="24543"/>
    <cellStyle name="40% - Accent2 3 9 2 2 2" xfId="24544"/>
    <cellStyle name="40% - Accent2 3 9 2 2 3" xfId="24545"/>
    <cellStyle name="40% - Accent2 3 9 2 3" xfId="24546"/>
    <cellStyle name="40% - Accent2 3 9 2 4" xfId="24547"/>
    <cellStyle name="40% - Accent2 3 9 3" xfId="24548"/>
    <cellStyle name="40% - Accent2 3 9 3 2" xfId="24549"/>
    <cellStyle name="40% - Accent2 3 9 3 3" xfId="24550"/>
    <cellStyle name="40% - Accent2 3 9 4" xfId="24551"/>
    <cellStyle name="40% - Accent2 3 9 5" xfId="24552"/>
    <cellStyle name="40% - Accent2 3_PwrTax 51040" xfId="24553"/>
    <cellStyle name="40% - Accent2 30" xfId="570"/>
    <cellStyle name="40% - Accent2 31" xfId="571"/>
    <cellStyle name="40% - Accent2 32" xfId="572"/>
    <cellStyle name="40% - Accent2 33" xfId="573"/>
    <cellStyle name="40% - Accent2 34" xfId="574"/>
    <cellStyle name="40% - Accent2 35" xfId="575"/>
    <cellStyle name="40% - Accent2 36" xfId="576"/>
    <cellStyle name="40% - Accent2 37" xfId="577"/>
    <cellStyle name="40% - Accent2 37 10" xfId="24554"/>
    <cellStyle name="40% - Accent2 37 10 2" xfId="24555"/>
    <cellStyle name="40% - Accent2 37 10 2 2" xfId="24556"/>
    <cellStyle name="40% - Accent2 37 10 2 3" xfId="24557"/>
    <cellStyle name="40% - Accent2 37 10 3" xfId="24558"/>
    <cellStyle name="40% - Accent2 37 10 4" xfId="24559"/>
    <cellStyle name="40% - Accent2 37 11" xfId="24560"/>
    <cellStyle name="40% - Accent2 37 11 2" xfId="24561"/>
    <cellStyle name="40% - Accent2 37 11 3" xfId="24562"/>
    <cellStyle name="40% - Accent2 37 12" xfId="24563"/>
    <cellStyle name="40% - Accent2 37 13" xfId="24564"/>
    <cellStyle name="40% - Accent2 37 2" xfId="24565"/>
    <cellStyle name="40% - Accent2 37 2 10" xfId="24566"/>
    <cellStyle name="40% - Accent2 37 2 10 2" xfId="24567"/>
    <cellStyle name="40% - Accent2 37 2 10 3" xfId="24568"/>
    <cellStyle name="40% - Accent2 37 2 11" xfId="24569"/>
    <cellStyle name="40% - Accent2 37 2 12" xfId="24570"/>
    <cellStyle name="40% - Accent2 37 2 2" xfId="24571"/>
    <cellStyle name="40% - Accent2 37 2 2 2" xfId="24572"/>
    <cellStyle name="40% - Accent2 37 2 2 2 2" xfId="24573"/>
    <cellStyle name="40% - Accent2 37 2 2 2 2 2" xfId="24574"/>
    <cellStyle name="40% - Accent2 37 2 2 2 2 2 2" xfId="24575"/>
    <cellStyle name="40% - Accent2 37 2 2 2 2 2 3" xfId="24576"/>
    <cellStyle name="40% - Accent2 37 2 2 2 2 3" xfId="24577"/>
    <cellStyle name="40% - Accent2 37 2 2 2 2 4" xfId="24578"/>
    <cellStyle name="40% - Accent2 37 2 2 2 3" xfId="24579"/>
    <cellStyle name="40% - Accent2 37 2 2 2 3 2" xfId="24580"/>
    <cellStyle name="40% - Accent2 37 2 2 2 3 3" xfId="24581"/>
    <cellStyle name="40% - Accent2 37 2 2 2 4" xfId="24582"/>
    <cellStyle name="40% - Accent2 37 2 2 2 5" xfId="24583"/>
    <cellStyle name="40% - Accent2 37 2 2 3" xfId="24584"/>
    <cellStyle name="40% - Accent2 37 2 2 3 2" xfId="24585"/>
    <cellStyle name="40% - Accent2 37 2 2 3 2 2" xfId="24586"/>
    <cellStyle name="40% - Accent2 37 2 2 3 2 2 2" xfId="24587"/>
    <cellStyle name="40% - Accent2 37 2 2 3 2 2 3" xfId="24588"/>
    <cellStyle name="40% - Accent2 37 2 2 3 2 3" xfId="24589"/>
    <cellStyle name="40% - Accent2 37 2 2 3 2 4" xfId="24590"/>
    <cellStyle name="40% - Accent2 37 2 2 3 3" xfId="24591"/>
    <cellStyle name="40% - Accent2 37 2 2 3 3 2" xfId="24592"/>
    <cellStyle name="40% - Accent2 37 2 2 3 3 3" xfId="24593"/>
    <cellStyle name="40% - Accent2 37 2 2 3 4" xfId="24594"/>
    <cellStyle name="40% - Accent2 37 2 2 3 5" xfId="24595"/>
    <cellStyle name="40% - Accent2 37 2 2 4" xfId="24596"/>
    <cellStyle name="40% - Accent2 37 2 2 4 2" xfId="24597"/>
    <cellStyle name="40% - Accent2 37 2 2 4 2 2" xfId="24598"/>
    <cellStyle name="40% - Accent2 37 2 2 4 2 3" xfId="24599"/>
    <cellStyle name="40% - Accent2 37 2 2 4 3" xfId="24600"/>
    <cellStyle name="40% - Accent2 37 2 2 4 4" xfId="24601"/>
    <cellStyle name="40% - Accent2 37 2 2 5" xfId="24602"/>
    <cellStyle name="40% - Accent2 37 2 2 5 2" xfId="24603"/>
    <cellStyle name="40% - Accent2 37 2 2 5 3" xfId="24604"/>
    <cellStyle name="40% - Accent2 37 2 2 6" xfId="24605"/>
    <cellStyle name="40% - Accent2 37 2 2 7" xfId="24606"/>
    <cellStyle name="40% - Accent2 37 2 3" xfId="24607"/>
    <cellStyle name="40% - Accent2 37 2 3 2" xfId="24608"/>
    <cellStyle name="40% - Accent2 37 2 3 2 2" xfId="24609"/>
    <cellStyle name="40% - Accent2 37 2 3 2 2 2" xfId="24610"/>
    <cellStyle name="40% - Accent2 37 2 3 2 2 2 2" xfId="24611"/>
    <cellStyle name="40% - Accent2 37 2 3 2 2 2 3" xfId="24612"/>
    <cellStyle name="40% - Accent2 37 2 3 2 2 3" xfId="24613"/>
    <cellStyle name="40% - Accent2 37 2 3 2 2 4" xfId="24614"/>
    <cellStyle name="40% - Accent2 37 2 3 2 3" xfId="24615"/>
    <cellStyle name="40% - Accent2 37 2 3 2 3 2" xfId="24616"/>
    <cellStyle name="40% - Accent2 37 2 3 2 3 3" xfId="24617"/>
    <cellStyle name="40% - Accent2 37 2 3 2 4" xfId="24618"/>
    <cellStyle name="40% - Accent2 37 2 3 2 5" xfId="24619"/>
    <cellStyle name="40% - Accent2 37 2 3 3" xfId="24620"/>
    <cellStyle name="40% - Accent2 37 2 3 3 2" xfId="24621"/>
    <cellStyle name="40% - Accent2 37 2 3 3 2 2" xfId="24622"/>
    <cellStyle name="40% - Accent2 37 2 3 3 2 2 2" xfId="24623"/>
    <cellStyle name="40% - Accent2 37 2 3 3 2 2 3" xfId="24624"/>
    <cellStyle name="40% - Accent2 37 2 3 3 2 3" xfId="24625"/>
    <cellStyle name="40% - Accent2 37 2 3 3 2 4" xfId="24626"/>
    <cellStyle name="40% - Accent2 37 2 3 3 3" xfId="24627"/>
    <cellStyle name="40% - Accent2 37 2 3 3 3 2" xfId="24628"/>
    <cellStyle name="40% - Accent2 37 2 3 3 3 3" xfId="24629"/>
    <cellStyle name="40% - Accent2 37 2 3 3 4" xfId="24630"/>
    <cellStyle name="40% - Accent2 37 2 3 3 5" xfId="24631"/>
    <cellStyle name="40% - Accent2 37 2 3 4" xfId="24632"/>
    <cellStyle name="40% - Accent2 37 2 3 4 2" xfId="24633"/>
    <cellStyle name="40% - Accent2 37 2 3 4 2 2" xfId="24634"/>
    <cellStyle name="40% - Accent2 37 2 3 4 2 3" xfId="24635"/>
    <cellStyle name="40% - Accent2 37 2 3 4 3" xfId="24636"/>
    <cellStyle name="40% - Accent2 37 2 3 4 4" xfId="24637"/>
    <cellStyle name="40% - Accent2 37 2 3 5" xfId="24638"/>
    <cellStyle name="40% - Accent2 37 2 3 5 2" xfId="24639"/>
    <cellStyle name="40% - Accent2 37 2 3 5 3" xfId="24640"/>
    <cellStyle name="40% - Accent2 37 2 3 6" xfId="24641"/>
    <cellStyle name="40% - Accent2 37 2 3 7" xfId="24642"/>
    <cellStyle name="40% - Accent2 37 2 4" xfId="24643"/>
    <cellStyle name="40% - Accent2 37 2 4 2" xfId="24644"/>
    <cellStyle name="40% - Accent2 37 2 4 2 2" xfId="24645"/>
    <cellStyle name="40% - Accent2 37 2 4 2 2 2" xfId="24646"/>
    <cellStyle name="40% - Accent2 37 2 4 2 2 2 2" xfId="24647"/>
    <cellStyle name="40% - Accent2 37 2 4 2 2 2 3" xfId="24648"/>
    <cellStyle name="40% - Accent2 37 2 4 2 2 3" xfId="24649"/>
    <cellStyle name="40% - Accent2 37 2 4 2 2 4" xfId="24650"/>
    <cellStyle name="40% - Accent2 37 2 4 2 3" xfId="24651"/>
    <cellStyle name="40% - Accent2 37 2 4 2 3 2" xfId="24652"/>
    <cellStyle name="40% - Accent2 37 2 4 2 3 3" xfId="24653"/>
    <cellStyle name="40% - Accent2 37 2 4 2 4" xfId="24654"/>
    <cellStyle name="40% - Accent2 37 2 4 2 5" xfId="24655"/>
    <cellStyle name="40% - Accent2 37 2 4 3" xfId="24656"/>
    <cellStyle name="40% - Accent2 37 2 4 3 2" xfId="24657"/>
    <cellStyle name="40% - Accent2 37 2 4 3 2 2" xfId="24658"/>
    <cellStyle name="40% - Accent2 37 2 4 3 2 2 2" xfId="24659"/>
    <cellStyle name="40% - Accent2 37 2 4 3 2 2 3" xfId="24660"/>
    <cellStyle name="40% - Accent2 37 2 4 3 2 3" xfId="24661"/>
    <cellStyle name="40% - Accent2 37 2 4 3 2 4" xfId="24662"/>
    <cellStyle name="40% - Accent2 37 2 4 3 3" xfId="24663"/>
    <cellStyle name="40% - Accent2 37 2 4 3 3 2" xfId="24664"/>
    <cellStyle name="40% - Accent2 37 2 4 3 3 3" xfId="24665"/>
    <cellStyle name="40% - Accent2 37 2 4 3 4" xfId="24666"/>
    <cellStyle name="40% - Accent2 37 2 4 3 5" xfId="24667"/>
    <cellStyle name="40% - Accent2 37 2 4 4" xfId="24668"/>
    <cellStyle name="40% - Accent2 37 2 4 4 2" xfId="24669"/>
    <cellStyle name="40% - Accent2 37 2 4 4 2 2" xfId="24670"/>
    <cellStyle name="40% - Accent2 37 2 4 4 2 3" xfId="24671"/>
    <cellStyle name="40% - Accent2 37 2 4 4 3" xfId="24672"/>
    <cellStyle name="40% - Accent2 37 2 4 4 4" xfId="24673"/>
    <cellStyle name="40% - Accent2 37 2 4 5" xfId="24674"/>
    <cellStyle name="40% - Accent2 37 2 4 5 2" xfId="24675"/>
    <cellStyle name="40% - Accent2 37 2 4 5 3" xfId="24676"/>
    <cellStyle name="40% - Accent2 37 2 4 6" xfId="24677"/>
    <cellStyle name="40% - Accent2 37 2 4 7" xfId="24678"/>
    <cellStyle name="40% - Accent2 37 2 5" xfId="24679"/>
    <cellStyle name="40% - Accent2 37 2 5 2" xfId="24680"/>
    <cellStyle name="40% - Accent2 37 2 5 2 2" xfId="24681"/>
    <cellStyle name="40% - Accent2 37 2 5 2 2 2" xfId="24682"/>
    <cellStyle name="40% - Accent2 37 2 5 2 2 3" xfId="24683"/>
    <cellStyle name="40% - Accent2 37 2 5 2 3" xfId="24684"/>
    <cellStyle name="40% - Accent2 37 2 5 2 4" xfId="24685"/>
    <cellStyle name="40% - Accent2 37 2 5 3" xfId="24686"/>
    <cellStyle name="40% - Accent2 37 2 5 3 2" xfId="24687"/>
    <cellStyle name="40% - Accent2 37 2 5 3 3" xfId="24688"/>
    <cellStyle name="40% - Accent2 37 2 5 4" xfId="24689"/>
    <cellStyle name="40% - Accent2 37 2 5 5" xfId="24690"/>
    <cellStyle name="40% - Accent2 37 2 6" xfId="24691"/>
    <cellStyle name="40% - Accent2 37 2 6 2" xfId="24692"/>
    <cellStyle name="40% - Accent2 37 2 6 2 2" xfId="24693"/>
    <cellStyle name="40% - Accent2 37 2 6 2 2 2" xfId="24694"/>
    <cellStyle name="40% - Accent2 37 2 6 2 2 3" xfId="24695"/>
    <cellStyle name="40% - Accent2 37 2 6 2 3" xfId="24696"/>
    <cellStyle name="40% - Accent2 37 2 6 2 4" xfId="24697"/>
    <cellStyle name="40% - Accent2 37 2 6 3" xfId="24698"/>
    <cellStyle name="40% - Accent2 37 2 6 3 2" xfId="24699"/>
    <cellStyle name="40% - Accent2 37 2 6 3 3" xfId="24700"/>
    <cellStyle name="40% - Accent2 37 2 6 4" xfId="24701"/>
    <cellStyle name="40% - Accent2 37 2 6 5" xfId="24702"/>
    <cellStyle name="40% - Accent2 37 2 7" xfId="24703"/>
    <cellStyle name="40% - Accent2 37 2 7 2" xfId="24704"/>
    <cellStyle name="40% - Accent2 37 2 7 2 2" xfId="24705"/>
    <cellStyle name="40% - Accent2 37 2 7 2 2 2" xfId="24706"/>
    <cellStyle name="40% - Accent2 37 2 7 2 2 3" xfId="24707"/>
    <cellStyle name="40% - Accent2 37 2 7 2 3" xfId="24708"/>
    <cellStyle name="40% - Accent2 37 2 7 2 4" xfId="24709"/>
    <cellStyle name="40% - Accent2 37 2 7 3" xfId="24710"/>
    <cellStyle name="40% - Accent2 37 2 7 3 2" xfId="24711"/>
    <cellStyle name="40% - Accent2 37 2 7 3 3" xfId="24712"/>
    <cellStyle name="40% - Accent2 37 2 7 4" xfId="24713"/>
    <cellStyle name="40% - Accent2 37 2 7 5" xfId="24714"/>
    <cellStyle name="40% - Accent2 37 2 8" xfId="24715"/>
    <cellStyle name="40% - Accent2 37 2 8 2" xfId="24716"/>
    <cellStyle name="40% - Accent2 37 2 8 2 2" xfId="24717"/>
    <cellStyle name="40% - Accent2 37 2 8 2 3" xfId="24718"/>
    <cellStyle name="40% - Accent2 37 2 8 3" xfId="24719"/>
    <cellStyle name="40% - Accent2 37 2 8 4" xfId="24720"/>
    <cellStyle name="40% - Accent2 37 2 9" xfId="24721"/>
    <cellStyle name="40% - Accent2 37 2 9 2" xfId="24722"/>
    <cellStyle name="40% - Accent2 37 2 9 2 2" xfId="24723"/>
    <cellStyle name="40% - Accent2 37 2 9 2 3" xfId="24724"/>
    <cellStyle name="40% - Accent2 37 2 9 3" xfId="24725"/>
    <cellStyle name="40% - Accent2 37 2 9 4" xfId="24726"/>
    <cellStyle name="40% - Accent2 37 3" xfId="24727"/>
    <cellStyle name="40% - Accent2 37 3 2" xfId="24728"/>
    <cellStyle name="40% - Accent2 37 3 2 2" xfId="24729"/>
    <cellStyle name="40% - Accent2 37 3 2 2 2" xfId="24730"/>
    <cellStyle name="40% - Accent2 37 3 2 2 2 2" xfId="24731"/>
    <cellStyle name="40% - Accent2 37 3 2 2 2 3" xfId="24732"/>
    <cellStyle name="40% - Accent2 37 3 2 2 3" xfId="24733"/>
    <cellStyle name="40% - Accent2 37 3 2 2 4" xfId="24734"/>
    <cellStyle name="40% - Accent2 37 3 2 3" xfId="24735"/>
    <cellStyle name="40% - Accent2 37 3 2 3 2" xfId="24736"/>
    <cellStyle name="40% - Accent2 37 3 2 3 3" xfId="24737"/>
    <cellStyle name="40% - Accent2 37 3 2 4" xfId="24738"/>
    <cellStyle name="40% - Accent2 37 3 2 5" xfId="24739"/>
    <cellStyle name="40% - Accent2 37 3 3" xfId="24740"/>
    <cellStyle name="40% - Accent2 37 3 3 2" xfId="24741"/>
    <cellStyle name="40% - Accent2 37 3 3 2 2" xfId="24742"/>
    <cellStyle name="40% - Accent2 37 3 3 2 2 2" xfId="24743"/>
    <cellStyle name="40% - Accent2 37 3 3 2 2 3" xfId="24744"/>
    <cellStyle name="40% - Accent2 37 3 3 2 3" xfId="24745"/>
    <cellStyle name="40% - Accent2 37 3 3 2 4" xfId="24746"/>
    <cellStyle name="40% - Accent2 37 3 3 3" xfId="24747"/>
    <cellStyle name="40% - Accent2 37 3 3 3 2" xfId="24748"/>
    <cellStyle name="40% - Accent2 37 3 3 3 3" xfId="24749"/>
    <cellStyle name="40% - Accent2 37 3 3 4" xfId="24750"/>
    <cellStyle name="40% - Accent2 37 3 3 5" xfId="24751"/>
    <cellStyle name="40% - Accent2 37 3 4" xfId="24752"/>
    <cellStyle name="40% - Accent2 37 3 4 2" xfId="24753"/>
    <cellStyle name="40% - Accent2 37 3 4 2 2" xfId="24754"/>
    <cellStyle name="40% - Accent2 37 3 4 2 3" xfId="24755"/>
    <cellStyle name="40% - Accent2 37 3 4 3" xfId="24756"/>
    <cellStyle name="40% - Accent2 37 3 4 4" xfId="24757"/>
    <cellStyle name="40% - Accent2 37 3 5" xfId="24758"/>
    <cellStyle name="40% - Accent2 37 3 5 2" xfId="24759"/>
    <cellStyle name="40% - Accent2 37 3 5 3" xfId="24760"/>
    <cellStyle name="40% - Accent2 37 3 6" xfId="24761"/>
    <cellStyle name="40% - Accent2 37 3 7" xfId="24762"/>
    <cellStyle name="40% - Accent2 37 4" xfId="24763"/>
    <cellStyle name="40% - Accent2 37 4 2" xfId="24764"/>
    <cellStyle name="40% - Accent2 37 4 2 2" xfId="24765"/>
    <cellStyle name="40% - Accent2 37 4 2 2 2" xfId="24766"/>
    <cellStyle name="40% - Accent2 37 4 2 2 2 2" xfId="24767"/>
    <cellStyle name="40% - Accent2 37 4 2 2 2 3" xfId="24768"/>
    <cellStyle name="40% - Accent2 37 4 2 2 3" xfId="24769"/>
    <cellStyle name="40% - Accent2 37 4 2 2 4" xfId="24770"/>
    <cellStyle name="40% - Accent2 37 4 2 3" xfId="24771"/>
    <cellStyle name="40% - Accent2 37 4 2 3 2" xfId="24772"/>
    <cellStyle name="40% - Accent2 37 4 2 3 3" xfId="24773"/>
    <cellStyle name="40% - Accent2 37 4 2 4" xfId="24774"/>
    <cellStyle name="40% - Accent2 37 4 2 5" xfId="24775"/>
    <cellStyle name="40% - Accent2 37 4 3" xfId="24776"/>
    <cellStyle name="40% - Accent2 37 4 3 2" xfId="24777"/>
    <cellStyle name="40% - Accent2 37 4 3 2 2" xfId="24778"/>
    <cellStyle name="40% - Accent2 37 4 3 2 2 2" xfId="24779"/>
    <cellStyle name="40% - Accent2 37 4 3 2 2 3" xfId="24780"/>
    <cellStyle name="40% - Accent2 37 4 3 2 3" xfId="24781"/>
    <cellStyle name="40% - Accent2 37 4 3 2 4" xfId="24782"/>
    <cellStyle name="40% - Accent2 37 4 3 3" xfId="24783"/>
    <cellStyle name="40% - Accent2 37 4 3 3 2" xfId="24784"/>
    <cellStyle name="40% - Accent2 37 4 3 3 3" xfId="24785"/>
    <cellStyle name="40% - Accent2 37 4 3 4" xfId="24786"/>
    <cellStyle name="40% - Accent2 37 4 3 5" xfId="24787"/>
    <cellStyle name="40% - Accent2 37 4 4" xfId="24788"/>
    <cellStyle name="40% - Accent2 37 4 4 2" xfId="24789"/>
    <cellStyle name="40% - Accent2 37 4 4 2 2" xfId="24790"/>
    <cellStyle name="40% - Accent2 37 4 4 2 3" xfId="24791"/>
    <cellStyle name="40% - Accent2 37 4 4 3" xfId="24792"/>
    <cellStyle name="40% - Accent2 37 4 4 4" xfId="24793"/>
    <cellStyle name="40% - Accent2 37 4 5" xfId="24794"/>
    <cellStyle name="40% - Accent2 37 4 5 2" xfId="24795"/>
    <cellStyle name="40% - Accent2 37 4 5 3" xfId="24796"/>
    <cellStyle name="40% - Accent2 37 4 6" xfId="24797"/>
    <cellStyle name="40% - Accent2 37 4 7" xfId="24798"/>
    <cellStyle name="40% - Accent2 37 5" xfId="24799"/>
    <cellStyle name="40% - Accent2 37 5 2" xfId="24800"/>
    <cellStyle name="40% - Accent2 37 5 2 2" xfId="24801"/>
    <cellStyle name="40% - Accent2 37 5 2 2 2" xfId="24802"/>
    <cellStyle name="40% - Accent2 37 5 2 2 2 2" xfId="24803"/>
    <cellStyle name="40% - Accent2 37 5 2 2 2 3" xfId="24804"/>
    <cellStyle name="40% - Accent2 37 5 2 2 3" xfId="24805"/>
    <cellStyle name="40% - Accent2 37 5 2 2 4" xfId="24806"/>
    <cellStyle name="40% - Accent2 37 5 2 3" xfId="24807"/>
    <cellStyle name="40% - Accent2 37 5 2 3 2" xfId="24808"/>
    <cellStyle name="40% - Accent2 37 5 2 3 3" xfId="24809"/>
    <cellStyle name="40% - Accent2 37 5 2 4" xfId="24810"/>
    <cellStyle name="40% - Accent2 37 5 2 5" xfId="24811"/>
    <cellStyle name="40% - Accent2 37 5 3" xfId="24812"/>
    <cellStyle name="40% - Accent2 37 5 3 2" xfId="24813"/>
    <cellStyle name="40% - Accent2 37 5 3 2 2" xfId="24814"/>
    <cellStyle name="40% - Accent2 37 5 3 2 2 2" xfId="24815"/>
    <cellStyle name="40% - Accent2 37 5 3 2 2 3" xfId="24816"/>
    <cellStyle name="40% - Accent2 37 5 3 2 3" xfId="24817"/>
    <cellStyle name="40% - Accent2 37 5 3 2 4" xfId="24818"/>
    <cellStyle name="40% - Accent2 37 5 3 3" xfId="24819"/>
    <cellStyle name="40% - Accent2 37 5 3 3 2" xfId="24820"/>
    <cellStyle name="40% - Accent2 37 5 3 3 3" xfId="24821"/>
    <cellStyle name="40% - Accent2 37 5 3 4" xfId="24822"/>
    <cellStyle name="40% - Accent2 37 5 3 5" xfId="24823"/>
    <cellStyle name="40% - Accent2 37 5 4" xfId="24824"/>
    <cellStyle name="40% - Accent2 37 5 4 2" xfId="24825"/>
    <cellStyle name="40% - Accent2 37 5 4 2 2" xfId="24826"/>
    <cellStyle name="40% - Accent2 37 5 4 2 3" xfId="24827"/>
    <cellStyle name="40% - Accent2 37 5 4 3" xfId="24828"/>
    <cellStyle name="40% - Accent2 37 5 4 4" xfId="24829"/>
    <cellStyle name="40% - Accent2 37 5 5" xfId="24830"/>
    <cellStyle name="40% - Accent2 37 5 5 2" xfId="24831"/>
    <cellStyle name="40% - Accent2 37 5 5 3" xfId="24832"/>
    <cellStyle name="40% - Accent2 37 5 6" xfId="24833"/>
    <cellStyle name="40% - Accent2 37 5 7" xfId="24834"/>
    <cellStyle name="40% - Accent2 37 6" xfId="24835"/>
    <cellStyle name="40% - Accent2 37 6 2" xfId="24836"/>
    <cellStyle name="40% - Accent2 37 6 2 2" xfId="24837"/>
    <cellStyle name="40% - Accent2 37 6 2 2 2" xfId="24838"/>
    <cellStyle name="40% - Accent2 37 6 2 2 3" xfId="24839"/>
    <cellStyle name="40% - Accent2 37 6 2 3" xfId="24840"/>
    <cellStyle name="40% - Accent2 37 6 2 4" xfId="24841"/>
    <cellStyle name="40% - Accent2 37 6 3" xfId="24842"/>
    <cellStyle name="40% - Accent2 37 6 3 2" xfId="24843"/>
    <cellStyle name="40% - Accent2 37 6 3 3" xfId="24844"/>
    <cellStyle name="40% - Accent2 37 6 4" xfId="24845"/>
    <cellStyle name="40% - Accent2 37 6 5" xfId="24846"/>
    <cellStyle name="40% - Accent2 37 7" xfId="24847"/>
    <cellStyle name="40% - Accent2 37 7 2" xfId="24848"/>
    <cellStyle name="40% - Accent2 37 7 2 2" xfId="24849"/>
    <cellStyle name="40% - Accent2 37 7 2 2 2" xfId="24850"/>
    <cellStyle name="40% - Accent2 37 7 2 2 3" xfId="24851"/>
    <cellStyle name="40% - Accent2 37 7 2 3" xfId="24852"/>
    <cellStyle name="40% - Accent2 37 7 2 4" xfId="24853"/>
    <cellStyle name="40% - Accent2 37 7 3" xfId="24854"/>
    <cellStyle name="40% - Accent2 37 7 3 2" xfId="24855"/>
    <cellStyle name="40% - Accent2 37 7 3 3" xfId="24856"/>
    <cellStyle name="40% - Accent2 37 7 4" xfId="24857"/>
    <cellStyle name="40% - Accent2 37 7 5" xfId="24858"/>
    <cellStyle name="40% - Accent2 37 8" xfId="24859"/>
    <cellStyle name="40% - Accent2 37 8 2" xfId="24860"/>
    <cellStyle name="40% - Accent2 37 8 2 2" xfId="24861"/>
    <cellStyle name="40% - Accent2 37 8 2 2 2" xfId="24862"/>
    <cellStyle name="40% - Accent2 37 8 2 2 3" xfId="24863"/>
    <cellStyle name="40% - Accent2 37 8 2 3" xfId="24864"/>
    <cellStyle name="40% - Accent2 37 8 2 4" xfId="24865"/>
    <cellStyle name="40% - Accent2 37 8 3" xfId="24866"/>
    <cellStyle name="40% - Accent2 37 8 3 2" xfId="24867"/>
    <cellStyle name="40% - Accent2 37 8 3 3" xfId="24868"/>
    <cellStyle name="40% - Accent2 37 8 4" xfId="24869"/>
    <cellStyle name="40% - Accent2 37 8 5" xfId="24870"/>
    <cellStyle name="40% - Accent2 37 9" xfId="24871"/>
    <cellStyle name="40% - Accent2 37 9 2" xfId="24872"/>
    <cellStyle name="40% - Accent2 37 9 2 2" xfId="24873"/>
    <cellStyle name="40% - Accent2 37 9 2 3" xfId="24874"/>
    <cellStyle name="40% - Accent2 37 9 3" xfId="24875"/>
    <cellStyle name="40% - Accent2 37 9 4" xfId="24876"/>
    <cellStyle name="40% - Accent2 37_PwrTax 51040" xfId="24877"/>
    <cellStyle name="40% - Accent2 38" xfId="24878"/>
    <cellStyle name="40% - Accent2 39" xfId="24879"/>
    <cellStyle name="40% - Accent2 39 2" xfId="24880"/>
    <cellStyle name="40% - Accent2 39 2 2" xfId="24881"/>
    <cellStyle name="40% - Accent2 39 2 2 2" xfId="24882"/>
    <cellStyle name="40% - Accent2 39 2 2 2 2" xfId="24883"/>
    <cellStyle name="40% - Accent2 39 2 2 2 3" xfId="24884"/>
    <cellStyle name="40% - Accent2 39 2 2 3" xfId="24885"/>
    <cellStyle name="40% - Accent2 39 2 2 4" xfId="24886"/>
    <cellStyle name="40% - Accent2 39 2 3" xfId="24887"/>
    <cellStyle name="40% - Accent2 39 2 3 2" xfId="24888"/>
    <cellStyle name="40% - Accent2 39 2 3 3" xfId="24889"/>
    <cellStyle name="40% - Accent2 39 2 4" xfId="24890"/>
    <cellStyle name="40% - Accent2 39 2 5" xfId="24891"/>
    <cellStyle name="40% - Accent2 39 3" xfId="24892"/>
    <cellStyle name="40% - Accent2 39 3 2" xfId="24893"/>
    <cellStyle name="40% - Accent2 39 3 2 2" xfId="24894"/>
    <cellStyle name="40% - Accent2 39 3 2 2 2" xfId="24895"/>
    <cellStyle name="40% - Accent2 39 3 2 2 3" xfId="24896"/>
    <cellStyle name="40% - Accent2 39 3 2 3" xfId="24897"/>
    <cellStyle name="40% - Accent2 39 3 2 4" xfId="24898"/>
    <cellStyle name="40% - Accent2 39 3 3" xfId="24899"/>
    <cellStyle name="40% - Accent2 39 3 3 2" xfId="24900"/>
    <cellStyle name="40% - Accent2 39 3 3 3" xfId="24901"/>
    <cellStyle name="40% - Accent2 39 3 4" xfId="24902"/>
    <cellStyle name="40% - Accent2 39 3 5" xfId="24903"/>
    <cellStyle name="40% - Accent2 39 4" xfId="24904"/>
    <cellStyle name="40% - Accent2 39 4 2" xfId="24905"/>
    <cellStyle name="40% - Accent2 39 4 2 2" xfId="24906"/>
    <cellStyle name="40% - Accent2 39 4 2 2 2" xfId="24907"/>
    <cellStyle name="40% - Accent2 39 4 2 2 3" xfId="24908"/>
    <cellStyle name="40% - Accent2 39 4 2 3" xfId="24909"/>
    <cellStyle name="40% - Accent2 39 4 2 4" xfId="24910"/>
    <cellStyle name="40% - Accent2 39 4 3" xfId="24911"/>
    <cellStyle name="40% - Accent2 39 4 3 2" xfId="24912"/>
    <cellStyle name="40% - Accent2 39 4 3 3" xfId="24913"/>
    <cellStyle name="40% - Accent2 39 4 4" xfId="24914"/>
    <cellStyle name="40% - Accent2 39 4 5" xfId="24915"/>
    <cellStyle name="40% - Accent2 39 5" xfId="24916"/>
    <cellStyle name="40% - Accent2 39 5 2" xfId="24917"/>
    <cellStyle name="40% - Accent2 39 5 2 2" xfId="24918"/>
    <cellStyle name="40% - Accent2 39 5 2 3" xfId="24919"/>
    <cellStyle name="40% - Accent2 39 5 3" xfId="24920"/>
    <cellStyle name="40% - Accent2 39 5 4" xfId="24921"/>
    <cellStyle name="40% - Accent2 39 6" xfId="24922"/>
    <cellStyle name="40% - Accent2 39 6 2" xfId="24923"/>
    <cellStyle name="40% - Accent2 39 6 3" xfId="24924"/>
    <cellStyle name="40% - Accent2 39 7" xfId="24925"/>
    <cellStyle name="40% - Accent2 39 8" xfId="24926"/>
    <cellStyle name="40% - Accent2 4" xfId="578"/>
    <cellStyle name="40% - Accent2 4 10" xfId="24927"/>
    <cellStyle name="40% - Accent2 4 10 2" xfId="24928"/>
    <cellStyle name="40% - Accent2 4 10 2 2" xfId="24929"/>
    <cellStyle name="40% - Accent2 4 10 2 2 2" xfId="24930"/>
    <cellStyle name="40% - Accent2 4 10 2 2 3" xfId="24931"/>
    <cellStyle name="40% - Accent2 4 10 2 3" xfId="24932"/>
    <cellStyle name="40% - Accent2 4 10 2 4" xfId="24933"/>
    <cellStyle name="40% - Accent2 4 10 3" xfId="24934"/>
    <cellStyle name="40% - Accent2 4 10 3 2" xfId="24935"/>
    <cellStyle name="40% - Accent2 4 10 3 3" xfId="24936"/>
    <cellStyle name="40% - Accent2 4 10 4" xfId="24937"/>
    <cellStyle name="40% - Accent2 4 10 5" xfId="24938"/>
    <cellStyle name="40% - Accent2 4 11" xfId="24939"/>
    <cellStyle name="40% - Accent2 4 11 2" xfId="24940"/>
    <cellStyle name="40% - Accent2 4 11 2 2" xfId="24941"/>
    <cellStyle name="40% - Accent2 4 11 2 3" xfId="24942"/>
    <cellStyle name="40% - Accent2 4 11 3" xfId="24943"/>
    <cellStyle name="40% - Accent2 4 11 4" xfId="24944"/>
    <cellStyle name="40% - Accent2 4 12" xfId="24945"/>
    <cellStyle name="40% - Accent2 4 12 2" xfId="24946"/>
    <cellStyle name="40% - Accent2 4 12 2 2" xfId="24947"/>
    <cellStyle name="40% - Accent2 4 12 2 3" xfId="24948"/>
    <cellStyle name="40% - Accent2 4 12 3" xfId="24949"/>
    <cellStyle name="40% - Accent2 4 12 4" xfId="24950"/>
    <cellStyle name="40% - Accent2 4 13" xfId="24951"/>
    <cellStyle name="40% - Accent2 4 13 2" xfId="24952"/>
    <cellStyle name="40% - Accent2 4 13 3" xfId="24953"/>
    <cellStyle name="40% - Accent2 4 14" xfId="24954"/>
    <cellStyle name="40% - Accent2 4 15" xfId="24955"/>
    <cellStyle name="40% - Accent2 4 2" xfId="579"/>
    <cellStyle name="40% - Accent2 4 3" xfId="24956"/>
    <cellStyle name="40% - Accent2 4 3 10" xfId="24957"/>
    <cellStyle name="40% - Accent2 4 3 10 2" xfId="24958"/>
    <cellStyle name="40% - Accent2 4 3 10 3" xfId="24959"/>
    <cellStyle name="40% - Accent2 4 3 11" xfId="24960"/>
    <cellStyle name="40% - Accent2 4 3 12" xfId="24961"/>
    <cellStyle name="40% - Accent2 4 3 2" xfId="24962"/>
    <cellStyle name="40% - Accent2 4 3 2 2" xfId="24963"/>
    <cellStyle name="40% - Accent2 4 3 2 2 2" xfId="24964"/>
    <cellStyle name="40% - Accent2 4 3 2 2 2 2" xfId="24965"/>
    <cellStyle name="40% - Accent2 4 3 2 2 2 2 2" xfId="24966"/>
    <cellStyle name="40% - Accent2 4 3 2 2 2 2 3" xfId="24967"/>
    <cellStyle name="40% - Accent2 4 3 2 2 2 3" xfId="24968"/>
    <cellStyle name="40% - Accent2 4 3 2 2 2 4" xfId="24969"/>
    <cellStyle name="40% - Accent2 4 3 2 2 3" xfId="24970"/>
    <cellStyle name="40% - Accent2 4 3 2 2 3 2" xfId="24971"/>
    <cellStyle name="40% - Accent2 4 3 2 2 3 3" xfId="24972"/>
    <cellStyle name="40% - Accent2 4 3 2 2 4" xfId="24973"/>
    <cellStyle name="40% - Accent2 4 3 2 2 5" xfId="24974"/>
    <cellStyle name="40% - Accent2 4 3 2 3" xfId="24975"/>
    <cellStyle name="40% - Accent2 4 3 2 3 2" xfId="24976"/>
    <cellStyle name="40% - Accent2 4 3 2 3 2 2" xfId="24977"/>
    <cellStyle name="40% - Accent2 4 3 2 3 2 2 2" xfId="24978"/>
    <cellStyle name="40% - Accent2 4 3 2 3 2 2 3" xfId="24979"/>
    <cellStyle name="40% - Accent2 4 3 2 3 2 3" xfId="24980"/>
    <cellStyle name="40% - Accent2 4 3 2 3 2 4" xfId="24981"/>
    <cellStyle name="40% - Accent2 4 3 2 3 3" xfId="24982"/>
    <cellStyle name="40% - Accent2 4 3 2 3 3 2" xfId="24983"/>
    <cellStyle name="40% - Accent2 4 3 2 3 3 3" xfId="24984"/>
    <cellStyle name="40% - Accent2 4 3 2 3 4" xfId="24985"/>
    <cellStyle name="40% - Accent2 4 3 2 3 5" xfId="24986"/>
    <cellStyle name="40% - Accent2 4 3 2 4" xfId="24987"/>
    <cellStyle name="40% - Accent2 4 3 2 4 2" xfId="24988"/>
    <cellStyle name="40% - Accent2 4 3 2 4 2 2" xfId="24989"/>
    <cellStyle name="40% - Accent2 4 3 2 4 2 3" xfId="24990"/>
    <cellStyle name="40% - Accent2 4 3 2 4 3" xfId="24991"/>
    <cellStyle name="40% - Accent2 4 3 2 4 4" xfId="24992"/>
    <cellStyle name="40% - Accent2 4 3 2 5" xfId="24993"/>
    <cellStyle name="40% - Accent2 4 3 2 5 2" xfId="24994"/>
    <cellStyle name="40% - Accent2 4 3 2 5 3" xfId="24995"/>
    <cellStyle name="40% - Accent2 4 3 2 6" xfId="24996"/>
    <cellStyle name="40% - Accent2 4 3 2 7" xfId="24997"/>
    <cellStyle name="40% - Accent2 4 3 3" xfId="24998"/>
    <cellStyle name="40% - Accent2 4 3 3 2" xfId="24999"/>
    <cellStyle name="40% - Accent2 4 3 3 2 2" xfId="25000"/>
    <cellStyle name="40% - Accent2 4 3 3 2 2 2" xfId="25001"/>
    <cellStyle name="40% - Accent2 4 3 3 2 2 2 2" xfId="25002"/>
    <cellStyle name="40% - Accent2 4 3 3 2 2 2 3" xfId="25003"/>
    <cellStyle name="40% - Accent2 4 3 3 2 2 3" xfId="25004"/>
    <cellStyle name="40% - Accent2 4 3 3 2 2 4" xfId="25005"/>
    <cellStyle name="40% - Accent2 4 3 3 2 3" xfId="25006"/>
    <cellStyle name="40% - Accent2 4 3 3 2 3 2" xfId="25007"/>
    <cellStyle name="40% - Accent2 4 3 3 2 3 3" xfId="25008"/>
    <cellStyle name="40% - Accent2 4 3 3 2 4" xfId="25009"/>
    <cellStyle name="40% - Accent2 4 3 3 2 5" xfId="25010"/>
    <cellStyle name="40% - Accent2 4 3 3 3" xfId="25011"/>
    <cellStyle name="40% - Accent2 4 3 3 3 2" xfId="25012"/>
    <cellStyle name="40% - Accent2 4 3 3 3 2 2" xfId="25013"/>
    <cellStyle name="40% - Accent2 4 3 3 3 2 2 2" xfId="25014"/>
    <cellStyle name="40% - Accent2 4 3 3 3 2 2 3" xfId="25015"/>
    <cellStyle name="40% - Accent2 4 3 3 3 2 3" xfId="25016"/>
    <cellStyle name="40% - Accent2 4 3 3 3 2 4" xfId="25017"/>
    <cellStyle name="40% - Accent2 4 3 3 3 3" xfId="25018"/>
    <cellStyle name="40% - Accent2 4 3 3 3 3 2" xfId="25019"/>
    <cellStyle name="40% - Accent2 4 3 3 3 3 3" xfId="25020"/>
    <cellStyle name="40% - Accent2 4 3 3 3 4" xfId="25021"/>
    <cellStyle name="40% - Accent2 4 3 3 3 5" xfId="25022"/>
    <cellStyle name="40% - Accent2 4 3 3 4" xfId="25023"/>
    <cellStyle name="40% - Accent2 4 3 3 4 2" xfId="25024"/>
    <cellStyle name="40% - Accent2 4 3 3 4 2 2" xfId="25025"/>
    <cellStyle name="40% - Accent2 4 3 3 4 2 3" xfId="25026"/>
    <cellStyle name="40% - Accent2 4 3 3 4 3" xfId="25027"/>
    <cellStyle name="40% - Accent2 4 3 3 4 4" xfId="25028"/>
    <cellStyle name="40% - Accent2 4 3 3 5" xfId="25029"/>
    <cellStyle name="40% - Accent2 4 3 3 5 2" xfId="25030"/>
    <cellStyle name="40% - Accent2 4 3 3 5 3" xfId="25031"/>
    <cellStyle name="40% - Accent2 4 3 3 6" xfId="25032"/>
    <cellStyle name="40% - Accent2 4 3 3 7" xfId="25033"/>
    <cellStyle name="40% - Accent2 4 3 4" xfId="25034"/>
    <cellStyle name="40% - Accent2 4 3 4 2" xfId="25035"/>
    <cellStyle name="40% - Accent2 4 3 4 2 2" xfId="25036"/>
    <cellStyle name="40% - Accent2 4 3 4 2 2 2" xfId="25037"/>
    <cellStyle name="40% - Accent2 4 3 4 2 2 2 2" xfId="25038"/>
    <cellStyle name="40% - Accent2 4 3 4 2 2 2 3" xfId="25039"/>
    <cellStyle name="40% - Accent2 4 3 4 2 2 3" xfId="25040"/>
    <cellStyle name="40% - Accent2 4 3 4 2 2 4" xfId="25041"/>
    <cellStyle name="40% - Accent2 4 3 4 2 3" xfId="25042"/>
    <cellStyle name="40% - Accent2 4 3 4 2 3 2" xfId="25043"/>
    <cellStyle name="40% - Accent2 4 3 4 2 3 3" xfId="25044"/>
    <cellStyle name="40% - Accent2 4 3 4 2 4" xfId="25045"/>
    <cellStyle name="40% - Accent2 4 3 4 2 5" xfId="25046"/>
    <cellStyle name="40% - Accent2 4 3 4 3" xfId="25047"/>
    <cellStyle name="40% - Accent2 4 3 4 3 2" xfId="25048"/>
    <cellStyle name="40% - Accent2 4 3 4 3 2 2" xfId="25049"/>
    <cellStyle name="40% - Accent2 4 3 4 3 2 2 2" xfId="25050"/>
    <cellStyle name="40% - Accent2 4 3 4 3 2 2 3" xfId="25051"/>
    <cellStyle name="40% - Accent2 4 3 4 3 2 3" xfId="25052"/>
    <cellStyle name="40% - Accent2 4 3 4 3 2 4" xfId="25053"/>
    <cellStyle name="40% - Accent2 4 3 4 3 3" xfId="25054"/>
    <cellStyle name="40% - Accent2 4 3 4 3 3 2" xfId="25055"/>
    <cellStyle name="40% - Accent2 4 3 4 3 3 3" xfId="25056"/>
    <cellStyle name="40% - Accent2 4 3 4 3 4" xfId="25057"/>
    <cellStyle name="40% - Accent2 4 3 4 3 5" xfId="25058"/>
    <cellStyle name="40% - Accent2 4 3 4 4" xfId="25059"/>
    <cellStyle name="40% - Accent2 4 3 4 4 2" xfId="25060"/>
    <cellStyle name="40% - Accent2 4 3 4 4 2 2" xfId="25061"/>
    <cellStyle name="40% - Accent2 4 3 4 4 2 3" xfId="25062"/>
    <cellStyle name="40% - Accent2 4 3 4 4 3" xfId="25063"/>
    <cellStyle name="40% - Accent2 4 3 4 4 4" xfId="25064"/>
    <cellStyle name="40% - Accent2 4 3 4 5" xfId="25065"/>
    <cellStyle name="40% - Accent2 4 3 4 5 2" xfId="25066"/>
    <cellStyle name="40% - Accent2 4 3 4 5 3" xfId="25067"/>
    <cellStyle name="40% - Accent2 4 3 4 6" xfId="25068"/>
    <cellStyle name="40% - Accent2 4 3 4 7" xfId="25069"/>
    <cellStyle name="40% - Accent2 4 3 5" xfId="25070"/>
    <cellStyle name="40% - Accent2 4 3 5 2" xfId="25071"/>
    <cellStyle name="40% - Accent2 4 3 5 2 2" xfId="25072"/>
    <cellStyle name="40% - Accent2 4 3 5 2 2 2" xfId="25073"/>
    <cellStyle name="40% - Accent2 4 3 5 2 2 3" xfId="25074"/>
    <cellStyle name="40% - Accent2 4 3 5 2 3" xfId="25075"/>
    <cellStyle name="40% - Accent2 4 3 5 2 4" xfId="25076"/>
    <cellStyle name="40% - Accent2 4 3 5 3" xfId="25077"/>
    <cellStyle name="40% - Accent2 4 3 5 3 2" xfId="25078"/>
    <cellStyle name="40% - Accent2 4 3 5 3 3" xfId="25079"/>
    <cellStyle name="40% - Accent2 4 3 5 4" xfId="25080"/>
    <cellStyle name="40% - Accent2 4 3 5 5" xfId="25081"/>
    <cellStyle name="40% - Accent2 4 3 6" xfId="25082"/>
    <cellStyle name="40% - Accent2 4 3 6 2" xfId="25083"/>
    <cellStyle name="40% - Accent2 4 3 6 2 2" xfId="25084"/>
    <cellStyle name="40% - Accent2 4 3 6 2 2 2" xfId="25085"/>
    <cellStyle name="40% - Accent2 4 3 6 2 2 3" xfId="25086"/>
    <cellStyle name="40% - Accent2 4 3 6 2 3" xfId="25087"/>
    <cellStyle name="40% - Accent2 4 3 6 2 4" xfId="25088"/>
    <cellStyle name="40% - Accent2 4 3 6 3" xfId="25089"/>
    <cellStyle name="40% - Accent2 4 3 6 3 2" xfId="25090"/>
    <cellStyle name="40% - Accent2 4 3 6 3 3" xfId="25091"/>
    <cellStyle name="40% - Accent2 4 3 6 4" xfId="25092"/>
    <cellStyle name="40% - Accent2 4 3 6 5" xfId="25093"/>
    <cellStyle name="40% - Accent2 4 3 7" xfId="25094"/>
    <cellStyle name="40% - Accent2 4 3 7 2" xfId="25095"/>
    <cellStyle name="40% - Accent2 4 3 7 2 2" xfId="25096"/>
    <cellStyle name="40% - Accent2 4 3 7 2 2 2" xfId="25097"/>
    <cellStyle name="40% - Accent2 4 3 7 2 2 3" xfId="25098"/>
    <cellStyle name="40% - Accent2 4 3 7 2 3" xfId="25099"/>
    <cellStyle name="40% - Accent2 4 3 7 2 4" xfId="25100"/>
    <cellStyle name="40% - Accent2 4 3 7 3" xfId="25101"/>
    <cellStyle name="40% - Accent2 4 3 7 3 2" xfId="25102"/>
    <cellStyle name="40% - Accent2 4 3 7 3 3" xfId="25103"/>
    <cellStyle name="40% - Accent2 4 3 7 4" xfId="25104"/>
    <cellStyle name="40% - Accent2 4 3 7 5" xfId="25105"/>
    <cellStyle name="40% - Accent2 4 3 8" xfId="25106"/>
    <cellStyle name="40% - Accent2 4 3 8 2" xfId="25107"/>
    <cellStyle name="40% - Accent2 4 3 8 2 2" xfId="25108"/>
    <cellStyle name="40% - Accent2 4 3 8 2 3" xfId="25109"/>
    <cellStyle name="40% - Accent2 4 3 8 3" xfId="25110"/>
    <cellStyle name="40% - Accent2 4 3 8 4" xfId="25111"/>
    <cellStyle name="40% - Accent2 4 3 9" xfId="25112"/>
    <cellStyle name="40% - Accent2 4 3 9 2" xfId="25113"/>
    <cellStyle name="40% - Accent2 4 3 9 2 2" xfId="25114"/>
    <cellStyle name="40% - Accent2 4 3 9 2 3" xfId="25115"/>
    <cellStyle name="40% - Accent2 4 3 9 3" xfId="25116"/>
    <cellStyle name="40% - Accent2 4 3 9 4" xfId="25117"/>
    <cellStyle name="40% - Accent2 4 4" xfId="25118"/>
    <cellStyle name="40% - Accent2 4 4 10" xfId="25119"/>
    <cellStyle name="40% - Accent2 4 4 10 2" xfId="25120"/>
    <cellStyle name="40% - Accent2 4 4 10 3" xfId="25121"/>
    <cellStyle name="40% - Accent2 4 4 11" xfId="25122"/>
    <cellStyle name="40% - Accent2 4 4 12" xfId="25123"/>
    <cellStyle name="40% - Accent2 4 4 2" xfId="25124"/>
    <cellStyle name="40% - Accent2 4 4 2 2" xfId="25125"/>
    <cellStyle name="40% - Accent2 4 4 2 2 2" xfId="25126"/>
    <cellStyle name="40% - Accent2 4 4 2 2 2 2" xfId="25127"/>
    <cellStyle name="40% - Accent2 4 4 2 2 2 2 2" xfId="25128"/>
    <cellStyle name="40% - Accent2 4 4 2 2 2 2 3" xfId="25129"/>
    <cellStyle name="40% - Accent2 4 4 2 2 2 3" xfId="25130"/>
    <cellStyle name="40% - Accent2 4 4 2 2 2 4" xfId="25131"/>
    <cellStyle name="40% - Accent2 4 4 2 2 3" xfId="25132"/>
    <cellStyle name="40% - Accent2 4 4 2 2 3 2" xfId="25133"/>
    <cellStyle name="40% - Accent2 4 4 2 2 3 3" xfId="25134"/>
    <cellStyle name="40% - Accent2 4 4 2 2 4" xfId="25135"/>
    <cellStyle name="40% - Accent2 4 4 2 2 5" xfId="25136"/>
    <cellStyle name="40% - Accent2 4 4 2 3" xfId="25137"/>
    <cellStyle name="40% - Accent2 4 4 2 3 2" xfId="25138"/>
    <cellStyle name="40% - Accent2 4 4 2 3 2 2" xfId="25139"/>
    <cellStyle name="40% - Accent2 4 4 2 3 2 2 2" xfId="25140"/>
    <cellStyle name="40% - Accent2 4 4 2 3 2 2 3" xfId="25141"/>
    <cellStyle name="40% - Accent2 4 4 2 3 2 3" xfId="25142"/>
    <cellStyle name="40% - Accent2 4 4 2 3 2 4" xfId="25143"/>
    <cellStyle name="40% - Accent2 4 4 2 3 3" xfId="25144"/>
    <cellStyle name="40% - Accent2 4 4 2 3 3 2" xfId="25145"/>
    <cellStyle name="40% - Accent2 4 4 2 3 3 3" xfId="25146"/>
    <cellStyle name="40% - Accent2 4 4 2 3 4" xfId="25147"/>
    <cellStyle name="40% - Accent2 4 4 2 3 5" xfId="25148"/>
    <cellStyle name="40% - Accent2 4 4 2 4" xfId="25149"/>
    <cellStyle name="40% - Accent2 4 4 2 4 2" xfId="25150"/>
    <cellStyle name="40% - Accent2 4 4 2 4 2 2" xfId="25151"/>
    <cellStyle name="40% - Accent2 4 4 2 4 2 3" xfId="25152"/>
    <cellStyle name="40% - Accent2 4 4 2 4 3" xfId="25153"/>
    <cellStyle name="40% - Accent2 4 4 2 4 4" xfId="25154"/>
    <cellStyle name="40% - Accent2 4 4 2 5" xfId="25155"/>
    <cellStyle name="40% - Accent2 4 4 2 5 2" xfId="25156"/>
    <cellStyle name="40% - Accent2 4 4 2 5 3" xfId="25157"/>
    <cellStyle name="40% - Accent2 4 4 2 6" xfId="25158"/>
    <cellStyle name="40% - Accent2 4 4 2 7" xfId="25159"/>
    <cellStyle name="40% - Accent2 4 4 3" xfId="25160"/>
    <cellStyle name="40% - Accent2 4 4 3 2" xfId="25161"/>
    <cellStyle name="40% - Accent2 4 4 3 2 2" xfId="25162"/>
    <cellStyle name="40% - Accent2 4 4 3 2 2 2" xfId="25163"/>
    <cellStyle name="40% - Accent2 4 4 3 2 2 2 2" xfId="25164"/>
    <cellStyle name="40% - Accent2 4 4 3 2 2 2 3" xfId="25165"/>
    <cellStyle name="40% - Accent2 4 4 3 2 2 3" xfId="25166"/>
    <cellStyle name="40% - Accent2 4 4 3 2 2 4" xfId="25167"/>
    <cellStyle name="40% - Accent2 4 4 3 2 3" xfId="25168"/>
    <cellStyle name="40% - Accent2 4 4 3 2 3 2" xfId="25169"/>
    <cellStyle name="40% - Accent2 4 4 3 2 3 3" xfId="25170"/>
    <cellStyle name="40% - Accent2 4 4 3 2 4" xfId="25171"/>
    <cellStyle name="40% - Accent2 4 4 3 2 5" xfId="25172"/>
    <cellStyle name="40% - Accent2 4 4 3 3" xfId="25173"/>
    <cellStyle name="40% - Accent2 4 4 3 3 2" xfId="25174"/>
    <cellStyle name="40% - Accent2 4 4 3 3 2 2" xfId="25175"/>
    <cellStyle name="40% - Accent2 4 4 3 3 2 2 2" xfId="25176"/>
    <cellStyle name="40% - Accent2 4 4 3 3 2 2 3" xfId="25177"/>
    <cellStyle name="40% - Accent2 4 4 3 3 2 3" xfId="25178"/>
    <cellStyle name="40% - Accent2 4 4 3 3 2 4" xfId="25179"/>
    <cellStyle name="40% - Accent2 4 4 3 3 3" xfId="25180"/>
    <cellStyle name="40% - Accent2 4 4 3 3 3 2" xfId="25181"/>
    <cellStyle name="40% - Accent2 4 4 3 3 3 3" xfId="25182"/>
    <cellStyle name="40% - Accent2 4 4 3 3 4" xfId="25183"/>
    <cellStyle name="40% - Accent2 4 4 3 3 5" xfId="25184"/>
    <cellStyle name="40% - Accent2 4 4 3 4" xfId="25185"/>
    <cellStyle name="40% - Accent2 4 4 3 4 2" xfId="25186"/>
    <cellStyle name="40% - Accent2 4 4 3 4 2 2" xfId="25187"/>
    <cellStyle name="40% - Accent2 4 4 3 4 2 3" xfId="25188"/>
    <cellStyle name="40% - Accent2 4 4 3 4 3" xfId="25189"/>
    <cellStyle name="40% - Accent2 4 4 3 4 4" xfId="25190"/>
    <cellStyle name="40% - Accent2 4 4 3 5" xfId="25191"/>
    <cellStyle name="40% - Accent2 4 4 3 5 2" xfId="25192"/>
    <cellStyle name="40% - Accent2 4 4 3 5 3" xfId="25193"/>
    <cellStyle name="40% - Accent2 4 4 3 6" xfId="25194"/>
    <cellStyle name="40% - Accent2 4 4 3 7" xfId="25195"/>
    <cellStyle name="40% - Accent2 4 4 4" xfId="25196"/>
    <cellStyle name="40% - Accent2 4 4 4 2" xfId="25197"/>
    <cellStyle name="40% - Accent2 4 4 4 2 2" xfId="25198"/>
    <cellStyle name="40% - Accent2 4 4 4 2 2 2" xfId="25199"/>
    <cellStyle name="40% - Accent2 4 4 4 2 2 2 2" xfId="25200"/>
    <cellStyle name="40% - Accent2 4 4 4 2 2 2 3" xfId="25201"/>
    <cellStyle name="40% - Accent2 4 4 4 2 2 3" xfId="25202"/>
    <cellStyle name="40% - Accent2 4 4 4 2 2 4" xfId="25203"/>
    <cellStyle name="40% - Accent2 4 4 4 2 3" xfId="25204"/>
    <cellStyle name="40% - Accent2 4 4 4 2 3 2" xfId="25205"/>
    <cellStyle name="40% - Accent2 4 4 4 2 3 3" xfId="25206"/>
    <cellStyle name="40% - Accent2 4 4 4 2 4" xfId="25207"/>
    <cellStyle name="40% - Accent2 4 4 4 2 5" xfId="25208"/>
    <cellStyle name="40% - Accent2 4 4 4 3" xfId="25209"/>
    <cellStyle name="40% - Accent2 4 4 4 3 2" xfId="25210"/>
    <cellStyle name="40% - Accent2 4 4 4 3 2 2" xfId="25211"/>
    <cellStyle name="40% - Accent2 4 4 4 3 2 2 2" xfId="25212"/>
    <cellStyle name="40% - Accent2 4 4 4 3 2 2 3" xfId="25213"/>
    <cellStyle name="40% - Accent2 4 4 4 3 2 3" xfId="25214"/>
    <cellStyle name="40% - Accent2 4 4 4 3 2 4" xfId="25215"/>
    <cellStyle name="40% - Accent2 4 4 4 3 3" xfId="25216"/>
    <cellStyle name="40% - Accent2 4 4 4 3 3 2" xfId="25217"/>
    <cellStyle name="40% - Accent2 4 4 4 3 3 3" xfId="25218"/>
    <cellStyle name="40% - Accent2 4 4 4 3 4" xfId="25219"/>
    <cellStyle name="40% - Accent2 4 4 4 3 5" xfId="25220"/>
    <cellStyle name="40% - Accent2 4 4 4 4" xfId="25221"/>
    <cellStyle name="40% - Accent2 4 4 4 4 2" xfId="25222"/>
    <cellStyle name="40% - Accent2 4 4 4 4 2 2" xfId="25223"/>
    <cellStyle name="40% - Accent2 4 4 4 4 2 3" xfId="25224"/>
    <cellStyle name="40% - Accent2 4 4 4 4 3" xfId="25225"/>
    <cellStyle name="40% - Accent2 4 4 4 4 4" xfId="25226"/>
    <cellStyle name="40% - Accent2 4 4 4 5" xfId="25227"/>
    <cellStyle name="40% - Accent2 4 4 4 5 2" xfId="25228"/>
    <cellStyle name="40% - Accent2 4 4 4 5 3" xfId="25229"/>
    <cellStyle name="40% - Accent2 4 4 4 6" xfId="25230"/>
    <cellStyle name="40% - Accent2 4 4 4 7" xfId="25231"/>
    <cellStyle name="40% - Accent2 4 4 5" xfId="25232"/>
    <cellStyle name="40% - Accent2 4 4 5 2" xfId="25233"/>
    <cellStyle name="40% - Accent2 4 4 5 2 2" xfId="25234"/>
    <cellStyle name="40% - Accent2 4 4 5 2 2 2" xfId="25235"/>
    <cellStyle name="40% - Accent2 4 4 5 2 2 3" xfId="25236"/>
    <cellStyle name="40% - Accent2 4 4 5 2 3" xfId="25237"/>
    <cellStyle name="40% - Accent2 4 4 5 2 4" xfId="25238"/>
    <cellStyle name="40% - Accent2 4 4 5 3" xfId="25239"/>
    <cellStyle name="40% - Accent2 4 4 5 3 2" xfId="25240"/>
    <cellStyle name="40% - Accent2 4 4 5 3 3" xfId="25241"/>
    <cellStyle name="40% - Accent2 4 4 5 4" xfId="25242"/>
    <cellStyle name="40% - Accent2 4 4 5 5" xfId="25243"/>
    <cellStyle name="40% - Accent2 4 4 6" xfId="25244"/>
    <cellStyle name="40% - Accent2 4 4 6 2" xfId="25245"/>
    <cellStyle name="40% - Accent2 4 4 6 2 2" xfId="25246"/>
    <cellStyle name="40% - Accent2 4 4 6 2 2 2" xfId="25247"/>
    <cellStyle name="40% - Accent2 4 4 6 2 2 3" xfId="25248"/>
    <cellStyle name="40% - Accent2 4 4 6 2 3" xfId="25249"/>
    <cellStyle name="40% - Accent2 4 4 6 2 4" xfId="25250"/>
    <cellStyle name="40% - Accent2 4 4 6 3" xfId="25251"/>
    <cellStyle name="40% - Accent2 4 4 6 3 2" xfId="25252"/>
    <cellStyle name="40% - Accent2 4 4 6 3 3" xfId="25253"/>
    <cellStyle name="40% - Accent2 4 4 6 4" xfId="25254"/>
    <cellStyle name="40% - Accent2 4 4 6 5" xfId="25255"/>
    <cellStyle name="40% - Accent2 4 4 7" xfId="25256"/>
    <cellStyle name="40% - Accent2 4 4 7 2" xfId="25257"/>
    <cellStyle name="40% - Accent2 4 4 7 2 2" xfId="25258"/>
    <cellStyle name="40% - Accent2 4 4 7 2 2 2" xfId="25259"/>
    <cellStyle name="40% - Accent2 4 4 7 2 2 3" xfId="25260"/>
    <cellStyle name="40% - Accent2 4 4 7 2 3" xfId="25261"/>
    <cellStyle name="40% - Accent2 4 4 7 2 4" xfId="25262"/>
    <cellStyle name="40% - Accent2 4 4 7 3" xfId="25263"/>
    <cellStyle name="40% - Accent2 4 4 7 3 2" xfId="25264"/>
    <cellStyle name="40% - Accent2 4 4 7 3 3" xfId="25265"/>
    <cellStyle name="40% - Accent2 4 4 7 4" xfId="25266"/>
    <cellStyle name="40% - Accent2 4 4 7 5" xfId="25267"/>
    <cellStyle name="40% - Accent2 4 4 8" xfId="25268"/>
    <cellStyle name="40% - Accent2 4 4 8 2" xfId="25269"/>
    <cellStyle name="40% - Accent2 4 4 8 2 2" xfId="25270"/>
    <cellStyle name="40% - Accent2 4 4 8 2 3" xfId="25271"/>
    <cellStyle name="40% - Accent2 4 4 8 3" xfId="25272"/>
    <cellStyle name="40% - Accent2 4 4 8 4" xfId="25273"/>
    <cellStyle name="40% - Accent2 4 4 9" xfId="25274"/>
    <cellStyle name="40% - Accent2 4 4 9 2" xfId="25275"/>
    <cellStyle name="40% - Accent2 4 4 9 2 2" xfId="25276"/>
    <cellStyle name="40% - Accent2 4 4 9 2 3" xfId="25277"/>
    <cellStyle name="40% - Accent2 4 4 9 3" xfId="25278"/>
    <cellStyle name="40% - Accent2 4 4 9 4" xfId="25279"/>
    <cellStyle name="40% - Accent2 4 5" xfId="25280"/>
    <cellStyle name="40% - Accent2 4 5 2" xfId="25281"/>
    <cellStyle name="40% - Accent2 4 5 2 2" xfId="25282"/>
    <cellStyle name="40% - Accent2 4 5 2 2 2" xfId="25283"/>
    <cellStyle name="40% - Accent2 4 5 2 2 2 2" xfId="25284"/>
    <cellStyle name="40% - Accent2 4 5 2 2 2 3" xfId="25285"/>
    <cellStyle name="40% - Accent2 4 5 2 2 3" xfId="25286"/>
    <cellStyle name="40% - Accent2 4 5 2 2 4" xfId="25287"/>
    <cellStyle name="40% - Accent2 4 5 2 3" xfId="25288"/>
    <cellStyle name="40% - Accent2 4 5 2 3 2" xfId="25289"/>
    <cellStyle name="40% - Accent2 4 5 2 3 3" xfId="25290"/>
    <cellStyle name="40% - Accent2 4 5 2 4" xfId="25291"/>
    <cellStyle name="40% - Accent2 4 5 2 5" xfId="25292"/>
    <cellStyle name="40% - Accent2 4 5 3" xfId="25293"/>
    <cellStyle name="40% - Accent2 4 5 3 2" xfId="25294"/>
    <cellStyle name="40% - Accent2 4 5 3 2 2" xfId="25295"/>
    <cellStyle name="40% - Accent2 4 5 3 2 2 2" xfId="25296"/>
    <cellStyle name="40% - Accent2 4 5 3 2 2 3" xfId="25297"/>
    <cellStyle name="40% - Accent2 4 5 3 2 3" xfId="25298"/>
    <cellStyle name="40% - Accent2 4 5 3 2 4" xfId="25299"/>
    <cellStyle name="40% - Accent2 4 5 3 3" xfId="25300"/>
    <cellStyle name="40% - Accent2 4 5 3 3 2" xfId="25301"/>
    <cellStyle name="40% - Accent2 4 5 3 3 3" xfId="25302"/>
    <cellStyle name="40% - Accent2 4 5 3 4" xfId="25303"/>
    <cellStyle name="40% - Accent2 4 5 3 5" xfId="25304"/>
    <cellStyle name="40% - Accent2 4 5 4" xfId="25305"/>
    <cellStyle name="40% - Accent2 4 5 4 2" xfId="25306"/>
    <cellStyle name="40% - Accent2 4 5 4 2 2" xfId="25307"/>
    <cellStyle name="40% - Accent2 4 5 4 2 3" xfId="25308"/>
    <cellStyle name="40% - Accent2 4 5 4 3" xfId="25309"/>
    <cellStyle name="40% - Accent2 4 5 4 4" xfId="25310"/>
    <cellStyle name="40% - Accent2 4 5 5" xfId="25311"/>
    <cellStyle name="40% - Accent2 4 5 5 2" xfId="25312"/>
    <cellStyle name="40% - Accent2 4 5 5 3" xfId="25313"/>
    <cellStyle name="40% - Accent2 4 5 6" xfId="25314"/>
    <cellStyle name="40% - Accent2 4 5 7" xfId="25315"/>
    <cellStyle name="40% - Accent2 4 6" xfId="25316"/>
    <cellStyle name="40% - Accent2 4 6 2" xfId="25317"/>
    <cellStyle name="40% - Accent2 4 6 2 2" xfId="25318"/>
    <cellStyle name="40% - Accent2 4 6 2 2 2" xfId="25319"/>
    <cellStyle name="40% - Accent2 4 6 2 2 2 2" xfId="25320"/>
    <cellStyle name="40% - Accent2 4 6 2 2 2 3" xfId="25321"/>
    <cellStyle name="40% - Accent2 4 6 2 2 3" xfId="25322"/>
    <cellStyle name="40% - Accent2 4 6 2 2 4" xfId="25323"/>
    <cellStyle name="40% - Accent2 4 6 2 3" xfId="25324"/>
    <cellStyle name="40% - Accent2 4 6 2 3 2" xfId="25325"/>
    <cellStyle name="40% - Accent2 4 6 2 3 3" xfId="25326"/>
    <cellStyle name="40% - Accent2 4 6 2 4" xfId="25327"/>
    <cellStyle name="40% - Accent2 4 6 2 5" xfId="25328"/>
    <cellStyle name="40% - Accent2 4 6 3" xfId="25329"/>
    <cellStyle name="40% - Accent2 4 6 3 2" xfId="25330"/>
    <cellStyle name="40% - Accent2 4 6 3 2 2" xfId="25331"/>
    <cellStyle name="40% - Accent2 4 6 3 2 2 2" xfId="25332"/>
    <cellStyle name="40% - Accent2 4 6 3 2 2 3" xfId="25333"/>
    <cellStyle name="40% - Accent2 4 6 3 2 3" xfId="25334"/>
    <cellStyle name="40% - Accent2 4 6 3 2 4" xfId="25335"/>
    <cellStyle name="40% - Accent2 4 6 3 3" xfId="25336"/>
    <cellStyle name="40% - Accent2 4 6 3 3 2" xfId="25337"/>
    <cellStyle name="40% - Accent2 4 6 3 3 3" xfId="25338"/>
    <cellStyle name="40% - Accent2 4 6 3 4" xfId="25339"/>
    <cellStyle name="40% - Accent2 4 6 3 5" xfId="25340"/>
    <cellStyle name="40% - Accent2 4 6 4" xfId="25341"/>
    <cellStyle name="40% - Accent2 4 6 4 2" xfId="25342"/>
    <cellStyle name="40% - Accent2 4 6 4 2 2" xfId="25343"/>
    <cellStyle name="40% - Accent2 4 6 4 2 3" xfId="25344"/>
    <cellStyle name="40% - Accent2 4 6 4 3" xfId="25345"/>
    <cellStyle name="40% - Accent2 4 6 4 4" xfId="25346"/>
    <cellStyle name="40% - Accent2 4 6 5" xfId="25347"/>
    <cellStyle name="40% - Accent2 4 6 5 2" xfId="25348"/>
    <cellStyle name="40% - Accent2 4 6 5 3" xfId="25349"/>
    <cellStyle name="40% - Accent2 4 6 6" xfId="25350"/>
    <cellStyle name="40% - Accent2 4 6 7" xfId="25351"/>
    <cellStyle name="40% - Accent2 4 7" xfId="25352"/>
    <cellStyle name="40% - Accent2 4 7 2" xfId="25353"/>
    <cellStyle name="40% - Accent2 4 7 2 2" xfId="25354"/>
    <cellStyle name="40% - Accent2 4 7 2 2 2" xfId="25355"/>
    <cellStyle name="40% - Accent2 4 7 2 2 2 2" xfId="25356"/>
    <cellStyle name="40% - Accent2 4 7 2 2 2 3" xfId="25357"/>
    <cellStyle name="40% - Accent2 4 7 2 2 3" xfId="25358"/>
    <cellStyle name="40% - Accent2 4 7 2 2 4" xfId="25359"/>
    <cellStyle name="40% - Accent2 4 7 2 3" xfId="25360"/>
    <cellStyle name="40% - Accent2 4 7 2 3 2" xfId="25361"/>
    <cellStyle name="40% - Accent2 4 7 2 3 3" xfId="25362"/>
    <cellStyle name="40% - Accent2 4 7 2 4" xfId="25363"/>
    <cellStyle name="40% - Accent2 4 7 2 5" xfId="25364"/>
    <cellStyle name="40% - Accent2 4 7 3" xfId="25365"/>
    <cellStyle name="40% - Accent2 4 7 3 2" xfId="25366"/>
    <cellStyle name="40% - Accent2 4 7 3 2 2" xfId="25367"/>
    <cellStyle name="40% - Accent2 4 7 3 2 2 2" xfId="25368"/>
    <cellStyle name="40% - Accent2 4 7 3 2 2 3" xfId="25369"/>
    <cellStyle name="40% - Accent2 4 7 3 2 3" xfId="25370"/>
    <cellStyle name="40% - Accent2 4 7 3 2 4" xfId="25371"/>
    <cellStyle name="40% - Accent2 4 7 3 3" xfId="25372"/>
    <cellStyle name="40% - Accent2 4 7 3 3 2" xfId="25373"/>
    <cellStyle name="40% - Accent2 4 7 3 3 3" xfId="25374"/>
    <cellStyle name="40% - Accent2 4 7 3 4" xfId="25375"/>
    <cellStyle name="40% - Accent2 4 7 3 5" xfId="25376"/>
    <cellStyle name="40% - Accent2 4 7 4" xfId="25377"/>
    <cellStyle name="40% - Accent2 4 7 4 2" xfId="25378"/>
    <cellStyle name="40% - Accent2 4 7 4 2 2" xfId="25379"/>
    <cellStyle name="40% - Accent2 4 7 4 2 3" xfId="25380"/>
    <cellStyle name="40% - Accent2 4 7 4 3" xfId="25381"/>
    <cellStyle name="40% - Accent2 4 7 4 4" xfId="25382"/>
    <cellStyle name="40% - Accent2 4 7 5" xfId="25383"/>
    <cellStyle name="40% - Accent2 4 7 5 2" xfId="25384"/>
    <cellStyle name="40% - Accent2 4 7 5 3" xfId="25385"/>
    <cellStyle name="40% - Accent2 4 7 6" xfId="25386"/>
    <cellStyle name="40% - Accent2 4 7 7" xfId="25387"/>
    <cellStyle name="40% - Accent2 4 8" xfId="25388"/>
    <cellStyle name="40% - Accent2 4 8 2" xfId="25389"/>
    <cellStyle name="40% - Accent2 4 8 2 2" xfId="25390"/>
    <cellStyle name="40% - Accent2 4 8 2 2 2" xfId="25391"/>
    <cellStyle name="40% - Accent2 4 8 2 2 3" xfId="25392"/>
    <cellStyle name="40% - Accent2 4 8 2 3" xfId="25393"/>
    <cellStyle name="40% - Accent2 4 8 2 4" xfId="25394"/>
    <cellStyle name="40% - Accent2 4 8 3" xfId="25395"/>
    <cellStyle name="40% - Accent2 4 8 3 2" xfId="25396"/>
    <cellStyle name="40% - Accent2 4 8 3 3" xfId="25397"/>
    <cellStyle name="40% - Accent2 4 8 4" xfId="25398"/>
    <cellStyle name="40% - Accent2 4 8 5" xfId="25399"/>
    <cellStyle name="40% - Accent2 4 9" xfId="25400"/>
    <cellStyle name="40% - Accent2 4 9 2" xfId="25401"/>
    <cellStyle name="40% - Accent2 4 9 2 2" xfId="25402"/>
    <cellStyle name="40% - Accent2 4 9 2 2 2" xfId="25403"/>
    <cellStyle name="40% - Accent2 4 9 2 2 3" xfId="25404"/>
    <cellStyle name="40% - Accent2 4 9 2 3" xfId="25405"/>
    <cellStyle name="40% - Accent2 4 9 2 4" xfId="25406"/>
    <cellStyle name="40% - Accent2 4 9 3" xfId="25407"/>
    <cellStyle name="40% - Accent2 4 9 3 2" xfId="25408"/>
    <cellStyle name="40% - Accent2 4 9 3 3" xfId="25409"/>
    <cellStyle name="40% - Accent2 4 9 4" xfId="25410"/>
    <cellStyle name="40% - Accent2 4 9 5" xfId="25411"/>
    <cellStyle name="40% - Accent2 4_PwrTax 51040" xfId="25412"/>
    <cellStyle name="40% - Accent2 40" xfId="25413"/>
    <cellStyle name="40% - Accent2 40 2" xfId="25414"/>
    <cellStyle name="40% - Accent2 40 2 2" xfId="25415"/>
    <cellStyle name="40% - Accent2 40 2 2 2" xfId="25416"/>
    <cellStyle name="40% - Accent2 40 2 2 2 2" xfId="25417"/>
    <cellStyle name="40% - Accent2 40 2 2 2 3" xfId="25418"/>
    <cellStyle name="40% - Accent2 40 2 2 3" xfId="25419"/>
    <cellStyle name="40% - Accent2 40 2 2 4" xfId="25420"/>
    <cellStyle name="40% - Accent2 40 2 3" xfId="25421"/>
    <cellStyle name="40% - Accent2 40 2 3 2" xfId="25422"/>
    <cellStyle name="40% - Accent2 40 2 3 3" xfId="25423"/>
    <cellStyle name="40% - Accent2 40 2 4" xfId="25424"/>
    <cellStyle name="40% - Accent2 40 2 5" xfId="25425"/>
    <cellStyle name="40% - Accent2 40 3" xfId="25426"/>
    <cellStyle name="40% - Accent2 40 3 2" xfId="25427"/>
    <cellStyle name="40% - Accent2 40 3 2 2" xfId="25428"/>
    <cellStyle name="40% - Accent2 40 3 2 2 2" xfId="25429"/>
    <cellStyle name="40% - Accent2 40 3 2 2 3" xfId="25430"/>
    <cellStyle name="40% - Accent2 40 3 2 3" xfId="25431"/>
    <cellStyle name="40% - Accent2 40 3 2 4" xfId="25432"/>
    <cellStyle name="40% - Accent2 40 3 3" xfId="25433"/>
    <cellStyle name="40% - Accent2 40 3 3 2" xfId="25434"/>
    <cellStyle name="40% - Accent2 40 3 3 3" xfId="25435"/>
    <cellStyle name="40% - Accent2 40 3 4" xfId="25436"/>
    <cellStyle name="40% - Accent2 40 3 5" xfId="25437"/>
    <cellStyle name="40% - Accent2 40 4" xfId="25438"/>
    <cellStyle name="40% - Accent2 40 4 2" xfId="25439"/>
    <cellStyle name="40% - Accent2 40 4 2 2" xfId="25440"/>
    <cellStyle name="40% - Accent2 40 4 2 3" xfId="25441"/>
    <cellStyle name="40% - Accent2 40 4 3" xfId="25442"/>
    <cellStyle name="40% - Accent2 40 4 4" xfId="25443"/>
    <cellStyle name="40% - Accent2 40 5" xfId="25444"/>
    <cellStyle name="40% - Accent2 40 5 2" xfId="25445"/>
    <cellStyle name="40% - Accent2 40 5 3" xfId="25446"/>
    <cellStyle name="40% - Accent2 40 6" xfId="25447"/>
    <cellStyle name="40% - Accent2 40 7" xfId="25448"/>
    <cellStyle name="40% - Accent2 41" xfId="25449"/>
    <cellStyle name="40% - Accent2 41 2" xfId="25450"/>
    <cellStyle name="40% - Accent2 41 2 2" xfId="25451"/>
    <cellStyle name="40% - Accent2 41 2 2 2" xfId="25452"/>
    <cellStyle name="40% - Accent2 41 2 2 2 2" xfId="25453"/>
    <cellStyle name="40% - Accent2 41 2 2 2 3" xfId="25454"/>
    <cellStyle name="40% - Accent2 41 2 2 3" xfId="25455"/>
    <cellStyle name="40% - Accent2 41 2 2 4" xfId="25456"/>
    <cellStyle name="40% - Accent2 41 2 3" xfId="25457"/>
    <cellStyle name="40% - Accent2 41 2 3 2" xfId="25458"/>
    <cellStyle name="40% - Accent2 41 2 3 3" xfId="25459"/>
    <cellStyle name="40% - Accent2 41 2 4" xfId="25460"/>
    <cellStyle name="40% - Accent2 41 2 5" xfId="25461"/>
    <cellStyle name="40% - Accent2 41 3" xfId="25462"/>
    <cellStyle name="40% - Accent2 41 3 2" xfId="25463"/>
    <cellStyle name="40% - Accent2 41 3 2 2" xfId="25464"/>
    <cellStyle name="40% - Accent2 41 3 2 2 2" xfId="25465"/>
    <cellStyle name="40% - Accent2 41 3 2 2 3" xfId="25466"/>
    <cellStyle name="40% - Accent2 41 3 2 3" xfId="25467"/>
    <cellStyle name="40% - Accent2 41 3 2 4" xfId="25468"/>
    <cellStyle name="40% - Accent2 41 3 3" xfId="25469"/>
    <cellStyle name="40% - Accent2 41 3 3 2" xfId="25470"/>
    <cellStyle name="40% - Accent2 41 3 3 3" xfId="25471"/>
    <cellStyle name="40% - Accent2 41 3 4" xfId="25472"/>
    <cellStyle name="40% - Accent2 41 3 5" xfId="25473"/>
    <cellStyle name="40% - Accent2 41 4" xfId="25474"/>
    <cellStyle name="40% - Accent2 41 4 2" xfId="25475"/>
    <cellStyle name="40% - Accent2 41 4 2 2" xfId="25476"/>
    <cellStyle name="40% - Accent2 41 4 2 3" xfId="25477"/>
    <cellStyle name="40% - Accent2 41 4 3" xfId="25478"/>
    <cellStyle name="40% - Accent2 41 4 4" xfId="25479"/>
    <cellStyle name="40% - Accent2 41 5" xfId="25480"/>
    <cellStyle name="40% - Accent2 41 5 2" xfId="25481"/>
    <cellStyle name="40% - Accent2 41 5 3" xfId="25482"/>
    <cellStyle name="40% - Accent2 41 6" xfId="25483"/>
    <cellStyle name="40% - Accent2 41 7" xfId="25484"/>
    <cellStyle name="40% - Accent2 42" xfId="25485"/>
    <cellStyle name="40% - Accent2 42 2" xfId="25486"/>
    <cellStyle name="40% - Accent2 42 2 2" xfId="25487"/>
    <cellStyle name="40% - Accent2 42 2 2 2" xfId="25488"/>
    <cellStyle name="40% - Accent2 42 2 2 2 2" xfId="25489"/>
    <cellStyle name="40% - Accent2 42 2 2 2 3" xfId="25490"/>
    <cellStyle name="40% - Accent2 42 2 2 3" xfId="25491"/>
    <cellStyle name="40% - Accent2 42 2 2 4" xfId="25492"/>
    <cellStyle name="40% - Accent2 42 2 3" xfId="25493"/>
    <cellStyle name="40% - Accent2 42 2 3 2" xfId="25494"/>
    <cellStyle name="40% - Accent2 42 2 3 3" xfId="25495"/>
    <cellStyle name="40% - Accent2 42 2 4" xfId="25496"/>
    <cellStyle name="40% - Accent2 42 2 5" xfId="25497"/>
    <cellStyle name="40% - Accent2 42 3" xfId="25498"/>
    <cellStyle name="40% - Accent2 42 3 2" xfId="25499"/>
    <cellStyle name="40% - Accent2 42 3 2 2" xfId="25500"/>
    <cellStyle name="40% - Accent2 42 3 2 2 2" xfId="25501"/>
    <cellStyle name="40% - Accent2 42 3 2 2 3" xfId="25502"/>
    <cellStyle name="40% - Accent2 42 3 2 3" xfId="25503"/>
    <cellStyle name="40% - Accent2 42 3 2 4" xfId="25504"/>
    <cellStyle name="40% - Accent2 42 3 3" xfId="25505"/>
    <cellStyle name="40% - Accent2 42 3 3 2" xfId="25506"/>
    <cellStyle name="40% - Accent2 42 3 3 3" xfId="25507"/>
    <cellStyle name="40% - Accent2 42 3 4" xfId="25508"/>
    <cellStyle name="40% - Accent2 42 3 5" xfId="25509"/>
    <cellStyle name="40% - Accent2 42 4" xfId="25510"/>
    <cellStyle name="40% - Accent2 42 4 2" xfId="25511"/>
    <cellStyle name="40% - Accent2 42 4 2 2" xfId="25512"/>
    <cellStyle name="40% - Accent2 42 4 2 3" xfId="25513"/>
    <cellStyle name="40% - Accent2 42 4 3" xfId="25514"/>
    <cellStyle name="40% - Accent2 42 4 4" xfId="25515"/>
    <cellStyle name="40% - Accent2 42 5" xfId="25516"/>
    <cellStyle name="40% - Accent2 42 5 2" xfId="25517"/>
    <cellStyle name="40% - Accent2 42 5 3" xfId="25518"/>
    <cellStyle name="40% - Accent2 42 6" xfId="25519"/>
    <cellStyle name="40% - Accent2 42 7" xfId="25520"/>
    <cellStyle name="40% - Accent2 43" xfId="25521"/>
    <cellStyle name="40% - Accent2 43 2" xfId="25522"/>
    <cellStyle name="40% - Accent2 43 2 2" xfId="25523"/>
    <cellStyle name="40% - Accent2 43 2 2 2" xfId="25524"/>
    <cellStyle name="40% - Accent2 43 2 2 2 2" xfId="25525"/>
    <cellStyle name="40% - Accent2 43 2 2 2 3" xfId="25526"/>
    <cellStyle name="40% - Accent2 43 2 2 3" xfId="25527"/>
    <cellStyle name="40% - Accent2 43 2 2 4" xfId="25528"/>
    <cellStyle name="40% - Accent2 43 2 3" xfId="25529"/>
    <cellStyle name="40% - Accent2 43 2 3 2" xfId="25530"/>
    <cellStyle name="40% - Accent2 43 2 3 3" xfId="25531"/>
    <cellStyle name="40% - Accent2 43 2 4" xfId="25532"/>
    <cellStyle name="40% - Accent2 43 2 5" xfId="25533"/>
    <cellStyle name="40% - Accent2 43 3" xfId="25534"/>
    <cellStyle name="40% - Accent2 43 3 2" xfId="25535"/>
    <cellStyle name="40% - Accent2 43 3 2 2" xfId="25536"/>
    <cellStyle name="40% - Accent2 43 3 2 2 2" xfId="25537"/>
    <cellStyle name="40% - Accent2 43 3 2 2 3" xfId="25538"/>
    <cellStyle name="40% - Accent2 43 3 2 3" xfId="25539"/>
    <cellStyle name="40% - Accent2 43 3 2 4" xfId="25540"/>
    <cellStyle name="40% - Accent2 43 3 3" xfId="25541"/>
    <cellStyle name="40% - Accent2 43 3 3 2" xfId="25542"/>
    <cellStyle name="40% - Accent2 43 3 3 3" xfId="25543"/>
    <cellStyle name="40% - Accent2 43 3 4" xfId="25544"/>
    <cellStyle name="40% - Accent2 43 3 5" xfId="25545"/>
    <cellStyle name="40% - Accent2 43 4" xfId="25546"/>
    <cellStyle name="40% - Accent2 43 4 2" xfId="25547"/>
    <cellStyle name="40% - Accent2 43 4 2 2" xfId="25548"/>
    <cellStyle name="40% - Accent2 43 4 2 3" xfId="25549"/>
    <cellStyle name="40% - Accent2 43 4 3" xfId="25550"/>
    <cellStyle name="40% - Accent2 43 4 4" xfId="25551"/>
    <cellStyle name="40% - Accent2 43 5" xfId="25552"/>
    <cellStyle name="40% - Accent2 43 5 2" xfId="25553"/>
    <cellStyle name="40% - Accent2 43 5 3" xfId="25554"/>
    <cellStyle name="40% - Accent2 43 6" xfId="25555"/>
    <cellStyle name="40% - Accent2 43 7" xfId="25556"/>
    <cellStyle name="40% - Accent2 44" xfId="25557"/>
    <cellStyle name="40% - Accent2 44 2" xfId="25558"/>
    <cellStyle name="40% - Accent2 44 2 2" xfId="25559"/>
    <cellStyle name="40% - Accent2 44 2 2 2" xfId="25560"/>
    <cellStyle name="40% - Accent2 44 2 2 2 2" xfId="25561"/>
    <cellStyle name="40% - Accent2 44 2 2 2 3" xfId="25562"/>
    <cellStyle name="40% - Accent2 44 2 2 3" xfId="25563"/>
    <cellStyle name="40% - Accent2 44 2 2 4" xfId="25564"/>
    <cellStyle name="40% - Accent2 44 2 3" xfId="25565"/>
    <cellStyle name="40% - Accent2 44 2 3 2" xfId="25566"/>
    <cellStyle name="40% - Accent2 44 2 3 3" xfId="25567"/>
    <cellStyle name="40% - Accent2 44 2 4" xfId="25568"/>
    <cellStyle name="40% - Accent2 44 2 5" xfId="25569"/>
    <cellStyle name="40% - Accent2 44 3" xfId="25570"/>
    <cellStyle name="40% - Accent2 44 3 2" xfId="25571"/>
    <cellStyle name="40% - Accent2 44 3 2 2" xfId="25572"/>
    <cellStyle name="40% - Accent2 44 3 2 2 2" xfId="25573"/>
    <cellStyle name="40% - Accent2 44 3 2 2 3" xfId="25574"/>
    <cellStyle name="40% - Accent2 44 3 2 3" xfId="25575"/>
    <cellStyle name="40% - Accent2 44 3 2 4" xfId="25576"/>
    <cellStyle name="40% - Accent2 44 3 3" xfId="25577"/>
    <cellStyle name="40% - Accent2 44 3 3 2" xfId="25578"/>
    <cellStyle name="40% - Accent2 44 3 3 3" xfId="25579"/>
    <cellStyle name="40% - Accent2 44 3 4" xfId="25580"/>
    <cellStyle name="40% - Accent2 44 3 5" xfId="25581"/>
    <cellStyle name="40% - Accent2 44 4" xfId="25582"/>
    <cellStyle name="40% - Accent2 44 4 2" xfId="25583"/>
    <cellStyle name="40% - Accent2 44 4 2 2" xfId="25584"/>
    <cellStyle name="40% - Accent2 44 4 2 3" xfId="25585"/>
    <cellStyle name="40% - Accent2 44 4 3" xfId="25586"/>
    <cellStyle name="40% - Accent2 44 4 4" xfId="25587"/>
    <cellStyle name="40% - Accent2 44 5" xfId="25588"/>
    <cellStyle name="40% - Accent2 44 5 2" xfId="25589"/>
    <cellStyle name="40% - Accent2 44 5 3" xfId="25590"/>
    <cellStyle name="40% - Accent2 44 6" xfId="25591"/>
    <cellStyle name="40% - Accent2 44 7" xfId="25592"/>
    <cellStyle name="40% - Accent2 45" xfId="25593"/>
    <cellStyle name="40% - Accent2 45 2" xfId="25594"/>
    <cellStyle name="40% - Accent2 45 2 2" xfId="25595"/>
    <cellStyle name="40% - Accent2 45 2 2 2" xfId="25596"/>
    <cellStyle name="40% - Accent2 45 2 2 2 2" xfId="25597"/>
    <cellStyle name="40% - Accent2 45 2 2 2 3" xfId="25598"/>
    <cellStyle name="40% - Accent2 45 2 2 3" xfId="25599"/>
    <cellStyle name="40% - Accent2 45 2 2 4" xfId="25600"/>
    <cellStyle name="40% - Accent2 45 2 3" xfId="25601"/>
    <cellStyle name="40% - Accent2 45 2 3 2" xfId="25602"/>
    <cellStyle name="40% - Accent2 45 2 3 3" xfId="25603"/>
    <cellStyle name="40% - Accent2 45 2 4" xfId="25604"/>
    <cellStyle name="40% - Accent2 45 2 5" xfId="25605"/>
    <cellStyle name="40% - Accent2 45 3" xfId="25606"/>
    <cellStyle name="40% - Accent2 45 3 2" xfId="25607"/>
    <cellStyle name="40% - Accent2 45 3 2 2" xfId="25608"/>
    <cellStyle name="40% - Accent2 45 3 2 2 2" xfId="25609"/>
    <cellStyle name="40% - Accent2 45 3 2 2 3" xfId="25610"/>
    <cellStyle name="40% - Accent2 45 3 2 3" xfId="25611"/>
    <cellStyle name="40% - Accent2 45 3 2 4" xfId="25612"/>
    <cellStyle name="40% - Accent2 45 3 3" xfId="25613"/>
    <cellStyle name="40% - Accent2 45 3 3 2" xfId="25614"/>
    <cellStyle name="40% - Accent2 45 3 3 3" xfId="25615"/>
    <cellStyle name="40% - Accent2 45 3 4" xfId="25616"/>
    <cellStyle name="40% - Accent2 45 3 5" xfId="25617"/>
    <cellStyle name="40% - Accent2 45 4" xfId="25618"/>
    <cellStyle name="40% - Accent2 45 4 2" xfId="25619"/>
    <cellStyle name="40% - Accent2 45 4 2 2" xfId="25620"/>
    <cellStyle name="40% - Accent2 45 4 2 3" xfId="25621"/>
    <cellStyle name="40% - Accent2 45 4 3" xfId="25622"/>
    <cellStyle name="40% - Accent2 45 4 4" xfId="25623"/>
    <cellStyle name="40% - Accent2 45 5" xfId="25624"/>
    <cellStyle name="40% - Accent2 45 5 2" xfId="25625"/>
    <cellStyle name="40% - Accent2 45 5 3" xfId="25626"/>
    <cellStyle name="40% - Accent2 45 6" xfId="25627"/>
    <cellStyle name="40% - Accent2 45 7" xfId="25628"/>
    <cellStyle name="40% - Accent2 46" xfId="25629"/>
    <cellStyle name="40% - Accent2 46 2" xfId="25630"/>
    <cellStyle name="40% - Accent2 46 2 2" xfId="25631"/>
    <cellStyle name="40% - Accent2 46 2 2 2" xfId="25632"/>
    <cellStyle name="40% - Accent2 46 2 2 2 2" xfId="25633"/>
    <cellStyle name="40% - Accent2 46 2 2 2 3" xfId="25634"/>
    <cellStyle name="40% - Accent2 46 2 2 3" xfId="25635"/>
    <cellStyle name="40% - Accent2 46 2 2 4" xfId="25636"/>
    <cellStyle name="40% - Accent2 46 2 3" xfId="25637"/>
    <cellStyle name="40% - Accent2 46 2 3 2" xfId="25638"/>
    <cellStyle name="40% - Accent2 46 2 3 3" xfId="25639"/>
    <cellStyle name="40% - Accent2 46 2 4" xfId="25640"/>
    <cellStyle name="40% - Accent2 46 2 5" xfId="25641"/>
    <cellStyle name="40% - Accent2 46 3" xfId="25642"/>
    <cellStyle name="40% - Accent2 46 3 2" xfId="25643"/>
    <cellStyle name="40% - Accent2 46 3 2 2" xfId="25644"/>
    <cellStyle name="40% - Accent2 46 3 2 2 2" xfId="25645"/>
    <cellStyle name="40% - Accent2 46 3 2 2 3" xfId="25646"/>
    <cellStyle name="40% - Accent2 46 3 2 3" xfId="25647"/>
    <cellStyle name="40% - Accent2 46 3 2 4" xfId="25648"/>
    <cellStyle name="40% - Accent2 46 3 3" xfId="25649"/>
    <cellStyle name="40% - Accent2 46 3 3 2" xfId="25650"/>
    <cellStyle name="40% - Accent2 46 3 3 3" xfId="25651"/>
    <cellStyle name="40% - Accent2 46 3 4" xfId="25652"/>
    <cellStyle name="40% - Accent2 46 3 5" xfId="25653"/>
    <cellStyle name="40% - Accent2 46 4" xfId="25654"/>
    <cellStyle name="40% - Accent2 46 4 2" xfId="25655"/>
    <cellStyle name="40% - Accent2 46 4 2 2" xfId="25656"/>
    <cellStyle name="40% - Accent2 46 4 2 3" xfId="25657"/>
    <cellStyle name="40% - Accent2 46 4 3" xfId="25658"/>
    <cellStyle name="40% - Accent2 46 4 4" xfId="25659"/>
    <cellStyle name="40% - Accent2 46 5" xfId="25660"/>
    <cellStyle name="40% - Accent2 46 5 2" xfId="25661"/>
    <cellStyle name="40% - Accent2 46 5 3" xfId="25662"/>
    <cellStyle name="40% - Accent2 46 6" xfId="25663"/>
    <cellStyle name="40% - Accent2 46 7" xfId="25664"/>
    <cellStyle name="40% - Accent2 47" xfId="25665"/>
    <cellStyle name="40% - Accent2 47 2" xfId="25666"/>
    <cellStyle name="40% - Accent2 47 2 2" xfId="25667"/>
    <cellStyle name="40% - Accent2 47 2 2 2" xfId="25668"/>
    <cellStyle name="40% - Accent2 47 2 2 2 2" xfId="25669"/>
    <cellStyle name="40% - Accent2 47 2 2 2 3" xfId="25670"/>
    <cellStyle name="40% - Accent2 47 2 2 3" xfId="25671"/>
    <cellStyle name="40% - Accent2 47 2 2 4" xfId="25672"/>
    <cellStyle name="40% - Accent2 47 2 3" xfId="25673"/>
    <cellStyle name="40% - Accent2 47 2 3 2" xfId="25674"/>
    <cellStyle name="40% - Accent2 47 2 3 3" xfId="25675"/>
    <cellStyle name="40% - Accent2 47 2 4" xfId="25676"/>
    <cellStyle name="40% - Accent2 47 2 5" xfId="25677"/>
    <cellStyle name="40% - Accent2 47 3" xfId="25678"/>
    <cellStyle name="40% - Accent2 47 3 2" xfId="25679"/>
    <cellStyle name="40% - Accent2 47 3 2 2" xfId="25680"/>
    <cellStyle name="40% - Accent2 47 3 2 3" xfId="25681"/>
    <cellStyle name="40% - Accent2 47 3 3" xfId="25682"/>
    <cellStyle name="40% - Accent2 47 3 4" xfId="25683"/>
    <cellStyle name="40% - Accent2 47 4" xfId="25684"/>
    <cellStyle name="40% - Accent2 47 4 2" xfId="25685"/>
    <cellStyle name="40% - Accent2 47 4 3" xfId="25686"/>
    <cellStyle name="40% - Accent2 47 5" xfId="25687"/>
    <cellStyle name="40% - Accent2 47 6" xfId="25688"/>
    <cellStyle name="40% - Accent2 48" xfId="25689"/>
    <cellStyle name="40% - Accent2 48 2" xfId="25690"/>
    <cellStyle name="40% - Accent2 48 2 2" xfId="25691"/>
    <cellStyle name="40% - Accent2 48 2 2 2" xfId="25692"/>
    <cellStyle name="40% - Accent2 48 2 2 2 2" xfId="25693"/>
    <cellStyle name="40% - Accent2 48 2 2 2 3" xfId="25694"/>
    <cellStyle name="40% - Accent2 48 2 2 3" xfId="25695"/>
    <cellStyle name="40% - Accent2 48 2 2 4" xfId="25696"/>
    <cellStyle name="40% - Accent2 48 2 3" xfId="25697"/>
    <cellStyle name="40% - Accent2 48 2 3 2" xfId="25698"/>
    <cellStyle name="40% - Accent2 48 2 3 3" xfId="25699"/>
    <cellStyle name="40% - Accent2 48 2 4" xfId="25700"/>
    <cellStyle name="40% - Accent2 48 2 5" xfId="25701"/>
    <cellStyle name="40% - Accent2 48 3" xfId="25702"/>
    <cellStyle name="40% - Accent2 48 3 2" xfId="25703"/>
    <cellStyle name="40% - Accent2 48 3 2 2" xfId="25704"/>
    <cellStyle name="40% - Accent2 48 3 2 3" xfId="25705"/>
    <cellStyle name="40% - Accent2 48 3 3" xfId="25706"/>
    <cellStyle name="40% - Accent2 48 3 4" xfId="25707"/>
    <cellStyle name="40% - Accent2 48 4" xfId="25708"/>
    <cellStyle name="40% - Accent2 48 4 2" xfId="25709"/>
    <cellStyle name="40% - Accent2 48 4 3" xfId="25710"/>
    <cellStyle name="40% - Accent2 48 5" xfId="25711"/>
    <cellStyle name="40% - Accent2 48 6" xfId="25712"/>
    <cellStyle name="40% - Accent2 49" xfId="25713"/>
    <cellStyle name="40% - Accent2 49 2" xfId="25714"/>
    <cellStyle name="40% - Accent2 49 2 2" xfId="25715"/>
    <cellStyle name="40% - Accent2 49 2 2 2" xfId="25716"/>
    <cellStyle name="40% - Accent2 49 2 2 2 2" xfId="25717"/>
    <cellStyle name="40% - Accent2 49 2 2 2 3" xfId="25718"/>
    <cellStyle name="40% - Accent2 49 2 2 3" xfId="25719"/>
    <cellStyle name="40% - Accent2 49 2 2 4" xfId="25720"/>
    <cellStyle name="40% - Accent2 49 2 3" xfId="25721"/>
    <cellStyle name="40% - Accent2 49 2 3 2" xfId="25722"/>
    <cellStyle name="40% - Accent2 49 2 3 3" xfId="25723"/>
    <cellStyle name="40% - Accent2 49 2 4" xfId="25724"/>
    <cellStyle name="40% - Accent2 49 2 5" xfId="25725"/>
    <cellStyle name="40% - Accent2 49 3" xfId="25726"/>
    <cellStyle name="40% - Accent2 49 3 2" xfId="25727"/>
    <cellStyle name="40% - Accent2 49 3 2 2" xfId="25728"/>
    <cellStyle name="40% - Accent2 49 3 2 3" xfId="25729"/>
    <cellStyle name="40% - Accent2 49 3 3" xfId="25730"/>
    <cellStyle name="40% - Accent2 49 3 4" xfId="25731"/>
    <cellStyle name="40% - Accent2 49 4" xfId="25732"/>
    <cellStyle name="40% - Accent2 49 4 2" xfId="25733"/>
    <cellStyle name="40% - Accent2 49 4 3" xfId="25734"/>
    <cellStyle name="40% - Accent2 49 5" xfId="25735"/>
    <cellStyle name="40% - Accent2 49 6" xfId="25736"/>
    <cellStyle name="40% - Accent2 5" xfId="580"/>
    <cellStyle name="40% - Accent2 5 2" xfId="581"/>
    <cellStyle name="40% - Accent2 5 3" xfId="25737"/>
    <cellStyle name="40% - Accent2 50" xfId="25738"/>
    <cellStyle name="40% - Accent2 50 2" xfId="25739"/>
    <cellStyle name="40% - Accent2 50 2 2" xfId="25740"/>
    <cellStyle name="40% - Accent2 50 2 2 2" xfId="25741"/>
    <cellStyle name="40% - Accent2 50 2 2 2 2" xfId="25742"/>
    <cellStyle name="40% - Accent2 50 2 2 2 3" xfId="25743"/>
    <cellStyle name="40% - Accent2 50 2 2 3" xfId="25744"/>
    <cellStyle name="40% - Accent2 50 2 2 4" xfId="25745"/>
    <cellStyle name="40% - Accent2 50 2 3" xfId="25746"/>
    <cellStyle name="40% - Accent2 50 2 3 2" xfId="25747"/>
    <cellStyle name="40% - Accent2 50 2 3 3" xfId="25748"/>
    <cellStyle name="40% - Accent2 50 2 4" xfId="25749"/>
    <cellStyle name="40% - Accent2 50 2 5" xfId="25750"/>
    <cellStyle name="40% - Accent2 50 3" xfId="25751"/>
    <cellStyle name="40% - Accent2 50 3 2" xfId="25752"/>
    <cellStyle name="40% - Accent2 50 3 2 2" xfId="25753"/>
    <cellStyle name="40% - Accent2 50 3 2 3" xfId="25754"/>
    <cellStyle name="40% - Accent2 50 3 3" xfId="25755"/>
    <cellStyle name="40% - Accent2 50 3 4" xfId="25756"/>
    <cellStyle name="40% - Accent2 50 4" xfId="25757"/>
    <cellStyle name="40% - Accent2 50 4 2" xfId="25758"/>
    <cellStyle name="40% - Accent2 50 4 3" xfId="25759"/>
    <cellStyle name="40% - Accent2 50 5" xfId="25760"/>
    <cellStyle name="40% - Accent2 50 6" xfId="25761"/>
    <cellStyle name="40% - Accent2 51" xfId="25762"/>
    <cellStyle name="40% - Accent2 51 2" xfId="25763"/>
    <cellStyle name="40% - Accent2 51 2 2" xfId="25764"/>
    <cellStyle name="40% - Accent2 51 2 2 2" xfId="25765"/>
    <cellStyle name="40% - Accent2 51 2 2 3" xfId="25766"/>
    <cellStyle name="40% - Accent2 51 2 3" xfId="25767"/>
    <cellStyle name="40% - Accent2 51 2 4" xfId="25768"/>
    <cellStyle name="40% - Accent2 51 3" xfId="25769"/>
    <cellStyle name="40% - Accent2 51 3 2" xfId="25770"/>
    <cellStyle name="40% - Accent2 51 3 3" xfId="25771"/>
    <cellStyle name="40% - Accent2 51 4" xfId="25772"/>
    <cellStyle name="40% - Accent2 51 5" xfId="25773"/>
    <cellStyle name="40% - Accent2 52" xfId="25774"/>
    <cellStyle name="40% - Accent2 52 2" xfId="25775"/>
    <cellStyle name="40% - Accent2 52 2 2" xfId="25776"/>
    <cellStyle name="40% - Accent2 52 2 2 2" xfId="25777"/>
    <cellStyle name="40% - Accent2 52 2 2 3" xfId="25778"/>
    <cellStyle name="40% - Accent2 52 2 3" xfId="25779"/>
    <cellStyle name="40% - Accent2 52 2 4" xfId="25780"/>
    <cellStyle name="40% - Accent2 52 3" xfId="25781"/>
    <cellStyle name="40% - Accent2 52 3 2" xfId="25782"/>
    <cellStyle name="40% - Accent2 52 3 3" xfId="25783"/>
    <cellStyle name="40% - Accent2 52 4" xfId="25784"/>
    <cellStyle name="40% - Accent2 52 5" xfId="25785"/>
    <cellStyle name="40% - Accent2 53" xfId="25786"/>
    <cellStyle name="40% - Accent2 53 2" xfId="25787"/>
    <cellStyle name="40% - Accent2 53 2 2" xfId="25788"/>
    <cellStyle name="40% - Accent2 53 2 2 2" xfId="25789"/>
    <cellStyle name="40% - Accent2 53 2 2 3" xfId="25790"/>
    <cellStyle name="40% - Accent2 53 2 3" xfId="25791"/>
    <cellStyle name="40% - Accent2 53 2 4" xfId="25792"/>
    <cellStyle name="40% - Accent2 53 3" xfId="25793"/>
    <cellStyle name="40% - Accent2 53 3 2" xfId="25794"/>
    <cellStyle name="40% - Accent2 53 3 3" xfId="25795"/>
    <cellStyle name="40% - Accent2 53 4" xfId="25796"/>
    <cellStyle name="40% - Accent2 53 5" xfId="25797"/>
    <cellStyle name="40% - Accent2 54" xfId="25798"/>
    <cellStyle name="40% - Accent2 54 2" xfId="25799"/>
    <cellStyle name="40% - Accent2 54 2 2" xfId="25800"/>
    <cellStyle name="40% - Accent2 54 2 2 2" xfId="25801"/>
    <cellStyle name="40% - Accent2 54 2 2 3" xfId="25802"/>
    <cellStyle name="40% - Accent2 54 2 3" xfId="25803"/>
    <cellStyle name="40% - Accent2 54 2 4" xfId="25804"/>
    <cellStyle name="40% - Accent2 54 3" xfId="25805"/>
    <cellStyle name="40% - Accent2 54 3 2" xfId="25806"/>
    <cellStyle name="40% - Accent2 54 3 3" xfId="25807"/>
    <cellStyle name="40% - Accent2 54 4" xfId="25808"/>
    <cellStyle name="40% - Accent2 54 5" xfId="25809"/>
    <cellStyle name="40% - Accent2 55" xfId="25810"/>
    <cellStyle name="40% - Accent2 55 2" xfId="25811"/>
    <cellStyle name="40% - Accent2 55 2 2" xfId="25812"/>
    <cellStyle name="40% - Accent2 55 2 2 2" xfId="25813"/>
    <cellStyle name="40% - Accent2 55 2 2 3" xfId="25814"/>
    <cellStyle name="40% - Accent2 55 2 3" xfId="25815"/>
    <cellStyle name="40% - Accent2 55 2 4" xfId="25816"/>
    <cellStyle name="40% - Accent2 55 3" xfId="25817"/>
    <cellStyle name="40% - Accent2 55 3 2" xfId="25818"/>
    <cellStyle name="40% - Accent2 55 3 3" xfId="25819"/>
    <cellStyle name="40% - Accent2 55 4" xfId="25820"/>
    <cellStyle name="40% - Accent2 55 5" xfId="25821"/>
    <cellStyle name="40% - Accent2 56" xfId="25822"/>
    <cellStyle name="40% - Accent2 56 2" xfId="25823"/>
    <cellStyle name="40% - Accent2 56 2 2" xfId="25824"/>
    <cellStyle name="40% - Accent2 56 2 2 2" xfId="25825"/>
    <cellStyle name="40% - Accent2 56 2 2 3" xfId="25826"/>
    <cellStyle name="40% - Accent2 56 2 3" xfId="25827"/>
    <cellStyle name="40% - Accent2 56 2 4" xfId="25828"/>
    <cellStyle name="40% - Accent2 56 3" xfId="25829"/>
    <cellStyle name="40% - Accent2 56 3 2" xfId="25830"/>
    <cellStyle name="40% - Accent2 56 3 3" xfId="25831"/>
    <cellStyle name="40% - Accent2 56 4" xfId="25832"/>
    <cellStyle name="40% - Accent2 56 5" xfId="25833"/>
    <cellStyle name="40% - Accent2 57" xfId="25834"/>
    <cellStyle name="40% - Accent2 57 2" xfId="25835"/>
    <cellStyle name="40% - Accent2 57 2 2" xfId="25836"/>
    <cellStyle name="40% - Accent2 57 2 2 2" xfId="25837"/>
    <cellStyle name="40% - Accent2 57 2 2 3" xfId="25838"/>
    <cellStyle name="40% - Accent2 57 2 3" xfId="25839"/>
    <cellStyle name="40% - Accent2 57 2 4" xfId="25840"/>
    <cellStyle name="40% - Accent2 57 3" xfId="25841"/>
    <cellStyle name="40% - Accent2 57 3 2" xfId="25842"/>
    <cellStyle name="40% - Accent2 57 3 3" xfId="25843"/>
    <cellStyle name="40% - Accent2 57 4" xfId="25844"/>
    <cellStyle name="40% - Accent2 57 5" xfId="25845"/>
    <cellStyle name="40% - Accent2 58" xfId="25846"/>
    <cellStyle name="40% - Accent2 58 2" xfId="25847"/>
    <cellStyle name="40% - Accent2 58 2 2" xfId="25848"/>
    <cellStyle name="40% - Accent2 58 2 2 2" xfId="25849"/>
    <cellStyle name="40% - Accent2 58 2 2 3" xfId="25850"/>
    <cellStyle name="40% - Accent2 58 2 3" xfId="25851"/>
    <cellStyle name="40% - Accent2 58 2 4" xfId="25852"/>
    <cellStyle name="40% - Accent2 58 3" xfId="25853"/>
    <cellStyle name="40% - Accent2 58 3 2" xfId="25854"/>
    <cellStyle name="40% - Accent2 58 3 3" xfId="25855"/>
    <cellStyle name="40% - Accent2 58 4" xfId="25856"/>
    <cellStyle name="40% - Accent2 58 5" xfId="25857"/>
    <cellStyle name="40% - Accent2 59" xfId="25858"/>
    <cellStyle name="40% - Accent2 59 2" xfId="25859"/>
    <cellStyle name="40% - Accent2 59 2 2" xfId="25860"/>
    <cellStyle name="40% - Accent2 59 2 2 2" xfId="25861"/>
    <cellStyle name="40% - Accent2 59 2 2 3" xfId="25862"/>
    <cellStyle name="40% - Accent2 59 2 3" xfId="25863"/>
    <cellStyle name="40% - Accent2 59 2 4" xfId="25864"/>
    <cellStyle name="40% - Accent2 59 3" xfId="25865"/>
    <cellStyle name="40% - Accent2 59 3 2" xfId="25866"/>
    <cellStyle name="40% - Accent2 59 3 3" xfId="25867"/>
    <cellStyle name="40% - Accent2 59 4" xfId="25868"/>
    <cellStyle name="40% - Accent2 59 5" xfId="25869"/>
    <cellStyle name="40% - Accent2 6" xfId="582"/>
    <cellStyle name="40% - Accent2 6 2" xfId="583"/>
    <cellStyle name="40% - Accent2 6 2 2" xfId="64027"/>
    <cellStyle name="40% - Accent2 6 2 3" xfId="64028"/>
    <cellStyle name="40% - Accent2 6 3" xfId="25870"/>
    <cellStyle name="40% - Accent2 6 4" xfId="64029"/>
    <cellStyle name="40% - Accent2 60" xfId="25871"/>
    <cellStyle name="40% - Accent2 60 2" xfId="25872"/>
    <cellStyle name="40% - Accent2 60 2 2" xfId="25873"/>
    <cellStyle name="40% - Accent2 60 2 2 2" xfId="25874"/>
    <cellStyle name="40% - Accent2 60 2 2 3" xfId="25875"/>
    <cellStyle name="40% - Accent2 60 2 3" xfId="25876"/>
    <cellStyle name="40% - Accent2 60 2 4" xfId="25877"/>
    <cellStyle name="40% - Accent2 60 3" xfId="25878"/>
    <cellStyle name="40% - Accent2 60 3 2" xfId="25879"/>
    <cellStyle name="40% - Accent2 60 3 3" xfId="25880"/>
    <cellStyle name="40% - Accent2 60 4" xfId="25881"/>
    <cellStyle name="40% - Accent2 60 5" xfId="25882"/>
    <cellStyle name="40% - Accent2 61" xfId="25883"/>
    <cellStyle name="40% - Accent2 61 2" xfId="25884"/>
    <cellStyle name="40% - Accent2 61 2 2" xfId="25885"/>
    <cellStyle name="40% - Accent2 61 2 3" xfId="25886"/>
    <cellStyle name="40% - Accent2 61 3" xfId="25887"/>
    <cellStyle name="40% - Accent2 61 4" xfId="25888"/>
    <cellStyle name="40% - Accent2 62" xfId="25889"/>
    <cellStyle name="40% - Accent2 62 2" xfId="25890"/>
    <cellStyle name="40% - Accent2 62 2 2" xfId="25891"/>
    <cellStyle name="40% - Accent2 62 2 3" xfId="25892"/>
    <cellStyle name="40% - Accent2 62 3" xfId="25893"/>
    <cellStyle name="40% - Accent2 62 4" xfId="25894"/>
    <cellStyle name="40% - Accent2 63" xfId="25895"/>
    <cellStyle name="40% - Accent2 63 2" xfId="25896"/>
    <cellStyle name="40% - Accent2 63 2 2" xfId="25897"/>
    <cellStyle name="40% - Accent2 63 2 3" xfId="25898"/>
    <cellStyle name="40% - Accent2 63 3" xfId="25899"/>
    <cellStyle name="40% - Accent2 63 4" xfId="25900"/>
    <cellStyle name="40% - Accent2 64" xfId="25901"/>
    <cellStyle name="40% - Accent2 64 2" xfId="25902"/>
    <cellStyle name="40% - Accent2 64 2 2" xfId="25903"/>
    <cellStyle name="40% - Accent2 64 2 3" xfId="25904"/>
    <cellStyle name="40% - Accent2 64 3" xfId="25905"/>
    <cellStyle name="40% - Accent2 64 4" xfId="25906"/>
    <cellStyle name="40% - Accent2 65" xfId="25907"/>
    <cellStyle name="40% - Accent2 65 2" xfId="25908"/>
    <cellStyle name="40% - Accent2 65 2 2" xfId="25909"/>
    <cellStyle name="40% - Accent2 65 2 3" xfId="25910"/>
    <cellStyle name="40% - Accent2 65 3" xfId="25911"/>
    <cellStyle name="40% - Accent2 65 4" xfId="25912"/>
    <cellStyle name="40% - Accent2 66" xfId="25913"/>
    <cellStyle name="40% - Accent2 66 2" xfId="25914"/>
    <cellStyle name="40% - Accent2 66 2 2" xfId="25915"/>
    <cellStyle name="40% - Accent2 66 2 3" xfId="25916"/>
    <cellStyle name="40% - Accent2 66 3" xfId="25917"/>
    <cellStyle name="40% - Accent2 66 4" xfId="25918"/>
    <cellStyle name="40% - Accent2 67" xfId="25919"/>
    <cellStyle name="40% - Accent2 67 2" xfId="25920"/>
    <cellStyle name="40% - Accent2 67 2 2" xfId="25921"/>
    <cellStyle name="40% - Accent2 67 2 3" xfId="25922"/>
    <cellStyle name="40% - Accent2 67 3" xfId="25923"/>
    <cellStyle name="40% - Accent2 67 4" xfId="25924"/>
    <cellStyle name="40% - Accent2 68" xfId="25925"/>
    <cellStyle name="40% - Accent2 69" xfId="25926"/>
    <cellStyle name="40% - Accent2 69 2" xfId="25927"/>
    <cellStyle name="40% - Accent2 69 2 2" xfId="25928"/>
    <cellStyle name="40% - Accent2 69 2 3" xfId="25929"/>
    <cellStyle name="40% - Accent2 69 3" xfId="25930"/>
    <cellStyle name="40% - Accent2 69 4" xfId="25931"/>
    <cellStyle name="40% - Accent2 7" xfId="584"/>
    <cellStyle name="40% - Accent2 7 2" xfId="585"/>
    <cellStyle name="40% - Accent2 7 3" xfId="25932"/>
    <cellStyle name="40% - Accent2 70" xfId="25933"/>
    <cellStyle name="40% - Accent2 70 2" xfId="25934"/>
    <cellStyle name="40% - Accent2 70 2 2" xfId="25935"/>
    <cellStyle name="40% - Accent2 70 2 3" xfId="25936"/>
    <cellStyle name="40% - Accent2 70 3" xfId="25937"/>
    <cellStyle name="40% - Accent2 70 4" xfId="25938"/>
    <cellStyle name="40% - Accent2 71" xfId="25939"/>
    <cellStyle name="40% - Accent2 72" xfId="25940"/>
    <cellStyle name="40% - Accent2 73" xfId="25941"/>
    <cellStyle name="40% - Accent2 74" xfId="25942"/>
    <cellStyle name="40% - Accent2 75" xfId="25943"/>
    <cellStyle name="40% - Accent2 76" xfId="25944"/>
    <cellStyle name="40% - Accent2 77" xfId="25945"/>
    <cellStyle name="40% - Accent2 78" xfId="25946"/>
    <cellStyle name="40% - Accent2 79" xfId="25947"/>
    <cellStyle name="40% - Accent2 8" xfId="586"/>
    <cellStyle name="40% - Accent2 8 10" xfId="25948"/>
    <cellStyle name="40% - Accent2 8 2" xfId="587"/>
    <cellStyle name="40% - Accent2 8 2 2" xfId="25949"/>
    <cellStyle name="40% - Accent2 8 2 2 2" xfId="25950"/>
    <cellStyle name="40% - Accent2 8 2 2 2 2" xfId="25951"/>
    <cellStyle name="40% - Accent2 8 2 2 2 3" xfId="25952"/>
    <cellStyle name="40% - Accent2 8 2 2 3" xfId="25953"/>
    <cellStyle name="40% - Accent2 8 2 2 4" xfId="25954"/>
    <cellStyle name="40% - Accent2 8 2 2 5" xfId="25955"/>
    <cellStyle name="40% - Accent2 8 2 2 6" xfId="25956"/>
    <cellStyle name="40% - Accent2 8 2 2 7" xfId="25957"/>
    <cellStyle name="40% - Accent2 8 2 3" xfId="25958"/>
    <cellStyle name="40% - Accent2 8 2 3 2" xfId="25959"/>
    <cellStyle name="40% - Accent2 8 2 3 3" xfId="25960"/>
    <cellStyle name="40% - Accent2 8 2 4" xfId="25961"/>
    <cellStyle name="40% - Accent2 8 2 5" xfId="25962"/>
    <cellStyle name="40% - Accent2 8 2 6" xfId="25963"/>
    <cellStyle name="40% - Accent2 8 2 7" xfId="25964"/>
    <cellStyle name="40% - Accent2 8 3" xfId="25965"/>
    <cellStyle name="40% - Accent2 8 4" xfId="25966"/>
    <cellStyle name="40% - Accent2 8 5" xfId="25967"/>
    <cellStyle name="40% - Accent2 8 5 2" xfId="25968"/>
    <cellStyle name="40% - Accent2 8 5 3" xfId="25969"/>
    <cellStyle name="40% - Accent2 8 6" xfId="25970"/>
    <cellStyle name="40% - Accent2 8 7" xfId="25971"/>
    <cellStyle name="40% - Accent2 8 8" xfId="25972"/>
    <cellStyle name="40% - Accent2 8 9" xfId="25973"/>
    <cellStyle name="40% - Accent2 80" xfId="25974"/>
    <cellStyle name="40% - Accent2 81" xfId="25975"/>
    <cellStyle name="40% - Accent2 82" xfId="25976"/>
    <cellStyle name="40% - Accent2 83" xfId="25977"/>
    <cellStyle name="40% - Accent2 84" xfId="25978"/>
    <cellStyle name="40% - Accent2 85" xfId="25979"/>
    <cellStyle name="40% - Accent2 86" xfId="25980"/>
    <cellStyle name="40% - Accent2 87" xfId="25981"/>
    <cellStyle name="40% - Accent2 88" xfId="25982"/>
    <cellStyle name="40% - Accent2 89" xfId="25983"/>
    <cellStyle name="40% - Accent2 9" xfId="588"/>
    <cellStyle name="40% - Accent2 9 2" xfId="589"/>
    <cellStyle name="40% - Accent2 9 3" xfId="25984"/>
    <cellStyle name="40% - Accent2 90" xfId="25985"/>
    <cellStyle name="40% - Accent2 91" xfId="25986"/>
    <cellStyle name="40% - Accent2 92" xfId="25987"/>
    <cellStyle name="40% - Accent2 93" xfId="25988"/>
    <cellStyle name="40% - Accent2 94" xfId="25989"/>
    <cellStyle name="40% - Accent2 95" xfId="25990"/>
    <cellStyle name="40% - Accent2 96" xfId="25991"/>
    <cellStyle name="40% - Accent2 97" xfId="25992"/>
    <cellStyle name="40% - Accent2 98" xfId="25993"/>
    <cellStyle name="40% - Accent2 99" xfId="25994"/>
    <cellStyle name="40% - Accent3" xfId="11" builtinId="39" customBuiltin="1"/>
    <cellStyle name="40% - Accent3 10" xfId="590"/>
    <cellStyle name="40% - Accent3 10 2" xfId="591"/>
    <cellStyle name="40% - Accent3 10 3" xfId="25995"/>
    <cellStyle name="40% - Accent3 100" xfId="25996"/>
    <cellStyle name="40% - Accent3 101" xfId="25997"/>
    <cellStyle name="40% - Accent3 102" xfId="25998"/>
    <cellStyle name="40% - Accent3 103" xfId="25999"/>
    <cellStyle name="40% - Accent3 11" xfId="592"/>
    <cellStyle name="40% - Accent3 11 2" xfId="593"/>
    <cellStyle name="40% - Accent3 12" xfId="594"/>
    <cellStyle name="40% - Accent3 12 2" xfId="595"/>
    <cellStyle name="40% - Accent3 13" xfId="596"/>
    <cellStyle name="40% - Accent3 13 2" xfId="597"/>
    <cellStyle name="40% - Accent3 13 2 2" xfId="26000"/>
    <cellStyle name="40% - Accent3 13 2 2 2" xfId="26001"/>
    <cellStyle name="40% - Accent3 13 2 2 3" xfId="26002"/>
    <cellStyle name="40% - Accent3 13 2 3" xfId="26003"/>
    <cellStyle name="40% - Accent3 13 2 4" xfId="26004"/>
    <cellStyle name="40% - Accent3 13 2 5" xfId="26005"/>
    <cellStyle name="40% - Accent3 13 2 6" xfId="26006"/>
    <cellStyle name="40% - Accent3 13 2 7" xfId="26007"/>
    <cellStyle name="40% - Accent3 13 3" xfId="26008"/>
    <cellStyle name="40% - Accent3 13 3 2" xfId="26009"/>
    <cellStyle name="40% - Accent3 13 3 3" xfId="26010"/>
    <cellStyle name="40% - Accent3 13 4" xfId="26011"/>
    <cellStyle name="40% - Accent3 13 5" xfId="26012"/>
    <cellStyle name="40% - Accent3 13 6" xfId="26013"/>
    <cellStyle name="40% - Accent3 13 7" xfId="26014"/>
    <cellStyle name="40% - Accent3 14" xfId="598"/>
    <cellStyle name="40% - Accent3 14 2" xfId="599"/>
    <cellStyle name="40% - Accent3 14 3" xfId="26015"/>
    <cellStyle name="40% - Accent3 14 4" xfId="26016"/>
    <cellStyle name="40% - Accent3 14 5" xfId="26017"/>
    <cellStyle name="40% - Accent3 15" xfId="600"/>
    <cellStyle name="40% - Accent3 15 2" xfId="601"/>
    <cellStyle name="40% - Accent3 15 3" xfId="26018"/>
    <cellStyle name="40% - Accent3 16" xfId="602"/>
    <cellStyle name="40% - Accent3 16 2" xfId="603"/>
    <cellStyle name="40% - Accent3 17" xfId="604"/>
    <cellStyle name="40% - Accent3 17 2" xfId="605"/>
    <cellStyle name="40% - Accent3 18" xfId="606"/>
    <cellStyle name="40% - Accent3 18 2" xfId="607"/>
    <cellStyle name="40% - Accent3 19" xfId="608"/>
    <cellStyle name="40% - Accent3 19 2" xfId="609"/>
    <cellStyle name="40% - Accent3 2" xfId="610"/>
    <cellStyle name="40% - Accent3 2 10" xfId="26019"/>
    <cellStyle name="40% - Accent3 2 10 2" xfId="26020"/>
    <cellStyle name="40% - Accent3 2 10 2 2" xfId="26021"/>
    <cellStyle name="40% - Accent3 2 10 2 3" xfId="26022"/>
    <cellStyle name="40% - Accent3 2 10 3" xfId="26023"/>
    <cellStyle name="40% - Accent3 2 10 4" xfId="26024"/>
    <cellStyle name="40% - Accent3 2 11" xfId="26025"/>
    <cellStyle name="40% - Accent3 2 11 2" xfId="26026"/>
    <cellStyle name="40% - Accent3 2 11 2 2" xfId="26027"/>
    <cellStyle name="40% - Accent3 2 11 2 3" xfId="26028"/>
    <cellStyle name="40% - Accent3 2 11 3" xfId="26029"/>
    <cellStyle name="40% - Accent3 2 11 4" xfId="26030"/>
    <cellStyle name="40% - Accent3 2 12" xfId="26031"/>
    <cellStyle name="40% - Accent3 2 12 2" xfId="26032"/>
    <cellStyle name="40% - Accent3 2 12 3" xfId="26033"/>
    <cellStyle name="40% - Accent3 2 13" xfId="26034"/>
    <cellStyle name="40% - Accent3 2 14" xfId="26035"/>
    <cellStyle name="40% - Accent3 2 15" xfId="26036"/>
    <cellStyle name="40% - Accent3 2 2" xfId="611"/>
    <cellStyle name="40% - Accent3 2 2 10" xfId="26037"/>
    <cellStyle name="40% - Accent3 2 2 10 2" xfId="26038"/>
    <cellStyle name="40% - Accent3 2 2 10 2 2" xfId="26039"/>
    <cellStyle name="40% - Accent3 2 2 10 2 3" xfId="26040"/>
    <cellStyle name="40% - Accent3 2 2 10 3" xfId="26041"/>
    <cellStyle name="40% - Accent3 2 2 10 4" xfId="26042"/>
    <cellStyle name="40% - Accent3 2 2 11" xfId="26043"/>
    <cellStyle name="40% - Accent3 2 2 11 2" xfId="26044"/>
    <cellStyle name="40% - Accent3 2 2 11 2 2" xfId="26045"/>
    <cellStyle name="40% - Accent3 2 2 11 2 3" xfId="26046"/>
    <cellStyle name="40% - Accent3 2 2 11 3" xfId="26047"/>
    <cellStyle name="40% - Accent3 2 2 11 4" xfId="26048"/>
    <cellStyle name="40% - Accent3 2 2 12" xfId="26049"/>
    <cellStyle name="40% - Accent3 2 2 12 2" xfId="26050"/>
    <cellStyle name="40% - Accent3 2 2 12 3" xfId="26051"/>
    <cellStyle name="40% - Accent3 2 2 13" xfId="26052"/>
    <cellStyle name="40% - Accent3 2 2 14" xfId="26053"/>
    <cellStyle name="40% - Accent3 2 2 2" xfId="26054"/>
    <cellStyle name="40% - Accent3 2 2 2 10" xfId="26055"/>
    <cellStyle name="40% - Accent3 2 2 2 10 2" xfId="26056"/>
    <cellStyle name="40% - Accent3 2 2 2 10 3" xfId="26057"/>
    <cellStyle name="40% - Accent3 2 2 2 11" xfId="26058"/>
    <cellStyle name="40% - Accent3 2 2 2 12" xfId="26059"/>
    <cellStyle name="40% - Accent3 2 2 2 2" xfId="26060"/>
    <cellStyle name="40% - Accent3 2 2 2 2 2" xfId="26061"/>
    <cellStyle name="40% - Accent3 2 2 2 2 2 2" xfId="26062"/>
    <cellStyle name="40% - Accent3 2 2 2 2 2 2 2" xfId="26063"/>
    <cellStyle name="40% - Accent3 2 2 2 2 2 2 2 2" xfId="26064"/>
    <cellStyle name="40% - Accent3 2 2 2 2 2 2 2 3" xfId="26065"/>
    <cellStyle name="40% - Accent3 2 2 2 2 2 2 3" xfId="26066"/>
    <cellStyle name="40% - Accent3 2 2 2 2 2 2 4" xfId="26067"/>
    <cellStyle name="40% - Accent3 2 2 2 2 2 3" xfId="26068"/>
    <cellStyle name="40% - Accent3 2 2 2 2 2 3 2" xfId="26069"/>
    <cellStyle name="40% - Accent3 2 2 2 2 2 3 3" xfId="26070"/>
    <cellStyle name="40% - Accent3 2 2 2 2 2 4" xfId="26071"/>
    <cellStyle name="40% - Accent3 2 2 2 2 2 5" xfId="26072"/>
    <cellStyle name="40% - Accent3 2 2 2 2 2 6" xfId="26073"/>
    <cellStyle name="40% - Accent3 2 2 2 2 2 7" xfId="26074"/>
    <cellStyle name="40% - Accent3 2 2 2 2 3" xfId="26075"/>
    <cellStyle name="40% - Accent3 2 2 2 2 3 2" xfId="26076"/>
    <cellStyle name="40% - Accent3 2 2 2 2 3 2 2" xfId="26077"/>
    <cellStyle name="40% - Accent3 2 2 2 2 3 2 2 2" xfId="26078"/>
    <cellStyle name="40% - Accent3 2 2 2 2 3 2 2 3" xfId="26079"/>
    <cellStyle name="40% - Accent3 2 2 2 2 3 2 3" xfId="26080"/>
    <cellStyle name="40% - Accent3 2 2 2 2 3 2 4" xfId="26081"/>
    <cellStyle name="40% - Accent3 2 2 2 2 3 3" xfId="26082"/>
    <cellStyle name="40% - Accent3 2 2 2 2 3 3 2" xfId="26083"/>
    <cellStyle name="40% - Accent3 2 2 2 2 3 3 3" xfId="26084"/>
    <cellStyle name="40% - Accent3 2 2 2 2 3 4" xfId="26085"/>
    <cellStyle name="40% - Accent3 2 2 2 2 3 5" xfId="26086"/>
    <cellStyle name="40% - Accent3 2 2 2 2 4" xfId="26087"/>
    <cellStyle name="40% - Accent3 2 2 2 2 4 2" xfId="26088"/>
    <cellStyle name="40% - Accent3 2 2 2 2 4 2 2" xfId="26089"/>
    <cellStyle name="40% - Accent3 2 2 2 2 4 2 3" xfId="26090"/>
    <cellStyle name="40% - Accent3 2 2 2 2 4 3" xfId="26091"/>
    <cellStyle name="40% - Accent3 2 2 2 2 4 4" xfId="26092"/>
    <cellStyle name="40% - Accent3 2 2 2 2 5" xfId="26093"/>
    <cellStyle name="40% - Accent3 2 2 2 2 5 2" xfId="26094"/>
    <cellStyle name="40% - Accent3 2 2 2 2 5 3" xfId="26095"/>
    <cellStyle name="40% - Accent3 2 2 2 2 6" xfId="26096"/>
    <cellStyle name="40% - Accent3 2 2 2 2 7" xfId="26097"/>
    <cellStyle name="40% - Accent3 2 2 2 3" xfId="26098"/>
    <cellStyle name="40% - Accent3 2 2 2 3 2" xfId="26099"/>
    <cellStyle name="40% - Accent3 2 2 2 3 2 2" xfId="26100"/>
    <cellStyle name="40% - Accent3 2 2 2 3 2 2 2" xfId="26101"/>
    <cellStyle name="40% - Accent3 2 2 2 3 2 2 2 2" xfId="26102"/>
    <cellStyle name="40% - Accent3 2 2 2 3 2 2 2 3" xfId="26103"/>
    <cellStyle name="40% - Accent3 2 2 2 3 2 2 3" xfId="26104"/>
    <cellStyle name="40% - Accent3 2 2 2 3 2 2 4" xfId="26105"/>
    <cellStyle name="40% - Accent3 2 2 2 3 2 3" xfId="26106"/>
    <cellStyle name="40% - Accent3 2 2 2 3 2 3 2" xfId="26107"/>
    <cellStyle name="40% - Accent3 2 2 2 3 2 3 3" xfId="26108"/>
    <cellStyle name="40% - Accent3 2 2 2 3 2 4" xfId="26109"/>
    <cellStyle name="40% - Accent3 2 2 2 3 2 5" xfId="26110"/>
    <cellStyle name="40% - Accent3 2 2 2 3 3" xfId="26111"/>
    <cellStyle name="40% - Accent3 2 2 2 3 3 2" xfId="26112"/>
    <cellStyle name="40% - Accent3 2 2 2 3 3 2 2" xfId="26113"/>
    <cellStyle name="40% - Accent3 2 2 2 3 3 2 2 2" xfId="26114"/>
    <cellStyle name="40% - Accent3 2 2 2 3 3 2 2 3" xfId="26115"/>
    <cellStyle name="40% - Accent3 2 2 2 3 3 2 3" xfId="26116"/>
    <cellStyle name="40% - Accent3 2 2 2 3 3 2 4" xfId="26117"/>
    <cellStyle name="40% - Accent3 2 2 2 3 3 3" xfId="26118"/>
    <cellStyle name="40% - Accent3 2 2 2 3 3 3 2" xfId="26119"/>
    <cellStyle name="40% - Accent3 2 2 2 3 3 3 3" xfId="26120"/>
    <cellStyle name="40% - Accent3 2 2 2 3 3 4" xfId="26121"/>
    <cellStyle name="40% - Accent3 2 2 2 3 3 5" xfId="26122"/>
    <cellStyle name="40% - Accent3 2 2 2 3 4" xfId="26123"/>
    <cellStyle name="40% - Accent3 2 2 2 3 4 2" xfId="26124"/>
    <cellStyle name="40% - Accent3 2 2 2 3 4 2 2" xfId="26125"/>
    <cellStyle name="40% - Accent3 2 2 2 3 4 2 3" xfId="26126"/>
    <cellStyle name="40% - Accent3 2 2 2 3 4 3" xfId="26127"/>
    <cellStyle name="40% - Accent3 2 2 2 3 4 4" xfId="26128"/>
    <cellStyle name="40% - Accent3 2 2 2 3 5" xfId="26129"/>
    <cellStyle name="40% - Accent3 2 2 2 3 5 2" xfId="26130"/>
    <cellStyle name="40% - Accent3 2 2 2 3 5 3" xfId="26131"/>
    <cellStyle name="40% - Accent3 2 2 2 3 6" xfId="26132"/>
    <cellStyle name="40% - Accent3 2 2 2 3 7" xfId="26133"/>
    <cellStyle name="40% - Accent3 2 2 2 4" xfId="26134"/>
    <cellStyle name="40% - Accent3 2 2 2 4 2" xfId="26135"/>
    <cellStyle name="40% - Accent3 2 2 2 4 2 2" xfId="26136"/>
    <cellStyle name="40% - Accent3 2 2 2 4 2 2 2" xfId="26137"/>
    <cellStyle name="40% - Accent3 2 2 2 4 2 2 2 2" xfId="26138"/>
    <cellStyle name="40% - Accent3 2 2 2 4 2 2 2 3" xfId="26139"/>
    <cellStyle name="40% - Accent3 2 2 2 4 2 2 3" xfId="26140"/>
    <cellStyle name="40% - Accent3 2 2 2 4 2 2 4" xfId="26141"/>
    <cellStyle name="40% - Accent3 2 2 2 4 2 3" xfId="26142"/>
    <cellStyle name="40% - Accent3 2 2 2 4 2 3 2" xfId="26143"/>
    <cellStyle name="40% - Accent3 2 2 2 4 2 3 3" xfId="26144"/>
    <cellStyle name="40% - Accent3 2 2 2 4 2 4" xfId="26145"/>
    <cellStyle name="40% - Accent3 2 2 2 4 2 5" xfId="26146"/>
    <cellStyle name="40% - Accent3 2 2 2 4 3" xfId="26147"/>
    <cellStyle name="40% - Accent3 2 2 2 4 3 2" xfId="26148"/>
    <cellStyle name="40% - Accent3 2 2 2 4 3 2 2" xfId="26149"/>
    <cellStyle name="40% - Accent3 2 2 2 4 3 2 2 2" xfId="26150"/>
    <cellStyle name="40% - Accent3 2 2 2 4 3 2 2 3" xfId="26151"/>
    <cellStyle name="40% - Accent3 2 2 2 4 3 2 3" xfId="26152"/>
    <cellStyle name="40% - Accent3 2 2 2 4 3 2 4" xfId="26153"/>
    <cellStyle name="40% - Accent3 2 2 2 4 3 3" xfId="26154"/>
    <cellStyle name="40% - Accent3 2 2 2 4 3 3 2" xfId="26155"/>
    <cellStyle name="40% - Accent3 2 2 2 4 3 3 3" xfId="26156"/>
    <cellStyle name="40% - Accent3 2 2 2 4 3 4" xfId="26157"/>
    <cellStyle name="40% - Accent3 2 2 2 4 3 5" xfId="26158"/>
    <cellStyle name="40% - Accent3 2 2 2 4 4" xfId="26159"/>
    <cellStyle name="40% - Accent3 2 2 2 4 4 2" xfId="26160"/>
    <cellStyle name="40% - Accent3 2 2 2 4 4 2 2" xfId="26161"/>
    <cellStyle name="40% - Accent3 2 2 2 4 4 2 3" xfId="26162"/>
    <cellStyle name="40% - Accent3 2 2 2 4 4 3" xfId="26163"/>
    <cellStyle name="40% - Accent3 2 2 2 4 4 4" xfId="26164"/>
    <cellStyle name="40% - Accent3 2 2 2 4 5" xfId="26165"/>
    <cellStyle name="40% - Accent3 2 2 2 4 5 2" xfId="26166"/>
    <cellStyle name="40% - Accent3 2 2 2 4 5 3" xfId="26167"/>
    <cellStyle name="40% - Accent3 2 2 2 4 6" xfId="26168"/>
    <cellStyle name="40% - Accent3 2 2 2 4 7" xfId="26169"/>
    <cellStyle name="40% - Accent3 2 2 2 5" xfId="26170"/>
    <cellStyle name="40% - Accent3 2 2 2 5 2" xfId="26171"/>
    <cellStyle name="40% - Accent3 2 2 2 5 2 2" xfId="26172"/>
    <cellStyle name="40% - Accent3 2 2 2 5 2 2 2" xfId="26173"/>
    <cellStyle name="40% - Accent3 2 2 2 5 2 2 3" xfId="26174"/>
    <cellStyle name="40% - Accent3 2 2 2 5 2 3" xfId="26175"/>
    <cellStyle name="40% - Accent3 2 2 2 5 2 4" xfId="26176"/>
    <cellStyle name="40% - Accent3 2 2 2 5 3" xfId="26177"/>
    <cellStyle name="40% - Accent3 2 2 2 5 3 2" xfId="26178"/>
    <cellStyle name="40% - Accent3 2 2 2 5 3 3" xfId="26179"/>
    <cellStyle name="40% - Accent3 2 2 2 5 4" xfId="26180"/>
    <cellStyle name="40% - Accent3 2 2 2 5 5" xfId="26181"/>
    <cellStyle name="40% - Accent3 2 2 2 6" xfId="26182"/>
    <cellStyle name="40% - Accent3 2 2 2 6 2" xfId="26183"/>
    <cellStyle name="40% - Accent3 2 2 2 6 2 2" xfId="26184"/>
    <cellStyle name="40% - Accent3 2 2 2 6 2 2 2" xfId="26185"/>
    <cellStyle name="40% - Accent3 2 2 2 6 2 2 3" xfId="26186"/>
    <cellStyle name="40% - Accent3 2 2 2 6 2 3" xfId="26187"/>
    <cellStyle name="40% - Accent3 2 2 2 6 2 4" xfId="26188"/>
    <cellStyle name="40% - Accent3 2 2 2 6 3" xfId="26189"/>
    <cellStyle name="40% - Accent3 2 2 2 6 3 2" xfId="26190"/>
    <cellStyle name="40% - Accent3 2 2 2 6 3 3" xfId="26191"/>
    <cellStyle name="40% - Accent3 2 2 2 6 4" xfId="26192"/>
    <cellStyle name="40% - Accent3 2 2 2 6 5" xfId="26193"/>
    <cellStyle name="40% - Accent3 2 2 2 7" xfId="26194"/>
    <cellStyle name="40% - Accent3 2 2 2 7 2" xfId="26195"/>
    <cellStyle name="40% - Accent3 2 2 2 7 2 2" xfId="26196"/>
    <cellStyle name="40% - Accent3 2 2 2 7 2 2 2" xfId="26197"/>
    <cellStyle name="40% - Accent3 2 2 2 7 2 2 3" xfId="26198"/>
    <cellStyle name="40% - Accent3 2 2 2 7 2 3" xfId="26199"/>
    <cellStyle name="40% - Accent3 2 2 2 7 2 4" xfId="26200"/>
    <cellStyle name="40% - Accent3 2 2 2 7 3" xfId="26201"/>
    <cellStyle name="40% - Accent3 2 2 2 7 3 2" xfId="26202"/>
    <cellStyle name="40% - Accent3 2 2 2 7 3 3" xfId="26203"/>
    <cellStyle name="40% - Accent3 2 2 2 7 4" xfId="26204"/>
    <cellStyle name="40% - Accent3 2 2 2 7 5" xfId="26205"/>
    <cellStyle name="40% - Accent3 2 2 2 8" xfId="26206"/>
    <cellStyle name="40% - Accent3 2 2 2 8 2" xfId="26207"/>
    <cellStyle name="40% - Accent3 2 2 2 8 2 2" xfId="26208"/>
    <cellStyle name="40% - Accent3 2 2 2 8 2 3" xfId="26209"/>
    <cellStyle name="40% - Accent3 2 2 2 8 3" xfId="26210"/>
    <cellStyle name="40% - Accent3 2 2 2 8 4" xfId="26211"/>
    <cellStyle name="40% - Accent3 2 2 2 9" xfId="26212"/>
    <cellStyle name="40% - Accent3 2 2 2 9 2" xfId="26213"/>
    <cellStyle name="40% - Accent3 2 2 2 9 2 2" xfId="26214"/>
    <cellStyle name="40% - Accent3 2 2 2 9 2 3" xfId="26215"/>
    <cellStyle name="40% - Accent3 2 2 2 9 3" xfId="26216"/>
    <cellStyle name="40% - Accent3 2 2 2 9 4" xfId="26217"/>
    <cellStyle name="40% - Accent3 2 2 3" xfId="26218"/>
    <cellStyle name="40% - Accent3 2 2 3 10" xfId="26219"/>
    <cellStyle name="40% - Accent3 2 2 3 10 2" xfId="26220"/>
    <cellStyle name="40% - Accent3 2 2 3 10 3" xfId="26221"/>
    <cellStyle name="40% - Accent3 2 2 3 11" xfId="26222"/>
    <cellStyle name="40% - Accent3 2 2 3 12" xfId="26223"/>
    <cellStyle name="40% - Accent3 2 2 3 2" xfId="26224"/>
    <cellStyle name="40% - Accent3 2 2 3 2 2" xfId="26225"/>
    <cellStyle name="40% - Accent3 2 2 3 2 2 2" xfId="26226"/>
    <cellStyle name="40% - Accent3 2 2 3 2 2 2 2" xfId="26227"/>
    <cellStyle name="40% - Accent3 2 2 3 2 2 2 2 2" xfId="26228"/>
    <cellStyle name="40% - Accent3 2 2 3 2 2 2 2 3" xfId="26229"/>
    <cellStyle name="40% - Accent3 2 2 3 2 2 2 3" xfId="26230"/>
    <cellStyle name="40% - Accent3 2 2 3 2 2 2 4" xfId="26231"/>
    <cellStyle name="40% - Accent3 2 2 3 2 2 3" xfId="26232"/>
    <cellStyle name="40% - Accent3 2 2 3 2 2 3 2" xfId="26233"/>
    <cellStyle name="40% - Accent3 2 2 3 2 2 3 3" xfId="26234"/>
    <cellStyle name="40% - Accent3 2 2 3 2 2 4" xfId="26235"/>
    <cellStyle name="40% - Accent3 2 2 3 2 2 5" xfId="26236"/>
    <cellStyle name="40% - Accent3 2 2 3 2 3" xfId="26237"/>
    <cellStyle name="40% - Accent3 2 2 3 2 3 2" xfId="26238"/>
    <cellStyle name="40% - Accent3 2 2 3 2 3 2 2" xfId="26239"/>
    <cellStyle name="40% - Accent3 2 2 3 2 3 2 2 2" xfId="26240"/>
    <cellStyle name="40% - Accent3 2 2 3 2 3 2 2 3" xfId="26241"/>
    <cellStyle name="40% - Accent3 2 2 3 2 3 2 3" xfId="26242"/>
    <cellStyle name="40% - Accent3 2 2 3 2 3 2 4" xfId="26243"/>
    <cellStyle name="40% - Accent3 2 2 3 2 3 3" xfId="26244"/>
    <cellStyle name="40% - Accent3 2 2 3 2 3 3 2" xfId="26245"/>
    <cellStyle name="40% - Accent3 2 2 3 2 3 3 3" xfId="26246"/>
    <cellStyle name="40% - Accent3 2 2 3 2 3 4" xfId="26247"/>
    <cellStyle name="40% - Accent3 2 2 3 2 3 5" xfId="26248"/>
    <cellStyle name="40% - Accent3 2 2 3 2 4" xfId="26249"/>
    <cellStyle name="40% - Accent3 2 2 3 2 4 2" xfId="26250"/>
    <cellStyle name="40% - Accent3 2 2 3 2 4 2 2" xfId="26251"/>
    <cellStyle name="40% - Accent3 2 2 3 2 4 2 3" xfId="26252"/>
    <cellStyle name="40% - Accent3 2 2 3 2 4 3" xfId="26253"/>
    <cellStyle name="40% - Accent3 2 2 3 2 4 4" xfId="26254"/>
    <cellStyle name="40% - Accent3 2 2 3 2 5" xfId="26255"/>
    <cellStyle name="40% - Accent3 2 2 3 2 5 2" xfId="26256"/>
    <cellStyle name="40% - Accent3 2 2 3 2 5 3" xfId="26257"/>
    <cellStyle name="40% - Accent3 2 2 3 2 6" xfId="26258"/>
    <cellStyle name="40% - Accent3 2 2 3 2 7" xfId="26259"/>
    <cellStyle name="40% - Accent3 2 2 3 3" xfId="26260"/>
    <cellStyle name="40% - Accent3 2 2 3 3 2" xfId="26261"/>
    <cellStyle name="40% - Accent3 2 2 3 3 2 2" xfId="26262"/>
    <cellStyle name="40% - Accent3 2 2 3 3 2 2 2" xfId="26263"/>
    <cellStyle name="40% - Accent3 2 2 3 3 2 2 2 2" xfId="26264"/>
    <cellStyle name="40% - Accent3 2 2 3 3 2 2 2 3" xfId="26265"/>
    <cellStyle name="40% - Accent3 2 2 3 3 2 2 3" xfId="26266"/>
    <cellStyle name="40% - Accent3 2 2 3 3 2 2 4" xfId="26267"/>
    <cellStyle name="40% - Accent3 2 2 3 3 2 3" xfId="26268"/>
    <cellStyle name="40% - Accent3 2 2 3 3 2 3 2" xfId="26269"/>
    <cellStyle name="40% - Accent3 2 2 3 3 2 3 3" xfId="26270"/>
    <cellStyle name="40% - Accent3 2 2 3 3 2 4" xfId="26271"/>
    <cellStyle name="40% - Accent3 2 2 3 3 2 5" xfId="26272"/>
    <cellStyle name="40% - Accent3 2 2 3 3 3" xfId="26273"/>
    <cellStyle name="40% - Accent3 2 2 3 3 3 2" xfId="26274"/>
    <cellStyle name="40% - Accent3 2 2 3 3 3 2 2" xfId="26275"/>
    <cellStyle name="40% - Accent3 2 2 3 3 3 2 2 2" xfId="26276"/>
    <cellStyle name="40% - Accent3 2 2 3 3 3 2 2 3" xfId="26277"/>
    <cellStyle name="40% - Accent3 2 2 3 3 3 2 3" xfId="26278"/>
    <cellStyle name="40% - Accent3 2 2 3 3 3 2 4" xfId="26279"/>
    <cellStyle name="40% - Accent3 2 2 3 3 3 3" xfId="26280"/>
    <cellStyle name="40% - Accent3 2 2 3 3 3 3 2" xfId="26281"/>
    <cellStyle name="40% - Accent3 2 2 3 3 3 3 3" xfId="26282"/>
    <cellStyle name="40% - Accent3 2 2 3 3 3 4" xfId="26283"/>
    <cellStyle name="40% - Accent3 2 2 3 3 3 5" xfId="26284"/>
    <cellStyle name="40% - Accent3 2 2 3 3 4" xfId="26285"/>
    <cellStyle name="40% - Accent3 2 2 3 3 4 2" xfId="26286"/>
    <cellStyle name="40% - Accent3 2 2 3 3 4 2 2" xfId="26287"/>
    <cellStyle name="40% - Accent3 2 2 3 3 4 2 3" xfId="26288"/>
    <cellStyle name="40% - Accent3 2 2 3 3 4 3" xfId="26289"/>
    <cellStyle name="40% - Accent3 2 2 3 3 4 4" xfId="26290"/>
    <cellStyle name="40% - Accent3 2 2 3 3 5" xfId="26291"/>
    <cellStyle name="40% - Accent3 2 2 3 3 5 2" xfId="26292"/>
    <cellStyle name="40% - Accent3 2 2 3 3 5 3" xfId="26293"/>
    <cellStyle name="40% - Accent3 2 2 3 3 6" xfId="26294"/>
    <cellStyle name="40% - Accent3 2 2 3 3 7" xfId="26295"/>
    <cellStyle name="40% - Accent3 2 2 3 4" xfId="26296"/>
    <cellStyle name="40% - Accent3 2 2 3 4 2" xfId="26297"/>
    <cellStyle name="40% - Accent3 2 2 3 4 2 2" xfId="26298"/>
    <cellStyle name="40% - Accent3 2 2 3 4 2 2 2" xfId="26299"/>
    <cellStyle name="40% - Accent3 2 2 3 4 2 2 2 2" xfId="26300"/>
    <cellStyle name="40% - Accent3 2 2 3 4 2 2 2 3" xfId="26301"/>
    <cellStyle name="40% - Accent3 2 2 3 4 2 2 3" xfId="26302"/>
    <cellStyle name="40% - Accent3 2 2 3 4 2 2 4" xfId="26303"/>
    <cellStyle name="40% - Accent3 2 2 3 4 2 3" xfId="26304"/>
    <cellStyle name="40% - Accent3 2 2 3 4 2 3 2" xfId="26305"/>
    <cellStyle name="40% - Accent3 2 2 3 4 2 3 3" xfId="26306"/>
    <cellStyle name="40% - Accent3 2 2 3 4 2 4" xfId="26307"/>
    <cellStyle name="40% - Accent3 2 2 3 4 2 5" xfId="26308"/>
    <cellStyle name="40% - Accent3 2 2 3 4 3" xfId="26309"/>
    <cellStyle name="40% - Accent3 2 2 3 4 3 2" xfId="26310"/>
    <cellStyle name="40% - Accent3 2 2 3 4 3 2 2" xfId="26311"/>
    <cellStyle name="40% - Accent3 2 2 3 4 3 2 2 2" xfId="26312"/>
    <cellStyle name="40% - Accent3 2 2 3 4 3 2 2 3" xfId="26313"/>
    <cellStyle name="40% - Accent3 2 2 3 4 3 2 3" xfId="26314"/>
    <cellStyle name="40% - Accent3 2 2 3 4 3 2 4" xfId="26315"/>
    <cellStyle name="40% - Accent3 2 2 3 4 3 3" xfId="26316"/>
    <cellStyle name="40% - Accent3 2 2 3 4 3 3 2" xfId="26317"/>
    <cellStyle name="40% - Accent3 2 2 3 4 3 3 3" xfId="26318"/>
    <cellStyle name="40% - Accent3 2 2 3 4 3 4" xfId="26319"/>
    <cellStyle name="40% - Accent3 2 2 3 4 3 5" xfId="26320"/>
    <cellStyle name="40% - Accent3 2 2 3 4 4" xfId="26321"/>
    <cellStyle name="40% - Accent3 2 2 3 4 4 2" xfId="26322"/>
    <cellStyle name="40% - Accent3 2 2 3 4 4 2 2" xfId="26323"/>
    <cellStyle name="40% - Accent3 2 2 3 4 4 2 3" xfId="26324"/>
    <cellStyle name="40% - Accent3 2 2 3 4 4 3" xfId="26325"/>
    <cellStyle name="40% - Accent3 2 2 3 4 4 4" xfId="26326"/>
    <cellStyle name="40% - Accent3 2 2 3 4 5" xfId="26327"/>
    <cellStyle name="40% - Accent3 2 2 3 4 5 2" xfId="26328"/>
    <cellStyle name="40% - Accent3 2 2 3 4 5 3" xfId="26329"/>
    <cellStyle name="40% - Accent3 2 2 3 4 6" xfId="26330"/>
    <cellStyle name="40% - Accent3 2 2 3 4 7" xfId="26331"/>
    <cellStyle name="40% - Accent3 2 2 3 5" xfId="26332"/>
    <cellStyle name="40% - Accent3 2 2 3 5 2" xfId="26333"/>
    <cellStyle name="40% - Accent3 2 2 3 5 2 2" xfId="26334"/>
    <cellStyle name="40% - Accent3 2 2 3 5 2 2 2" xfId="26335"/>
    <cellStyle name="40% - Accent3 2 2 3 5 2 2 3" xfId="26336"/>
    <cellStyle name="40% - Accent3 2 2 3 5 2 3" xfId="26337"/>
    <cellStyle name="40% - Accent3 2 2 3 5 2 4" xfId="26338"/>
    <cellStyle name="40% - Accent3 2 2 3 5 3" xfId="26339"/>
    <cellStyle name="40% - Accent3 2 2 3 5 3 2" xfId="26340"/>
    <cellStyle name="40% - Accent3 2 2 3 5 3 3" xfId="26341"/>
    <cellStyle name="40% - Accent3 2 2 3 5 4" xfId="26342"/>
    <cellStyle name="40% - Accent3 2 2 3 5 5" xfId="26343"/>
    <cellStyle name="40% - Accent3 2 2 3 6" xfId="26344"/>
    <cellStyle name="40% - Accent3 2 2 3 6 2" xfId="26345"/>
    <cellStyle name="40% - Accent3 2 2 3 6 2 2" xfId="26346"/>
    <cellStyle name="40% - Accent3 2 2 3 6 2 2 2" xfId="26347"/>
    <cellStyle name="40% - Accent3 2 2 3 6 2 2 3" xfId="26348"/>
    <cellStyle name="40% - Accent3 2 2 3 6 2 3" xfId="26349"/>
    <cellStyle name="40% - Accent3 2 2 3 6 2 4" xfId="26350"/>
    <cellStyle name="40% - Accent3 2 2 3 6 3" xfId="26351"/>
    <cellStyle name="40% - Accent3 2 2 3 6 3 2" xfId="26352"/>
    <cellStyle name="40% - Accent3 2 2 3 6 3 3" xfId="26353"/>
    <cellStyle name="40% - Accent3 2 2 3 6 4" xfId="26354"/>
    <cellStyle name="40% - Accent3 2 2 3 6 5" xfId="26355"/>
    <cellStyle name="40% - Accent3 2 2 3 7" xfId="26356"/>
    <cellStyle name="40% - Accent3 2 2 3 7 2" xfId="26357"/>
    <cellStyle name="40% - Accent3 2 2 3 7 2 2" xfId="26358"/>
    <cellStyle name="40% - Accent3 2 2 3 7 2 2 2" xfId="26359"/>
    <cellStyle name="40% - Accent3 2 2 3 7 2 2 3" xfId="26360"/>
    <cellStyle name="40% - Accent3 2 2 3 7 2 3" xfId="26361"/>
    <cellStyle name="40% - Accent3 2 2 3 7 2 4" xfId="26362"/>
    <cellStyle name="40% - Accent3 2 2 3 7 3" xfId="26363"/>
    <cellStyle name="40% - Accent3 2 2 3 7 3 2" xfId="26364"/>
    <cellStyle name="40% - Accent3 2 2 3 7 3 3" xfId="26365"/>
    <cellStyle name="40% - Accent3 2 2 3 7 4" xfId="26366"/>
    <cellStyle name="40% - Accent3 2 2 3 7 5" xfId="26367"/>
    <cellStyle name="40% - Accent3 2 2 3 8" xfId="26368"/>
    <cellStyle name="40% - Accent3 2 2 3 8 2" xfId="26369"/>
    <cellStyle name="40% - Accent3 2 2 3 8 2 2" xfId="26370"/>
    <cellStyle name="40% - Accent3 2 2 3 8 2 3" xfId="26371"/>
    <cellStyle name="40% - Accent3 2 2 3 8 3" xfId="26372"/>
    <cellStyle name="40% - Accent3 2 2 3 8 4" xfId="26373"/>
    <cellStyle name="40% - Accent3 2 2 3 9" xfId="26374"/>
    <cellStyle name="40% - Accent3 2 2 3 9 2" xfId="26375"/>
    <cellStyle name="40% - Accent3 2 2 3 9 2 2" xfId="26376"/>
    <cellStyle name="40% - Accent3 2 2 3 9 2 3" xfId="26377"/>
    <cellStyle name="40% - Accent3 2 2 3 9 3" xfId="26378"/>
    <cellStyle name="40% - Accent3 2 2 3 9 4" xfId="26379"/>
    <cellStyle name="40% - Accent3 2 2 4" xfId="26380"/>
    <cellStyle name="40% - Accent3 2 2 4 2" xfId="26381"/>
    <cellStyle name="40% - Accent3 2 2 4 2 2" xfId="26382"/>
    <cellStyle name="40% - Accent3 2 2 4 2 2 2" xfId="26383"/>
    <cellStyle name="40% - Accent3 2 2 4 2 2 2 2" xfId="26384"/>
    <cellStyle name="40% - Accent3 2 2 4 2 2 2 3" xfId="26385"/>
    <cellStyle name="40% - Accent3 2 2 4 2 2 3" xfId="26386"/>
    <cellStyle name="40% - Accent3 2 2 4 2 2 4" xfId="26387"/>
    <cellStyle name="40% - Accent3 2 2 4 2 3" xfId="26388"/>
    <cellStyle name="40% - Accent3 2 2 4 2 3 2" xfId="26389"/>
    <cellStyle name="40% - Accent3 2 2 4 2 3 3" xfId="26390"/>
    <cellStyle name="40% - Accent3 2 2 4 2 4" xfId="26391"/>
    <cellStyle name="40% - Accent3 2 2 4 2 5" xfId="26392"/>
    <cellStyle name="40% - Accent3 2 2 4 3" xfId="26393"/>
    <cellStyle name="40% - Accent3 2 2 4 3 2" xfId="26394"/>
    <cellStyle name="40% - Accent3 2 2 4 3 2 2" xfId="26395"/>
    <cellStyle name="40% - Accent3 2 2 4 3 2 2 2" xfId="26396"/>
    <cellStyle name="40% - Accent3 2 2 4 3 2 2 3" xfId="26397"/>
    <cellStyle name="40% - Accent3 2 2 4 3 2 3" xfId="26398"/>
    <cellStyle name="40% - Accent3 2 2 4 3 2 4" xfId="26399"/>
    <cellStyle name="40% - Accent3 2 2 4 3 3" xfId="26400"/>
    <cellStyle name="40% - Accent3 2 2 4 3 3 2" xfId="26401"/>
    <cellStyle name="40% - Accent3 2 2 4 3 3 3" xfId="26402"/>
    <cellStyle name="40% - Accent3 2 2 4 3 4" xfId="26403"/>
    <cellStyle name="40% - Accent3 2 2 4 3 5" xfId="26404"/>
    <cellStyle name="40% - Accent3 2 2 4 4" xfId="26405"/>
    <cellStyle name="40% - Accent3 2 2 4 4 2" xfId="26406"/>
    <cellStyle name="40% - Accent3 2 2 4 4 2 2" xfId="26407"/>
    <cellStyle name="40% - Accent3 2 2 4 4 2 3" xfId="26408"/>
    <cellStyle name="40% - Accent3 2 2 4 4 3" xfId="26409"/>
    <cellStyle name="40% - Accent3 2 2 4 4 4" xfId="26410"/>
    <cellStyle name="40% - Accent3 2 2 4 5" xfId="26411"/>
    <cellStyle name="40% - Accent3 2 2 4 5 2" xfId="26412"/>
    <cellStyle name="40% - Accent3 2 2 4 5 3" xfId="26413"/>
    <cellStyle name="40% - Accent3 2 2 4 6" xfId="26414"/>
    <cellStyle name="40% - Accent3 2 2 4 7" xfId="26415"/>
    <cellStyle name="40% - Accent3 2 2 5" xfId="26416"/>
    <cellStyle name="40% - Accent3 2 2 5 2" xfId="26417"/>
    <cellStyle name="40% - Accent3 2 2 5 2 2" xfId="26418"/>
    <cellStyle name="40% - Accent3 2 2 5 2 2 2" xfId="26419"/>
    <cellStyle name="40% - Accent3 2 2 5 2 2 2 2" xfId="26420"/>
    <cellStyle name="40% - Accent3 2 2 5 2 2 2 3" xfId="26421"/>
    <cellStyle name="40% - Accent3 2 2 5 2 2 3" xfId="26422"/>
    <cellStyle name="40% - Accent3 2 2 5 2 2 4" xfId="26423"/>
    <cellStyle name="40% - Accent3 2 2 5 2 3" xfId="26424"/>
    <cellStyle name="40% - Accent3 2 2 5 2 3 2" xfId="26425"/>
    <cellStyle name="40% - Accent3 2 2 5 2 3 3" xfId="26426"/>
    <cellStyle name="40% - Accent3 2 2 5 2 4" xfId="26427"/>
    <cellStyle name="40% - Accent3 2 2 5 2 5" xfId="26428"/>
    <cellStyle name="40% - Accent3 2 2 5 2 6" xfId="26429"/>
    <cellStyle name="40% - Accent3 2 2 5 2 7" xfId="26430"/>
    <cellStyle name="40% - Accent3 2 2 5 3" xfId="26431"/>
    <cellStyle name="40% - Accent3 2 2 5 3 2" xfId="26432"/>
    <cellStyle name="40% - Accent3 2 2 5 3 2 2" xfId="26433"/>
    <cellStyle name="40% - Accent3 2 2 5 3 2 2 2" xfId="26434"/>
    <cellStyle name="40% - Accent3 2 2 5 3 2 2 3" xfId="26435"/>
    <cellStyle name="40% - Accent3 2 2 5 3 2 3" xfId="26436"/>
    <cellStyle name="40% - Accent3 2 2 5 3 2 4" xfId="26437"/>
    <cellStyle name="40% - Accent3 2 2 5 3 3" xfId="26438"/>
    <cellStyle name="40% - Accent3 2 2 5 3 3 2" xfId="26439"/>
    <cellStyle name="40% - Accent3 2 2 5 3 3 3" xfId="26440"/>
    <cellStyle name="40% - Accent3 2 2 5 3 4" xfId="26441"/>
    <cellStyle name="40% - Accent3 2 2 5 3 5" xfId="26442"/>
    <cellStyle name="40% - Accent3 2 2 5 4" xfId="26443"/>
    <cellStyle name="40% - Accent3 2 2 5 4 2" xfId="26444"/>
    <cellStyle name="40% - Accent3 2 2 5 4 2 2" xfId="26445"/>
    <cellStyle name="40% - Accent3 2 2 5 4 2 3" xfId="26446"/>
    <cellStyle name="40% - Accent3 2 2 5 4 3" xfId="26447"/>
    <cellStyle name="40% - Accent3 2 2 5 4 4" xfId="26448"/>
    <cellStyle name="40% - Accent3 2 2 5 5" xfId="26449"/>
    <cellStyle name="40% - Accent3 2 2 5 5 2" xfId="26450"/>
    <cellStyle name="40% - Accent3 2 2 5 5 3" xfId="26451"/>
    <cellStyle name="40% - Accent3 2 2 5 6" xfId="26452"/>
    <cellStyle name="40% - Accent3 2 2 5 7" xfId="26453"/>
    <cellStyle name="40% - Accent3 2 2 6" xfId="26454"/>
    <cellStyle name="40% - Accent3 2 2 6 2" xfId="26455"/>
    <cellStyle name="40% - Accent3 2 2 6 2 2" xfId="26456"/>
    <cellStyle name="40% - Accent3 2 2 6 2 2 2" xfId="26457"/>
    <cellStyle name="40% - Accent3 2 2 6 2 2 2 2" xfId="26458"/>
    <cellStyle name="40% - Accent3 2 2 6 2 2 2 3" xfId="26459"/>
    <cellStyle name="40% - Accent3 2 2 6 2 2 3" xfId="26460"/>
    <cellStyle name="40% - Accent3 2 2 6 2 2 4" xfId="26461"/>
    <cellStyle name="40% - Accent3 2 2 6 2 3" xfId="26462"/>
    <cellStyle name="40% - Accent3 2 2 6 2 3 2" xfId="26463"/>
    <cellStyle name="40% - Accent3 2 2 6 2 3 3" xfId="26464"/>
    <cellStyle name="40% - Accent3 2 2 6 2 4" xfId="26465"/>
    <cellStyle name="40% - Accent3 2 2 6 2 5" xfId="26466"/>
    <cellStyle name="40% - Accent3 2 2 6 3" xfId="26467"/>
    <cellStyle name="40% - Accent3 2 2 6 3 2" xfId="26468"/>
    <cellStyle name="40% - Accent3 2 2 6 3 2 2" xfId="26469"/>
    <cellStyle name="40% - Accent3 2 2 6 3 2 2 2" xfId="26470"/>
    <cellStyle name="40% - Accent3 2 2 6 3 2 2 3" xfId="26471"/>
    <cellStyle name="40% - Accent3 2 2 6 3 2 3" xfId="26472"/>
    <cellStyle name="40% - Accent3 2 2 6 3 2 4" xfId="26473"/>
    <cellStyle name="40% - Accent3 2 2 6 3 3" xfId="26474"/>
    <cellStyle name="40% - Accent3 2 2 6 3 3 2" xfId="26475"/>
    <cellStyle name="40% - Accent3 2 2 6 3 3 3" xfId="26476"/>
    <cellStyle name="40% - Accent3 2 2 6 3 4" xfId="26477"/>
    <cellStyle name="40% - Accent3 2 2 6 3 5" xfId="26478"/>
    <cellStyle name="40% - Accent3 2 2 6 4" xfId="26479"/>
    <cellStyle name="40% - Accent3 2 2 6 4 2" xfId="26480"/>
    <cellStyle name="40% - Accent3 2 2 6 4 2 2" xfId="26481"/>
    <cellStyle name="40% - Accent3 2 2 6 4 2 3" xfId="26482"/>
    <cellStyle name="40% - Accent3 2 2 6 4 3" xfId="26483"/>
    <cellStyle name="40% - Accent3 2 2 6 4 4" xfId="26484"/>
    <cellStyle name="40% - Accent3 2 2 6 5" xfId="26485"/>
    <cellStyle name="40% - Accent3 2 2 6 5 2" xfId="26486"/>
    <cellStyle name="40% - Accent3 2 2 6 5 3" xfId="26487"/>
    <cellStyle name="40% - Accent3 2 2 6 6" xfId="26488"/>
    <cellStyle name="40% - Accent3 2 2 6 7" xfId="26489"/>
    <cellStyle name="40% - Accent3 2 2 7" xfId="26490"/>
    <cellStyle name="40% - Accent3 2 2 7 2" xfId="26491"/>
    <cellStyle name="40% - Accent3 2 2 7 2 2" xfId="26492"/>
    <cellStyle name="40% - Accent3 2 2 7 2 2 2" xfId="26493"/>
    <cellStyle name="40% - Accent3 2 2 7 2 2 3" xfId="26494"/>
    <cellStyle name="40% - Accent3 2 2 7 2 3" xfId="26495"/>
    <cellStyle name="40% - Accent3 2 2 7 2 4" xfId="26496"/>
    <cellStyle name="40% - Accent3 2 2 7 3" xfId="26497"/>
    <cellStyle name="40% - Accent3 2 2 7 3 2" xfId="26498"/>
    <cellStyle name="40% - Accent3 2 2 7 3 3" xfId="26499"/>
    <cellStyle name="40% - Accent3 2 2 7 4" xfId="26500"/>
    <cellStyle name="40% - Accent3 2 2 7 5" xfId="26501"/>
    <cellStyle name="40% - Accent3 2 2 8" xfId="26502"/>
    <cellStyle name="40% - Accent3 2 2 8 2" xfId="26503"/>
    <cellStyle name="40% - Accent3 2 2 8 2 2" xfId="26504"/>
    <cellStyle name="40% - Accent3 2 2 8 2 2 2" xfId="26505"/>
    <cellStyle name="40% - Accent3 2 2 8 2 2 3" xfId="26506"/>
    <cellStyle name="40% - Accent3 2 2 8 2 3" xfId="26507"/>
    <cellStyle name="40% - Accent3 2 2 8 2 4" xfId="26508"/>
    <cellStyle name="40% - Accent3 2 2 8 3" xfId="26509"/>
    <cellStyle name="40% - Accent3 2 2 8 3 2" xfId="26510"/>
    <cellStyle name="40% - Accent3 2 2 8 3 3" xfId="26511"/>
    <cellStyle name="40% - Accent3 2 2 8 4" xfId="26512"/>
    <cellStyle name="40% - Accent3 2 2 8 5" xfId="26513"/>
    <cellStyle name="40% - Accent3 2 2 9" xfId="26514"/>
    <cellStyle name="40% - Accent3 2 2 9 2" xfId="26515"/>
    <cellStyle name="40% - Accent3 2 2 9 2 2" xfId="26516"/>
    <cellStyle name="40% - Accent3 2 2 9 2 2 2" xfId="26517"/>
    <cellStyle name="40% - Accent3 2 2 9 2 2 3" xfId="26518"/>
    <cellStyle name="40% - Accent3 2 2 9 2 3" xfId="26519"/>
    <cellStyle name="40% - Accent3 2 2 9 2 4" xfId="26520"/>
    <cellStyle name="40% - Accent3 2 2 9 3" xfId="26521"/>
    <cellStyle name="40% - Accent3 2 2 9 3 2" xfId="26522"/>
    <cellStyle name="40% - Accent3 2 2 9 3 3" xfId="26523"/>
    <cellStyle name="40% - Accent3 2 2 9 4" xfId="26524"/>
    <cellStyle name="40% - Accent3 2 2 9 5" xfId="26525"/>
    <cellStyle name="40% - Accent3 2 2_PwrTax 51040" xfId="26526"/>
    <cellStyle name="40% - Accent3 2 3" xfId="26527"/>
    <cellStyle name="40% - Accent3 2 3 10" xfId="26528"/>
    <cellStyle name="40% - Accent3 2 3 10 2" xfId="26529"/>
    <cellStyle name="40% - Accent3 2 3 10 2 2" xfId="26530"/>
    <cellStyle name="40% - Accent3 2 3 10 2 3" xfId="26531"/>
    <cellStyle name="40% - Accent3 2 3 10 3" xfId="26532"/>
    <cellStyle name="40% - Accent3 2 3 10 4" xfId="26533"/>
    <cellStyle name="40% - Accent3 2 3 11" xfId="26534"/>
    <cellStyle name="40% - Accent3 2 3 11 2" xfId="26535"/>
    <cellStyle name="40% - Accent3 2 3 11 3" xfId="26536"/>
    <cellStyle name="40% - Accent3 2 3 12" xfId="26537"/>
    <cellStyle name="40% - Accent3 2 3 13" xfId="26538"/>
    <cellStyle name="40% - Accent3 2 3 2" xfId="26539"/>
    <cellStyle name="40% - Accent3 2 3 2 10" xfId="26540"/>
    <cellStyle name="40% - Accent3 2 3 2 10 2" xfId="26541"/>
    <cellStyle name="40% - Accent3 2 3 2 10 3" xfId="26542"/>
    <cellStyle name="40% - Accent3 2 3 2 11" xfId="26543"/>
    <cellStyle name="40% - Accent3 2 3 2 12" xfId="26544"/>
    <cellStyle name="40% - Accent3 2 3 2 2" xfId="26545"/>
    <cellStyle name="40% - Accent3 2 3 2 2 2" xfId="26546"/>
    <cellStyle name="40% - Accent3 2 3 2 2 2 2" xfId="26547"/>
    <cellStyle name="40% - Accent3 2 3 2 2 2 2 2" xfId="26548"/>
    <cellStyle name="40% - Accent3 2 3 2 2 2 2 2 2" xfId="26549"/>
    <cellStyle name="40% - Accent3 2 3 2 2 2 2 2 3" xfId="26550"/>
    <cellStyle name="40% - Accent3 2 3 2 2 2 2 3" xfId="26551"/>
    <cellStyle name="40% - Accent3 2 3 2 2 2 2 4" xfId="26552"/>
    <cellStyle name="40% - Accent3 2 3 2 2 2 3" xfId="26553"/>
    <cellStyle name="40% - Accent3 2 3 2 2 2 3 2" xfId="26554"/>
    <cellStyle name="40% - Accent3 2 3 2 2 2 3 3" xfId="26555"/>
    <cellStyle name="40% - Accent3 2 3 2 2 2 4" xfId="26556"/>
    <cellStyle name="40% - Accent3 2 3 2 2 2 5" xfId="26557"/>
    <cellStyle name="40% - Accent3 2 3 2 2 3" xfId="26558"/>
    <cellStyle name="40% - Accent3 2 3 2 2 3 2" xfId="26559"/>
    <cellStyle name="40% - Accent3 2 3 2 2 3 2 2" xfId="26560"/>
    <cellStyle name="40% - Accent3 2 3 2 2 3 2 2 2" xfId="26561"/>
    <cellStyle name="40% - Accent3 2 3 2 2 3 2 2 3" xfId="26562"/>
    <cellStyle name="40% - Accent3 2 3 2 2 3 2 3" xfId="26563"/>
    <cellStyle name="40% - Accent3 2 3 2 2 3 2 4" xfId="26564"/>
    <cellStyle name="40% - Accent3 2 3 2 2 3 3" xfId="26565"/>
    <cellStyle name="40% - Accent3 2 3 2 2 3 3 2" xfId="26566"/>
    <cellStyle name="40% - Accent3 2 3 2 2 3 3 3" xfId="26567"/>
    <cellStyle name="40% - Accent3 2 3 2 2 3 4" xfId="26568"/>
    <cellStyle name="40% - Accent3 2 3 2 2 3 5" xfId="26569"/>
    <cellStyle name="40% - Accent3 2 3 2 2 4" xfId="26570"/>
    <cellStyle name="40% - Accent3 2 3 2 2 4 2" xfId="26571"/>
    <cellStyle name="40% - Accent3 2 3 2 2 4 2 2" xfId="26572"/>
    <cellStyle name="40% - Accent3 2 3 2 2 4 2 3" xfId="26573"/>
    <cellStyle name="40% - Accent3 2 3 2 2 4 3" xfId="26574"/>
    <cellStyle name="40% - Accent3 2 3 2 2 4 4" xfId="26575"/>
    <cellStyle name="40% - Accent3 2 3 2 2 5" xfId="26576"/>
    <cellStyle name="40% - Accent3 2 3 2 2 5 2" xfId="26577"/>
    <cellStyle name="40% - Accent3 2 3 2 2 5 3" xfId="26578"/>
    <cellStyle name="40% - Accent3 2 3 2 2 6" xfId="26579"/>
    <cellStyle name="40% - Accent3 2 3 2 2 7" xfId="26580"/>
    <cellStyle name="40% - Accent3 2 3 2 3" xfId="26581"/>
    <cellStyle name="40% - Accent3 2 3 2 3 2" xfId="26582"/>
    <cellStyle name="40% - Accent3 2 3 2 3 2 2" xfId="26583"/>
    <cellStyle name="40% - Accent3 2 3 2 3 2 2 2" xfId="26584"/>
    <cellStyle name="40% - Accent3 2 3 2 3 2 2 2 2" xfId="26585"/>
    <cellStyle name="40% - Accent3 2 3 2 3 2 2 2 3" xfId="26586"/>
    <cellStyle name="40% - Accent3 2 3 2 3 2 2 3" xfId="26587"/>
    <cellStyle name="40% - Accent3 2 3 2 3 2 2 4" xfId="26588"/>
    <cellStyle name="40% - Accent3 2 3 2 3 2 3" xfId="26589"/>
    <cellStyle name="40% - Accent3 2 3 2 3 2 3 2" xfId="26590"/>
    <cellStyle name="40% - Accent3 2 3 2 3 2 3 3" xfId="26591"/>
    <cellStyle name="40% - Accent3 2 3 2 3 2 4" xfId="26592"/>
    <cellStyle name="40% - Accent3 2 3 2 3 2 5" xfId="26593"/>
    <cellStyle name="40% - Accent3 2 3 2 3 3" xfId="26594"/>
    <cellStyle name="40% - Accent3 2 3 2 3 3 2" xfId="26595"/>
    <cellStyle name="40% - Accent3 2 3 2 3 3 2 2" xfId="26596"/>
    <cellStyle name="40% - Accent3 2 3 2 3 3 2 2 2" xfId="26597"/>
    <cellStyle name="40% - Accent3 2 3 2 3 3 2 2 3" xfId="26598"/>
    <cellStyle name="40% - Accent3 2 3 2 3 3 2 3" xfId="26599"/>
    <cellStyle name="40% - Accent3 2 3 2 3 3 2 4" xfId="26600"/>
    <cellStyle name="40% - Accent3 2 3 2 3 3 3" xfId="26601"/>
    <cellStyle name="40% - Accent3 2 3 2 3 3 3 2" xfId="26602"/>
    <cellStyle name="40% - Accent3 2 3 2 3 3 3 3" xfId="26603"/>
    <cellStyle name="40% - Accent3 2 3 2 3 3 4" xfId="26604"/>
    <cellStyle name="40% - Accent3 2 3 2 3 3 5" xfId="26605"/>
    <cellStyle name="40% - Accent3 2 3 2 3 4" xfId="26606"/>
    <cellStyle name="40% - Accent3 2 3 2 3 4 2" xfId="26607"/>
    <cellStyle name="40% - Accent3 2 3 2 3 4 2 2" xfId="26608"/>
    <cellStyle name="40% - Accent3 2 3 2 3 4 2 3" xfId="26609"/>
    <cellStyle name="40% - Accent3 2 3 2 3 4 3" xfId="26610"/>
    <cellStyle name="40% - Accent3 2 3 2 3 4 4" xfId="26611"/>
    <cellStyle name="40% - Accent3 2 3 2 3 5" xfId="26612"/>
    <cellStyle name="40% - Accent3 2 3 2 3 5 2" xfId="26613"/>
    <cellStyle name="40% - Accent3 2 3 2 3 5 3" xfId="26614"/>
    <cellStyle name="40% - Accent3 2 3 2 3 6" xfId="26615"/>
    <cellStyle name="40% - Accent3 2 3 2 3 7" xfId="26616"/>
    <cellStyle name="40% - Accent3 2 3 2 4" xfId="26617"/>
    <cellStyle name="40% - Accent3 2 3 2 4 2" xfId="26618"/>
    <cellStyle name="40% - Accent3 2 3 2 4 2 2" xfId="26619"/>
    <cellStyle name="40% - Accent3 2 3 2 4 2 2 2" xfId="26620"/>
    <cellStyle name="40% - Accent3 2 3 2 4 2 2 2 2" xfId="26621"/>
    <cellStyle name="40% - Accent3 2 3 2 4 2 2 2 3" xfId="26622"/>
    <cellStyle name="40% - Accent3 2 3 2 4 2 2 3" xfId="26623"/>
    <cellStyle name="40% - Accent3 2 3 2 4 2 2 4" xfId="26624"/>
    <cellStyle name="40% - Accent3 2 3 2 4 2 3" xfId="26625"/>
    <cellStyle name="40% - Accent3 2 3 2 4 2 3 2" xfId="26626"/>
    <cellStyle name="40% - Accent3 2 3 2 4 2 3 3" xfId="26627"/>
    <cellStyle name="40% - Accent3 2 3 2 4 2 4" xfId="26628"/>
    <cellStyle name="40% - Accent3 2 3 2 4 2 5" xfId="26629"/>
    <cellStyle name="40% - Accent3 2 3 2 4 3" xfId="26630"/>
    <cellStyle name="40% - Accent3 2 3 2 4 3 2" xfId="26631"/>
    <cellStyle name="40% - Accent3 2 3 2 4 3 2 2" xfId="26632"/>
    <cellStyle name="40% - Accent3 2 3 2 4 3 2 2 2" xfId="26633"/>
    <cellStyle name="40% - Accent3 2 3 2 4 3 2 2 3" xfId="26634"/>
    <cellStyle name="40% - Accent3 2 3 2 4 3 2 3" xfId="26635"/>
    <cellStyle name="40% - Accent3 2 3 2 4 3 2 4" xfId="26636"/>
    <cellStyle name="40% - Accent3 2 3 2 4 3 3" xfId="26637"/>
    <cellStyle name="40% - Accent3 2 3 2 4 3 3 2" xfId="26638"/>
    <cellStyle name="40% - Accent3 2 3 2 4 3 3 3" xfId="26639"/>
    <cellStyle name="40% - Accent3 2 3 2 4 3 4" xfId="26640"/>
    <cellStyle name="40% - Accent3 2 3 2 4 3 5" xfId="26641"/>
    <cellStyle name="40% - Accent3 2 3 2 4 4" xfId="26642"/>
    <cellStyle name="40% - Accent3 2 3 2 4 4 2" xfId="26643"/>
    <cellStyle name="40% - Accent3 2 3 2 4 4 2 2" xfId="26644"/>
    <cellStyle name="40% - Accent3 2 3 2 4 4 2 3" xfId="26645"/>
    <cellStyle name="40% - Accent3 2 3 2 4 4 3" xfId="26646"/>
    <cellStyle name="40% - Accent3 2 3 2 4 4 4" xfId="26647"/>
    <cellStyle name="40% - Accent3 2 3 2 4 5" xfId="26648"/>
    <cellStyle name="40% - Accent3 2 3 2 4 5 2" xfId="26649"/>
    <cellStyle name="40% - Accent3 2 3 2 4 5 3" xfId="26650"/>
    <cellStyle name="40% - Accent3 2 3 2 4 6" xfId="26651"/>
    <cellStyle name="40% - Accent3 2 3 2 4 7" xfId="26652"/>
    <cellStyle name="40% - Accent3 2 3 2 5" xfId="26653"/>
    <cellStyle name="40% - Accent3 2 3 2 5 2" xfId="26654"/>
    <cellStyle name="40% - Accent3 2 3 2 5 2 2" xfId="26655"/>
    <cellStyle name="40% - Accent3 2 3 2 5 2 2 2" xfId="26656"/>
    <cellStyle name="40% - Accent3 2 3 2 5 2 2 3" xfId="26657"/>
    <cellStyle name="40% - Accent3 2 3 2 5 2 3" xfId="26658"/>
    <cellStyle name="40% - Accent3 2 3 2 5 2 4" xfId="26659"/>
    <cellStyle name="40% - Accent3 2 3 2 5 3" xfId="26660"/>
    <cellStyle name="40% - Accent3 2 3 2 5 3 2" xfId="26661"/>
    <cellStyle name="40% - Accent3 2 3 2 5 3 3" xfId="26662"/>
    <cellStyle name="40% - Accent3 2 3 2 5 4" xfId="26663"/>
    <cellStyle name="40% - Accent3 2 3 2 5 5" xfId="26664"/>
    <cellStyle name="40% - Accent3 2 3 2 6" xfId="26665"/>
    <cellStyle name="40% - Accent3 2 3 2 6 2" xfId="26666"/>
    <cellStyle name="40% - Accent3 2 3 2 6 2 2" xfId="26667"/>
    <cellStyle name="40% - Accent3 2 3 2 6 2 2 2" xfId="26668"/>
    <cellStyle name="40% - Accent3 2 3 2 6 2 2 3" xfId="26669"/>
    <cellStyle name="40% - Accent3 2 3 2 6 2 3" xfId="26670"/>
    <cellStyle name="40% - Accent3 2 3 2 6 2 4" xfId="26671"/>
    <cellStyle name="40% - Accent3 2 3 2 6 3" xfId="26672"/>
    <cellStyle name="40% - Accent3 2 3 2 6 3 2" xfId="26673"/>
    <cellStyle name="40% - Accent3 2 3 2 6 3 3" xfId="26674"/>
    <cellStyle name="40% - Accent3 2 3 2 6 4" xfId="26675"/>
    <cellStyle name="40% - Accent3 2 3 2 6 5" xfId="26676"/>
    <cellStyle name="40% - Accent3 2 3 2 7" xfId="26677"/>
    <cellStyle name="40% - Accent3 2 3 2 7 2" xfId="26678"/>
    <cellStyle name="40% - Accent3 2 3 2 7 2 2" xfId="26679"/>
    <cellStyle name="40% - Accent3 2 3 2 7 2 2 2" xfId="26680"/>
    <cellStyle name="40% - Accent3 2 3 2 7 2 2 3" xfId="26681"/>
    <cellStyle name="40% - Accent3 2 3 2 7 2 3" xfId="26682"/>
    <cellStyle name="40% - Accent3 2 3 2 7 2 4" xfId="26683"/>
    <cellStyle name="40% - Accent3 2 3 2 7 3" xfId="26684"/>
    <cellStyle name="40% - Accent3 2 3 2 7 3 2" xfId="26685"/>
    <cellStyle name="40% - Accent3 2 3 2 7 3 3" xfId="26686"/>
    <cellStyle name="40% - Accent3 2 3 2 7 4" xfId="26687"/>
    <cellStyle name="40% - Accent3 2 3 2 7 5" xfId="26688"/>
    <cellStyle name="40% - Accent3 2 3 2 8" xfId="26689"/>
    <cellStyle name="40% - Accent3 2 3 2 8 2" xfId="26690"/>
    <cellStyle name="40% - Accent3 2 3 2 8 2 2" xfId="26691"/>
    <cellStyle name="40% - Accent3 2 3 2 8 2 3" xfId="26692"/>
    <cellStyle name="40% - Accent3 2 3 2 8 3" xfId="26693"/>
    <cellStyle name="40% - Accent3 2 3 2 8 4" xfId="26694"/>
    <cellStyle name="40% - Accent3 2 3 2 9" xfId="26695"/>
    <cellStyle name="40% - Accent3 2 3 2 9 2" xfId="26696"/>
    <cellStyle name="40% - Accent3 2 3 2 9 2 2" xfId="26697"/>
    <cellStyle name="40% - Accent3 2 3 2 9 2 3" xfId="26698"/>
    <cellStyle name="40% - Accent3 2 3 2 9 3" xfId="26699"/>
    <cellStyle name="40% - Accent3 2 3 2 9 4" xfId="26700"/>
    <cellStyle name="40% - Accent3 2 3 3" xfId="26701"/>
    <cellStyle name="40% - Accent3 2 3 3 2" xfId="26702"/>
    <cellStyle name="40% - Accent3 2 3 3 2 2" xfId="26703"/>
    <cellStyle name="40% - Accent3 2 3 3 2 2 2" xfId="26704"/>
    <cellStyle name="40% - Accent3 2 3 3 2 2 2 2" xfId="26705"/>
    <cellStyle name="40% - Accent3 2 3 3 2 2 2 3" xfId="26706"/>
    <cellStyle name="40% - Accent3 2 3 3 2 2 3" xfId="26707"/>
    <cellStyle name="40% - Accent3 2 3 3 2 2 4" xfId="26708"/>
    <cellStyle name="40% - Accent3 2 3 3 2 3" xfId="26709"/>
    <cellStyle name="40% - Accent3 2 3 3 2 3 2" xfId="26710"/>
    <cellStyle name="40% - Accent3 2 3 3 2 3 3" xfId="26711"/>
    <cellStyle name="40% - Accent3 2 3 3 2 4" xfId="26712"/>
    <cellStyle name="40% - Accent3 2 3 3 2 5" xfId="26713"/>
    <cellStyle name="40% - Accent3 2 3 3 3" xfId="26714"/>
    <cellStyle name="40% - Accent3 2 3 3 3 2" xfId="26715"/>
    <cellStyle name="40% - Accent3 2 3 3 3 2 2" xfId="26716"/>
    <cellStyle name="40% - Accent3 2 3 3 3 2 2 2" xfId="26717"/>
    <cellStyle name="40% - Accent3 2 3 3 3 2 2 3" xfId="26718"/>
    <cellStyle name="40% - Accent3 2 3 3 3 2 3" xfId="26719"/>
    <cellStyle name="40% - Accent3 2 3 3 3 2 4" xfId="26720"/>
    <cellStyle name="40% - Accent3 2 3 3 3 3" xfId="26721"/>
    <cellStyle name="40% - Accent3 2 3 3 3 3 2" xfId="26722"/>
    <cellStyle name="40% - Accent3 2 3 3 3 3 3" xfId="26723"/>
    <cellStyle name="40% - Accent3 2 3 3 3 4" xfId="26724"/>
    <cellStyle name="40% - Accent3 2 3 3 3 5" xfId="26725"/>
    <cellStyle name="40% - Accent3 2 3 3 4" xfId="26726"/>
    <cellStyle name="40% - Accent3 2 3 3 4 2" xfId="26727"/>
    <cellStyle name="40% - Accent3 2 3 3 4 2 2" xfId="26728"/>
    <cellStyle name="40% - Accent3 2 3 3 4 2 3" xfId="26729"/>
    <cellStyle name="40% - Accent3 2 3 3 4 3" xfId="26730"/>
    <cellStyle name="40% - Accent3 2 3 3 4 4" xfId="26731"/>
    <cellStyle name="40% - Accent3 2 3 3 5" xfId="26732"/>
    <cellStyle name="40% - Accent3 2 3 3 5 2" xfId="26733"/>
    <cellStyle name="40% - Accent3 2 3 3 5 3" xfId="26734"/>
    <cellStyle name="40% - Accent3 2 3 3 6" xfId="26735"/>
    <cellStyle name="40% - Accent3 2 3 3 7" xfId="26736"/>
    <cellStyle name="40% - Accent3 2 3 4" xfId="26737"/>
    <cellStyle name="40% - Accent3 2 3 4 2" xfId="26738"/>
    <cellStyle name="40% - Accent3 2 3 4 2 2" xfId="26739"/>
    <cellStyle name="40% - Accent3 2 3 4 2 2 2" xfId="26740"/>
    <cellStyle name="40% - Accent3 2 3 4 2 2 2 2" xfId="26741"/>
    <cellStyle name="40% - Accent3 2 3 4 2 2 2 3" xfId="26742"/>
    <cellStyle name="40% - Accent3 2 3 4 2 2 3" xfId="26743"/>
    <cellStyle name="40% - Accent3 2 3 4 2 2 4" xfId="26744"/>
    <cellStyle name="40% - Accent3 2 3 4 2 3" xfId="26745"/>
    <cellStyle name="40% - Accent3 2 3 4 2 3 2" xfId="26746"/>
    <cellStyle name="40% - Accent3 2 3 4 2 3 3" xfId="26747"/>
    <cellStyle name="40% - Accent3 2 3 4 2 4" xfId="26748"/>
    <cellStyle name="40% - Accent3 2 3 4 2 5" xfId="26749"/>
    <cellStyle name="40% - Accent3 2 3 4 3" xfId="26750"/>
    <cellStyle name="40% - Accent3 2 3 4 3 2" xfId="26751"/>
    <cellStyle name="40% - Accent3 2 3 4 3 2 2" xfId="26752"/>
    <cellStyle name="40% - Accent3 2 3 4 3 2 2 2" xfId="26753"/>
    <cellStyle name="40% - Accent3 2 3 4 3 2 2 3" xfId="26754"/>
    <cellStyle name="40% - Accent3 2 3 4 3 2 3" xfId="26755"/>
    <cellStyle name="40% - Accent3 2 3 4 3 2 4" xfId="26756"/>
    <cellStyle name="40% - Accent3 2 3 4 3 3" xfId="26757"/>
    <cellStyle name="40% - Accent3 2 3 4 3 3 2" xfId="26758"/>
    <cellStyle name="40% - Accent3 2 3 4 3 3 3" xfId="26759"/>
    <cellStyle name="40% - Accent3 2 3 4 3 4" xfId="26760"/>
    <cellStyle name="40% - Accent3 2 3 4 3 5" xfId="26761"/>
    <cellStyle name="40% - Accent3 2 3 4 4" xfId="26762"/>
    <cellStyle name="40% - Accent3 2 3 4 4 2" xfId="26763"/>
    <cellStyle name="40% - Accent3 2 3 4 4 2 2" xfId="26764"/>
    <cellStyle name="40% - Accent3 2 3 4 4 2 3" xfId="26765"/>
    <cellStyle name="40% - Accent3 2 3 4 4 3" xfId="26766"/>
    <cellStyle name="40% - Accent3 2 3 4 4 4" xfId="26767"/>
    <cellStyle name="40% - Accent3 2 3 4 5" xfId="26768"/>
    <cellStyle name="40% - Accent3 2 3 4 5 2" xfId="26769"/>
    <cellStyle name="40% - Accent3 2 3 4 5 3" xfId="26770"/>
    <cellStyle name="40% - Accent3 2 3 4 6" xfId="26771"/>
    <cellStyle name="40% - Accent3 2 3 4 7" xfId="26772"/>
    <cellStyle name="40% - Accent3 2 3 5" xfId="26773"/>
    <cellStyle name="40% - Accent3 2 3 5 2" xfId="26774"/>
    <cellStyle name="40% - Accent3 2 3 5 2 2" xfId="26775"/>
    <cellStyle name="40% - Accent3 2 3 5 2 2 2" xfId="26776"/>
    <cellStyle name="40% - Accent3 2 3 5 2 2 2 2" xfId="26777"/>
    <cellStyle name="40% - Accent3 2 3 5 2 2 2 3" xfId="26778"/>
    <cellStyle name="40% - Accent3 2 3 5 2 2 3" xfId="26779"/>
    <cellStyle name="40% - Accent3 2 3 5 2 2 4" xfId="26780"/>
    <cellStyle name="40% - Accent3 2 3 5 2 3" xfId="26781"/>
    <cellStyle name="40% - Accent3 2 3 5 2 3 2" xfId="26782"/>
    <cellStyle name="40% - Accent3 2 3 5 2 3 3" xfId="26783"/>
    <cellStyle name="40% - Accent3 2 3 5 2 4" xfId="26784"/>
    <cellStyle name="40% - Accent3 2 3 5 2 5" xfId="26785"/>
    <cellStyle name="40% - Accent3 2 3 5 3" xfId="26786"/>
    <cellStyle name="40% - Accent3 2 3 5 3 2" xfId="26787"/>
    <cellStyle name="40% - Accent3 2 3 5 3 2 2" xfId="26788"/>
    <cellStyle name="40% - Accent3 2 3 5 3 2 2 2" xfId="26789"/>
    <cellStyle name="40% - Accent3 2 3 5 3 2 2 3" xfId="26790"/>
    <cellStyle name="40% - Accent3 2 3 5 3 2 3" xfId="26791"/>
    <cellStyle name="40% - Accent3 2 3 5 3 2 4" xfId="26792"/>
    <cellStyle name="40% - Accent3 2 3 5 3 3" xfId="26793"/>
    <cellStyle name="40% - Accent3 2 3 5 3 3 2" xfId="26794"/>
    <cellStyle name="40% - Accent3 2 3 5 3 3 3" xfId="26795"/>
    <cellStyle name="40% - Accent3 2 3 5 3 4" xfId="26796"/>
    <cellStyle name="40% - Accent3 2 3 5 3 5" xfId="26797"/>
    <cellStyle name="40% - Accent3 2 3 5 4" xfId="26798"/>
    <cellStyle name="40% - Accent3 2 3 5 4 2" xfId="26799"/>
    <cellStyle name="40% - Accent3 2 3 5 4 2 2" xfId="26800"/>
    <cellStyle name="40% - Accent3 2 3 5 4 2 3" xfId="26801"/>
    <cellStyle name="40% - Accent3 2 3 5 4 3" xfId="26802"/>
    <cellStyle name="40% - Accent3 2 3 5 4 4" xfId="26803"/>
    <cellStyle name="40% - Accent3 2 3 5 5" xfId="26804"/>
    <cellStyle name="40% - Accent3 2 3 5 5 2" xfId="26805"/>
    <cellStyle name="40% - Accent3 2 3 5 5 3" xfId="26806"/>
    <cellStyle name="40% - Accent3 2 3 5 6" xfId="26807"/>
    <cellStyle name="40% - Accent3 2 3 5 7" xfId="26808"/>
    <cellStyle name="40% - Accent3 2 3 6" xfId="26809"/>
    <cellStyle name="40% - Accent3 2 3 6 2" xfId="26810"/>
    <cellStyle name="40% - Accent3 2 3 6 2 2" xfId="26811"/>
    <cellStyle name="40% - Accent3 2 3 6 2 2 2" xfId="26812"/>
    <cellStyle name="40% - Accent3 2 3 6 2 2 3" xfId="26813"/>
    <cellStyle name="40% - Accent3 2 3 6 2 3" xfId="26814"/>
    <cellStyle name="40% - Accent3 2 3 6 2 4" xfId="26815"/>
    <cellStyle name="40% - Accent3 2 3 6 3" xfId="26816"/>
    <cellStyle name="40% - Accent3 2 3 6 3 2" xfId="26817"/>
    <cellStyle name="40% - Accent3 2 3 6 3 3" xfId="26818"/>
    <cellStyle name="40% - Accent3 2 3 6 4" xfId="26819"/>
    <cellStyle name="40% - Accent3 2 3 6 5" xfId="26820"/>
    <cellStyle name="40% - Accent3 2 3 7" xfId="26821"/>
    <cellStyle name="40% - Accent3 2 3 7 2" xfId="26822"/>
    <cellStyle name="40% - Accent3 2 3 7 2 2" xfId="26823"/>
    <cellStyle name="40% - Accent3 2 3 7 2 2 2" xfId="26824"/>
    <cellStyle name="40% - Accent3 2 3 7 2 2 3" xfId="26825"/>
    <cellStyle name="40% - Accent3 2 3 7 2 3" xfId="26826"/>
    <cellStyle name="40% - Accent3 2 3 7 2 4" xfId="26827"/>
    <cellStyle name="40% - Accent3 2 3 7 3" xfId="26828"/>
    <cellStyle name="40% - Accent3 2 3 7 3 2" xfId="26829"/>
    <cellStyle name="40% - Accent3 2 3 7 3 3" xfId="26830"/>
    <cellStyle name="40% - Accent3 2 3 7 4" xfId="26831"/>
    <cellStyle name="40% - Accent3 2 3 7 5" xfId="26832"/>
    <cellStyle name="40% - Accent3 2 3 8" xfId="26833"/>
    <cellStyle name="40% - Accent3 2 3 8 2" xfId="26834"/>
    <cellStyle name="40% - Accent3 2 3 8 2 2" xfId="26835"/>
    <cellStyle name="40% - Accent3 2 3 8 2 2 2" xfId="26836"/>
    <cellStyle name="40% - Accent3 2 3 8 2 2 3" xfId="26837"/>
    <cellStyle name="40% - Accent3 2 3 8 2 3" xfId="26838"/>
    <cellStyle name="40% - Accent3 2 3 8 2 4" xfId="26839"/>
    <cellStyle name="40% - Accent3 2 3 8 3" xfId="26840"/>
    <cellStyle name="40% - Accent3 2 3 8 3 2" xfId="26841"/>
    <cellStyle name="40% - Accent3 2 3 8 3 3" xfId="26842"/>
    <cellStyle name="40% - Accent3 2 3 8 4" xfId="26843"/>
    <cellStyle name="40% - Accent3 2 3 8 5" xfId="26844"/>
    <cellStyle name="40% - Accent3 2 3 9" xfId="26845"/>
    <cellStyle name="40% - Accent3 2 3 9 2" xfId="26846"/>
    <cellStyle name="40% - Accent3 2 3 9 2 2" xfId="26847"/>
    <cellStyle name="40% - Accent3 2 3 9 2 3" xfId="26848"/>
    <cellStyle name="40% - Accent3 2 3 9 3" xfId="26849"/>
    <cellStyle name="40% - Accent3 2 3 9 4" xfId="26850"/>
    <cellStyle name="40% - Accent3 2 4" xfId="26851"/>
    <cellStyle name="40% - Accent3 2 4 2" xfId="26852"/>
    <cellStyle name="40% - Accent3 2 4 2 2" xfId="26853"/>
    <cellStyle name="40% - Accent3 2 4 2 2 2" xfId="26854"/>
    <cellStyle name="40% - Accent3 2 4 2 2 2 2" xfId="26855"/>
    <cellStyle name="40% - Accent3 2 4 2 2 2 3" xfId="26856"/>
    <cellStyle name="40% - Accent3 2 4 2 2 3" xfId="26857"/>
    <cellStyle name="40% - Accent3 2 4 2 2 4" xfId="26858"/>
    <cellStyle name="40% - Accent3 2 4 2 3" xfId="26859"/>
    <cellStyle name="40% - Accent3 2 4 2 3 2" xfId="26860"/>
    <cellStyle name="40% - Accent3 2 4 2 3 3" xfId="26861"/>
    <cellStyle name="40% - Accent3 2 4 2 4" xfId="26862"/>
    <cellStyle name="40% - Accent3 2 4 2 5" xfId="26863"/>
    <cellStyle name="40% - Accent3 2 4 3" xfId="26864"/>
    <cellStyle name="40% - Accent3 2 4 3 2" xfId="26865"/>
    <cellStyle name="40% - Accent3 2 4 3 2 2" xfId="26866"/>
    <cellStyle name="40% - Accent3 2 4 3 2 2 2" xfId="26867"/>
    <cellStyle name="40% - Accent3 2 4 3 2 2 3" xfId="26868"/>
    <cellStyle name="40% - Accent3 2 4 3 2 3" xfId="26869"/>
    <cellStyle name="40% - Accent3 2 4 3 2 4" xfId="26870"/>
    <cellStyle name="40% - Accent3 2 4 3 3" xfId="26871"/>
    <cellStyle name="40% - Accent3 2 4 3 3 2" xfId="26872"/>
    <cellStyle name="40% - Accent3 2 4 3 3 3" xfId="26873"/>
    <cellStyle name="40% - Accent3 2 4 3 4" xfId="26874"/>
    <cellStyle name="40% - Accent3 2 4 3 5" xfId="26875"/>
    <cellStyle name="40% - Accent3 2 4 4" xfId="26876"/>
    <cellStyle name="40% - Accent3 2 4 4 2" xfId="26877"/>
    <cellStyle name="40% - Accent3 2 4 4 2 2" xfId="26878"/>
    <cellStyle name="40% - Accent3 2 4 4 2 3" xfId="26879"/>
    <cellStyle name="40% - Accent3 2 4 4 3" xfId="26880"/>
    <cellStyle name="40% - Accent3 2 4 4 4" xfId="26881"/>
    <cellStyle name="40% - Accent3 2 4 5" xfId="26882"/>
    <cellStyle name="40% - Accent3 2 4 5 2" xfId="26883"/>
    <cellStyle name="40% - Accent3 2 4 5 3" xfId="26884"/>
    <cellStyle name="40% - Accent3 2 4 6" xfId="26885"/>
    <cellStyle name="40% - Accent3 2 4 7" xfId="26886"/>
    <cellStyle name="40% - Accent3 2 5" xfId="26887"/>
    <cellStyle name="40% - Accent3 2 5 2" xfId="26888"/>
    <cellStyle name="40% - Accent3 2 5 2 2" xfId="26889"/>
    <cellStyle name="40% - Accent3 2 5 2 2 2" xfId="26890"/>
    <cellStyle name="40% - Accent3 2 5 2 2 2 2" xfId="26891"/>
    <cellStyle name="40% - Accent3 2 5 2 2 2 3" xfId="26892"/>
    <cellStyle name="40% - Accent3 2 5 2 2 3" xfId="26893"/>
    <cellStyle name="40% - Accent3 2 5 2 2 4" xfId="26894"/>
    <cellStyle name="40% - Accent3 2 5 2 3" xfId="26895"/>
    <cellStyle name="40% - Accent3 2 5 2 3 2" xfId="26896"/>
    <cellStyle name="40% - Accent3 2 5 2 3 3" xfId="26897"/>
    <cellStyle name="40% - Accent3 2 5 2 4" xfId="26898"/>
    <cellStyle name="40% - Accent3 2 5 2 5" xfId="26899"/>
    <cellStyle name="40% - Accent3 2 5 2 6" xfId="26900"/>
    <cellStyle name="40% - Accent3 2 5 2 7" xfId="26901"/>
    <cellStyle name="40% - Accent3 2 5 3" xfId="26902"/>
    <cellStyle name="40% - Accent3 2 5 3 2" xfId="26903"/>
    <cellStyle name="40% - Accent3 2 5 3 2 2" xfId="26904"/>
    <cellStyle name="40% - Accent3 2 5 3 2 2 2" xfId="26905"/>
    <cellStyle name="40% - Accent3 2 5 3 2 2 3" xfId="26906"/>
    <cellStyle name="40% - Accent3 2 5 3 2 3" xfId="26907"/>
    <cellStyle name="40% - Accent3 2 5 3 2 4" xfId="26908"/>
    <cellStyle name="40% - Accent3 2 5 3 3" xfId="26909"/>
    <cellStyle name="40% - Accent3 2 5 3 3 2" xfId="26910"/>
    <cellStyle name="40% - Accent3 2 5 3 3 3" xfId="26911"/>
    <cellStyle name="40% - Accent3 2 5 3 4" xfId="26912"/>
    <cellStyle name="40% - Accent3 2 5 3 5" xfId="26913"/>
    <cellStyle name="40% - Accent3 2 5 4" xfId="26914"/>
    <cellStyle name="40% - Accent3 2 5 4 2" xfId="26915"/>
    <cellStyle name="40% - Accent3 2 5 4 2 2" xfId="26916"/>
    <cellStyle name="40% - Accent3 2 5 4 2 3" xfId="26917"/>
    <cellStyle name="40% - Accent3 2 5 4 3" xfId="26918"/>
    <cellStyle name="40% - Accent3 2 5 4 4" xfId="26919"/>
    <cellStyle name="40% - Accent3 2 5 5" xfId="26920"/>
    <cellStyle name="40% - Accent3 2 5 5 2" xfId="26921"/>
    <cellStyle name="40% - Accent3 2 5 5 3" xfId="26922"/>
    <cellStyle name="40% - Accent3 2 5 6" xfId="26923"/>
    <cellStyle name="40% - Accent3 2 5 7" xfId="26924"/>
    <cellStyle name="40% - Accent3 2 6" xfId="26925"/>
    <cellStyle name="40% - Accent3 2 6 2" xfId="26926"/>
    <cellStyle name="40% - Accent3 2 6 2 2" xfId="26927"/>
    <cellStyle name="40% - Accent3 2 6 2 2 2" xfId="26928"/>
    <cellStyle name="40% - Accent3 2 6 2 2 2 2" xfId="26929"/>
    <cellStyle name="40% - Accent3 2 6 2 2 2 3" xfId="26930"/>
    <cellStyle name="40% - Accent3 2 6 2 2 3" xfId="26931"/>
    <cellStyle name="40% - Accent3 2 6 2 2 4" xfId="26932"/>
    <cellStyle name="40% - Accent3 2 6 2 3" xfId="26933"/>
    <cellStyle name="40% - Accent3 2 6 2 3 2" xfId="26934"/>
    <cellStyle name="40% - Accent3 2 6 2 3 3" xfId="26935"/>
    <cellStyle name="40% - Accent3 2 6 2 4" xfId="26936"/>
    <cellStyle name="40% - Accent3 2 6 2 5" xfId="26937"/>
    <cellStyle name="40% - Accent3 2 6 3" xfId="26938"/>
    <cellStyle name="40% - Accent3 2 6 3 2" xfId="26939"/>
    <cellStyle name="40% - Accent3 2 6 3 2 2" xfId="26940"/>
    <cellStyle name="40% - Accent3 2 6 3 2 2 2" xfId="26941"/>
    <cellStyle name="40% - Accent3 2 6 3 2 2 3" xfId="26942"/>
    <cellStyle name="40% - Accent3 2 6 3 2 3" xfId="26943"/>
    <cellStyle name="40% - Accent3 2 6 3 2 4" xfId="26944"/>
    <cellStyle name="40% - Accent3 2 6 3 3" xfId="26945"/>
    <cellStyle name="40% - Accent3 2 6 3 3 2" xfId="26946"/>
    <cellStyle name="40% - Accent3 2 6 3 3 3" xfId="26947"/>
    <cellStyle name="40% - Accent3 2 6 3 4" xfId="26948"/>
    <cellStyle name="40% - Accent3 2 6 3 5" xfId="26949"/>
    <cellStyle name="40% - Accent3 2 6 4" xfId="26950"/>
    <cellStyle name="40% - Accent3 2 6 4 2" xfId="26951"/>
    <cellStyle name="40% - Accent3 2 6 4 2 2" xfId="26952"/>
    <cellStyle name="40% - Accent3 2 6 4 2 3" xfId="26953"/>
    <cellStyle name="40% - Accent3 2 6 4 3" xfId="26954"/>
    <cellStyle name="40% - Accent3 2 6 4 4" xfId="26955"/>
    <cellStyle name="40% - Accent3 2 6 5" xfId="26956"/>
    <cellStyle name="40% - Accent3 2 6 5 2" xfId="26957"/>
    <cellStyle name="40% - Accent3 2 6 5 3" xfId="26958"/>
    <cellStyle name="40% - Accent3 2 6 6" xfId="26959"/>
    <cellStyle name="40% - Accent3 2 6 7" xfId="26960"/>
    <cellStyle name="40% - Accent3 2 7" xfId="26961"/>
    <cellStyle name="40% - Accent3 2 7 2" xfId="26962"/>
    <cellStyle name="40% - Accent3 2 7 2 2" xfId="26963"/>
    <cellStyle name="40% - Accent3 2 7 2 2 2" xfId="26964"/>
    <cellStyle name="40% - Accent3 2 7 2 2 3" xfId="26965"/>
    <cellStyle name="40% - Accent3 2 7 2 3" xfId="26966"/>
    <cellStyle name="40% - Accent3 2 7 2 4" xfId="26967"/>
    <cellStyle name="40% - Accent3 2 7 3" xfId="26968"/>
    <cellStyle name="40% - Accent3 2 7 3 2" xfId="26969"/>
    <cellStyle name="40% - Accent3 2 7 3 3" xfId="26970"/>
    <cellStyle name="40% - Accent3 2 7 4" xfId="26971"/>
    <cellStyle name="40% - Accent3 2 7 5" xfId="26972"/>
    <cellStyle name="40% - Accent3 2 8" xfId="26973"/>
    <cellStyle name="40% - Accent3 2 8 2" xfId="26974"/>
    <cellStyle name="40% - Accent3 2 8 2 2" xfId="26975"/>
    <cellStyle name="40% - Accent3 2 8 2 2 2" xfId="26976"/>
    <cellStyle name="40% - Accent3 2 8 2 2 3" xfId="26977"/>
    <cellStyle name="40% - Accent3 2 8 2 3" xfId="26978"/>
    <cellStyle name="40% - Accent3 2 8 2 4" xfId="26979"/>
    <cellStyle name="40% - Accent3 2 8 3" xfId="26980"/>
    <cellStyle name="40% - Accent3 2 8 3 2" xfId="26981"/>
    <cellStyle name="40% - Accent3 2 8 3 3" xfId="26982"/>
    <cellStyle name="40% - Accent3 2 8 4" xfId="26983"/>
    <cellStyle name="40% - Accent3 2 8 5" xfId="26984"/>
    <cellStyle name="40% - Accent3 2 9" xfId="26985"/>
    <cellStyle name="40% - Accent3 2 9 2" xfId="26986"/>
    <cellStyle name="40% - Accent3 2 9 2 2" xfId="26987"/>
    <cellStyle name="40% - Accent3 2 9 2 2 2" xfId="26988"/>
    <cellStyle name="40% - Accent3 2 9 2 2 3" xfId="26989"/>
    <cellStyle name="40% - Accent3 2 9 2 3" xfId="26990"/>
    <cellStyle name="40% - Accent3 2 9 2 4" xfId="26991"/>
    <cellStyle name="40% - Accent3 2 9 3" xfId="26992"/>
    <cellStyle name="40% - Accent3 2 9 3 2" xfId="26993"/>
    <cellStyle name="40% - Accent3 2 9 3 3" xfId="26994"/>
    <cellStyle name="40% - Accent3 2 9 4" xfId="26995"/>
    <cellStyle name="40% - Accent3 2 9 5" xfId="26996"/>
    <cellStyle name="40% - Accent3 2_22_MN_R&amp;D 174_09F" xfId="26997"/>
    <cellStyle name="40% - Accent3 20" xfId="612"/>
    <cellStyle name="40% - Accent3 21" xfId="613"/>
    <cellStyle name="40% - Accent3 22" xfId="614"/>
    <cellStyle name="40% - Accent3 23" xfId="615"/>
    <cellStyle name="40% - Accent3 24" xfId="616"/>
    <cellStyle name="40% - Accent3 25" xfId="617"/>
    <cellStyle name="40% - Accent3 26" xfId="618"/>
    <cellStyle name="40% - Accent3 27" xfId="619"/>
    <cellStyle name="40% - Accent3 28" xfId="620"/>
    <cellStyle name="40% - Accent3 29" xfId="621"/>
    <cellStyle name="40% - Accent3 3" xfId="622"/>
    <cellStyle name="40% - Accent3 3 10" xfId="26998"/>
    <cellStyle name="40% - Accent3 3 10 2" xfId="26999"/>
    <cellStyle name="40% - Accent3 3 10 2 2" xfId="27000"/>
    <cellStyle name="40% - Accent3 3 10 2 3" xfId="27001"/>
    <cellStyle name="40% - Accent3 3 10 3" xfId="27002"/>
    <cellStyle name="40% - Accent3 3 10 4" xfId="27003"/>
    <cellStyle name="40% - Accent3 3 11" xfId="27004"/>
    <cellStyle name="40% - Accent3 3 11 2" xfId="27005"/>
    <cellStyle name="40% - Accent3 3 11 2 2" xfId="27006"/>
    <cellStyle name="40% - Accent3 3 11 2 3" xfId="27007"/>
    <cellStyle name="40% - Accent3 3 11 3" xfId="27008"/>
    <cellStyle name="40% - Accent3 3 11 4" xfId="27009"/>
    <cellStyle name="40% - Accent3 3 12" xfId="27010"/>
    <cellStyle name="40% - Accent3 3 12 2" xfId="27011"/>
    <cellStyle name="40% - Accent3 3 12 3" xfId="27012"/>
    <cellStyle name="40% - Accent3 3 13" xfId="27013"/>
    <cellStyle name="40% - Accent3 3 14" xfId="27014"/>
    <cellStyle name="40% - Accent3 3 2" xfId="623"/>
    <cellStyle name="40% - Accent3 3 3" xfId="27015"/>
    <cellStyle name="40% - Accent3 3 3 10" xfId="27016"/>
    <cellStyle name="40% - Accent3 3 3 10 2" xfId="27017"/>
    <cellStyle name="40% - Accent3 3 3 10 2 2" xfId="27018"/>
    <cellStyle name="40% - Accent3 3 3 10 2 3" xfId="27019"/>
    <cellStyle name="40% - Accent3 3 3 10 3" xfId="27020"/>
    <cellStyle name="40% - Accent3 3 3 10 4" xfId="27021"/>
    <cellStyle name="40% - Accent3 3 3 11" xfId="27022"/>
    <cellStyle name="40% - Accent3 3 3 11 2" xfId="27023"/>
    <cellStyle name="40% - Accent3 3 3 11 3" xfId="27024"/>
    <cellStyle name="40% - Accent3 3 3 12" xfId="27025"/>
    <cellStyle name="40% - Accent3 3 3 13" xfId="27026"/>
    <cellStyle name="40% - Accent3 3 3 2" xfId="27027"/>
    <cellStyle name="40% - Accent3 3 3 2 10" xfId="27028"/>
    <cellStyle name="40% - Accent3 3 3 2 10 2" xfId="27029"/>
    <cellStyle name="40% - Accent3 3 3 2 10 3" xfId="27030"/>
    <cellStyle name="40% - Accent3 3 3 2 11" xfId="27031"/>
    <cellStyle name="40% - Accent3 3 3 2 12" xfId="27032"/>
    <cellStyle name="40% - Accent3 3 3 2 2" xfId="27033"/>
    <cellStyle name="40% - Accent3 3 3 2 2 2" xfId="27034"/>
    <cellStyle name="40% - Accent3 3 3 2 2 2 2" xfId="27035"/>
    <cellStyle name="40% - Accent3 3 3 2 2 2 2 2" xfId="27036"/>
    <cellStyle name="40% - Accent3 3 3 2 2 2 2 2 2" xfId="27037"/>
    <cellStyle name="40% - Accent3 3 3 2 2 2 2 2 3" xfId="27038"/>
    <cellStyle name="40% - Accent3 3 3 2 2 2 2 3" xfId="27039"/>
    <cellStyle name="40% - Accent3 3 3 2 2 2 2 4" xfId="27040"/>
    <cellStyle name="40% - Accent3 3 3 2 2 2 3" xfId="27041"/>
    <cellStyle name="40% - Accent3 3 3 2 2 2 3 2" xfId="27042"/>
    <cellStyle name="40% - Accent3 3 3 2 2 2 3 3" xfId="27043"/>
    <cellStyle name="40% - Accent3 3 3 2 2 2 4" xfId="27044"/>
    <cellStyle name="40% - Accent3 3 3 2 2 2 5" xfId="27045"/>
    <cellStyle name="40% - Accent3 3 3 2 2 3" xfId="27046"/>
    <cellStyle name="40% - Accent3 3 3 2 2 3 2" xfId="27047"/>
    <cellStyle name="40% - Accent3 3 3 2 2 3 2 2" xfId="27048"/>
    <cellStyle name="40% - Accent3 3 3 2 2 3 2 2 2" xfId="27049"/>
    <cellStyle name="40% - Accent3 3 3 2 2 3 2 2 3" xfId="27050"/>
    <cellStyle name="40% - Accent3 3 3 2 2 3 2 3" xfId="27051"/>
    <cellStyle name="40% - Accent3 3 3 2 2 3 2 4" xfId="27052"/>
    <cellStyle name="40% - Accent3 3 3 2 2 3 3" xfId="27053"/>
    <cellStyle name="40% - Accent3 3 3 2 2 3 3 2" xfId="27054"/>
    <cellStyle name="40% - Accent3 3 3 2 2 3 3 3" xfId="27055"/>
    <cellStyle name="40% - Accent3 3 3 2 2 3 4" xfId="27056"/>
    <cellStyle name="40% - Accent3 3 3 2 2 3 5" xfId="27057"/>
    <cellStyle name="40% - Accent3 3 3 2 2 4" xfId="27058"/>
    <cellStyle name="40% - Accent3 3 3 2 2 4 2" xfId="27059"/>
    <cellStyle name="40% - Accent3 3 3 2 2 4 2 2" xfId="27060"/>
    <cellStyle name="40% - Accent3 3 3 2 2 4 2 3" xfId="27061"/>
    <cellStyle name="40% - Accent3 3 3 2 2 4 3" xfId="27062"/>
    <cellStyle name="40% - Accent3 3 3 2 2 4 4" xfId="27063"/>
    <cellStyle name="40% - Accent3 3 3 2 2 5" xfId="27064"/>
    <cellStyle name="40% - Accent3 3 3 2 2 5 2" xfId="27065"/>
    <cellStyle name="40% - Accent3 3 3 2 2 5 3" xfId="27066"/>
    <cellStyle name="40% - Accent3 3 3 2 2 6" xfId="27067"/>
    <cellStyle name="40% - Accent3 3 3 2 2 7" xfId="27068"/>
    <cellStyle name="40% - Accent3 3 3 2 3" xfId="27069"/>
    <cellStyle name="40% - Accent3 3 3 2 3 2" xfId="27070"/>
    <cellStyle name="40% - Accent3 3 3 2 3 2 2" xfId="27071"/>
    <cellStyle name="40% - Accent3 3 3 2 3 2 2 2" xfId="27072"/>
    <cellStyle name="40% - Accent3 3 3 2 3 2 2 2 2" xfId="27073"/>
    <cellStyle name="40% - Accent3 3 3 2 3 2 2 2 3" xfId="27074"/>
    <cellStyle name="40% - Accent3 3 3 2 3 2 2 3" xfId="27075"/>
    <cellStyle name="40% - Accent3 3 3 2 3 2 2 4" xfId="27076"/>
    <cellStyle name="40% - Accent3 3 3 2 3 2 3" xfId="27077"/>
    <cellStyle name="40% - Accent3 3 3 2 3 2 3 2" xfId="27078"/>
    <cellStyle name="40% - Accent3 3 3 2 3 2 3 3" xfId="27079"/>
    <cellStyle name="40% - Accent3 3 3 2 3 2 4" xfId="27080"/>
    <cellStyle name="40% - Accent3 3 3 2 3 2 5" xfId="27081"/>
    <cellStyle name="40% - Accent3 3 3 2 3 3" xfId="27082"/>
    <cellStyle name="40% - Accent3 3 3 2 3 3 2" xfId="27083"/>
    <cellStyle name="40% - Accent3 3 3 2 3 3 2 2" xfId="27084"/>
    <cellStyle name="40% - Accent3 3 3 2 3 3 2 2 2" xfId="27085"/>
    <cellStyle name="40% - Accent3 3 3 2 3 3 2 2 3" xfId="27086"/>
    <cellStyle name="40% - Accent3 3 3 2 3 3 2 3" xfId="27087"/>
    <cellStyle name="40% - Accent3 3 3 2 3 3 2 4" xfId="27088"/>
    <cellStyle name="40% - Accent3 3 3 2 3 3 3" xfId="27089"/>
    <cellStyle name="40% - Accent3 3 3 2 3 3 3 2" xfId="27090"/>
    <cellStyle name="40% - Accent3 3 3 2 3 3 3 3" xfId="27091"/>
    <cellStyle name="40% - Accent3 3 3 2 3 3 4" xfId="27092"/>
    <cellStyle name="40% - Accent3 3 3 2 3 3 5" xfId="27093"/>
    <cellStyle name="40% - Accent3 3 3 2 3 4" xfId="27094"/>
    <cellStyle name="40% - Accent3 3 3 2 3 4 2" xfId="27095"/>
    <cellStyle name="40% - Accent3 3 3 2 3 4 2 2" xfId="27096"/>
    <cellStyle name="40% - Accent3 3 3 2 3 4 2 3" xfId="27097"/>
    <cellStyle name="40% - Accent3 3 3 2 3 4 3" xfId="27098"/>
    <cellStyle name="40% - Accent3 3 3 2 3 4 4" xfId="27099"/>
    <cellStyle name="40% - Accent3 3 3 2 3 5" xfId="27100"/>
    <cellStyle name="40% - Accent3 3 3 2 3 5 2" xfId="27101"/>
    <cellStyle name="40% - Accent3 3 3 2 3 5 3" xfId="27102"/>
    <cellStyle name="40% - Accent3 3 3 2 3 6" xfId="27103"/>
    <cellStyle name="40% - Accent3 3 3 2 3 7" xfId="27104"/>
    <cellStyle name="40% - Accent3 3 3 2 4" xfId="27105"/>
    <cellStyle name="40% - Accent3 3 3 2 4 2" xfId="27106"/>
    <cellStyle name="40% - Accent3 3 3 2 4 2 2" xfId="27107"/>
    <cellStyle name="40% - Accent3 3 3 2 4 2 2 2" xfId="27108"/>
    <cellStyle name="40% - Accent3 3 3 2 4 2 2 2 2" xfId="27109"/>
    <cellStyle name="40% - Accent3 3 3 2 4 2 2 2 3" xfId="27110"/>
    <cellStyle name="40% - Accent3 3 3 2 4 2 2 3" xfId="27111"/>
    <cellStyle name="40% - Accent3 3 3 2 4 2 2 4" xfId="27112"/>
    <cellStyle name="40% - Accent3 3 3 2 4 2 3" xfId="27113"/>
    <cellStyle name="40% - Accent3 3 3 2 4 2 3 2" xfId="27114"/>
    <cellStyle name="40% - Accent3 3 3 2 4 2 3 3" xfId="27115"/>
    <cellStyle name="40% - Accent3 3 3 2 4 2 4" xfId="27116"/>
    <cellStyle name="40% - Accent3 3 3 2 4 2 5" xfId="27117"/>
    <cellStyle name="40% - Accent3 3 3 2 4 3" xfId="27118"/>
    <cellStyle name="40% - Accent3 3 3 2 4 3 2" xfId="27119"/>
    <cellStyle name="40% - Accent3 3 3 2 4 3 2 2" xfId="27120"/>
    <cellStyle name="40% - Accent3 3 3 2 4 3 2 2 2" xfId="27121"/>
    <cellStyle name="40% - Accent3 3 3 2 4 3 2 2 3" xfId="27122"/>
    <cellStyle name="40% - Accent3 3 3 2 4 3 2 3" xfId="27123"/>
    <cellStyle name="40% - Accent3 3 3 2 4 3 2 4" xfId="27124"/>
    <cellStyle name="40% - Accent3 3 3 2 4 3 3" xfId="27125"/>
    <cellStyle name="40% - Accent3 3 3 2 4 3 3 2" xfId="27126"/>
    <cellStyle name="40% - Accent3 3 3 2 4 3 3 3" xfId="27127"/>
    <cellStyle name="40% - Accent3 3 3 2 4 3 4" xfId="27128"/>
    <cellStyle name="40% - Accent3 3 3 2 4 3 5" xfId="27129"/>
    <cellStyle name="40% - Accent3 3 3 2 4 4" xfId="27130"/>
    <cellStyle name="40% - Accent3 3 3 2 4 4 2" xfId="27131"/>
    <cellStyle name="40% - Accent3 3 3 2 4 4 2 2" xfId="27132"/>
    <cellStyle name="40% - Accent3 3 3 2 4 4 2 3" xfId="27133"/>
    <cellStyle name="40% - Accent3 3 3 2 4 4 3" xfId="27134"/>
    <cellStyle name="40% - Accent3 3 3 2 4 4 4" xfId="27135"/>
    <cellStyle name="40% - Accent3 3 3 2 4 5" xfId="27136"/>
    <cellStyle name="40% - Accent3 3 3 2 4 5 2" xfId="27137"/>
    <cellStyle name="40% - Accent3 3 3 2 4 5 3" xfId="27138"/>
    <cellStyle name="40% - Accent3 3 3 2 4 6" xfId="27139"/>
    <cellStyle name="40% - Accent3 3 3 2 4 7" xfId="27140"/>
    <cellStyle name="40% - Accent3 3 3 2 5" xfId="27141"/>
    <cellStyle name="40% - Accent3 3 3 2 5 2" xfId="27142"/>
    <cellStyle name="40% - Accent3 3 3 2 5 2 2" xfId="27143"/>
    <cellStyle name="40% - Accent3 3 3 2 5 2 2 2" xfId="27144"/>
    <cellStyle name="40% - Accent3 3 3 2 5 2 2 3" xfId="27145"/>
    <cellStyle name="40% - Accent3 3 3 2 5 2 3" xfId="27146"/>
    <cellStyle name="40% - Accent3 3 3 2 5 2 4" xfId="27147"/>
    <cellStyle name="40% - Accent3 3 3 2 5 3" xfId="27148"/>
    <cellStyle name="40% - Accent3 3 3 2 5 3 2" xfId="27149"/>
    <cellStyle name="40% - Accent3 3 3 2 5 3 3" xfId="27150"/>
    <cellStyle name="40% - Accent3 3 3 2 5 4" xfId="27151"/>
    <cellStyle name="40% - Accent3 3 3 2 5 5" xfId="27152"/>
    <cellStyle name="40% - Accent3 3 3 2 6" xfId="27153"/>
    <cellStyle name="40% - Accent3 3 3 2 6 2" xfId="27154"/>
    <cellStyle name="40% - Accent3 3 3 2 6 2 2" xfId="27155"/>
    <cellStyle name="40% - Accent3 3 3 2 6 2 2 2" xfId="27156"/>
    <cellStyle name="40% - Accent3 3 3 2 6 2 2 3" xfId="27157"/>
    <cellStyle name="40% - Accent3 3 3 2 6 2 3" xfId="27158"/>
    <cellStyle name="40% - Accent3 3 3 2 6 2 4" xfId="27159"/>
    <cellStyle name="40% - Accent3 3 3 2 6 3" xfId="27160"/>
    <cellStyle name="40% - Accent3 3 3 2 6 3 2" xfId="27161"/>
    <cellStyle name="40% - Accent3 3 3 2 6 3 3" xfId="27162"/>
    <cellStyle name="40% - Accent3 3 3 2 6 4" xfId="27163"/>
    <cellStyle name="40% - Accent3 3 3 2 6 5" xfId="27164"/>
    <cellStyle name="40% - Accent3 3 3 2 7" xfId="27165"/>
    <cellStyle name="40% - Accent3 3 3 2 7 2" xfId="27166"/>
    <cellStyle name="40% - Accent3 3 3 2 7 2 2" xfId="27167"/>
    <cellStyle name="40% - Accent3 3 3 2 7 2 2 2" xfId="27168"/>
    <cellStyle name="40% - Accent3 3 3 2 7 2 2 3" xfId="27169"/>
    <cellStyle name="40% - Accent3 3 3 2 7 2 3" xfId="27170"/>
    <cellStyle name="40% - Accent3 3 3 2 7 2 4" xfId="27171"/>
    <cellStyle name="40% - Accent3 3 3 2 7 3" xfId="27172"/>
    <cellStyle name="40% - Accent3 3 3 2 7 3 2" xfId="27173"/>
    <cellStyle name="40% - Accent3 3 3 2 7 3 3" xfId="27174"/>
    <cellStyle name="40% - Accent3 3 3 2 7 4" xfId="27175"/>
    <cellStyle name="40% - Accent3 3 3 2 7 5" xfId="27176"/>
    <cellStyle name="40% - Accent3 3 3 2 8" xfId="27177"/>
    <cellStyle name="40% - Accent3 3 3 2 8 2" xfId="27178"/>
    <cellStyle name="40% - Accent3 3 3 2 8 2 2" xfId="27179"/>
    <cellStyle name="40% - Accent3 3 3 2 8 2 3" xfId="27180"/>
    <cellStyle name="40% - Accent3 3 3 2 8 3" xfId="27181"/>
    <cellStyle name="40% - Accent3 3 3 2 8 4" xfId="27182"/>
    <cellStyle name="40% - Accent3 3 3 2 9" xfId="27183"/>
    <cellStyle name="40% - Accent3 3 3 2 9 2" xfId="27184"/>
    <cellStyle name="40% - Accent3 3 3 2 9 2 2" xfId="27185"/>
    <cellStyle name="40% - Accent3 3 3 2 9 2 3" xfId="27186"/>
    <cellStyle name="40% - Accent3 3 3 2 9 3" xfId="27187"/>
    <cellStyle name="40% - Accent3 3 3 2 9 4" xfId="27188"/>
    <cellStyle name="40% - Accent3 3 3 3" xfId="27189"/>
    <cellStyle name="40% - Accent3 3 3 3 2" xfId="27190"/>
    <cellStyle name="40% - Accent3 3 3 3 2 2" xfId="27191"/>
    <cellStyle name="40% - Accent3 3 3 3 2 2 2" xfId="27192"/>
    <cellStyle name="40% - Accent3 3 3 3 2 2 2 2" xfId="27193"/>
    <cellStyle name="40% - Accent3 3 3 3 2 2 2 3" xfId="27194"/>
    <cellStyle name="40% - Accent3 3 3 3 2 2 3" xfId="27195"/>
    <cellStyle name="40% - Accent3 3 3 3 2 2 4" xfId="27196"/>
    <cellStyle name="40% - Accent3 3 3 3 2 3" xfId="27197"/>
    <cellStyle name="40% - Accent3 3 3 3 2 3 2" xfId="27198"/>
    <cellStyle name="40% - Accent3 3 3 3 2 3 3" xfId="27199"/>
    <cellStyle name="40% - Accent3 3 3 3 2 4" xfId="27200"/>
    <cellStyle name="40% - Accent3 3 3 3 2 5" xfId="27201"/>
    <cellStyle name="40% - Accent3 3 3 3 3" xfId="27202"/>
    <cellStyle name="40% - Accent3 3 3 3 3 2" xfId="27203"/>
    <cellStyle name="40% - Accent3 3 3 3 3 2 2" xfId="27204"/>
    <cellStyle name="40% - Accent3 3 3 3 3 2 2 2" xfId="27205"/>
    <cellStyle name="40% - Accent3 3 3 3 3 2 2 3" xfId="27206"/>
    <cellStyle name="40% - Accent3 3 3 3 3 2 3" xfId="27207"/>
    <cellStyle name="40% - Accent3 3 3 3 3 2 4" xfId="27208"/>
    <cellStyle name="40% - Accent3 3 3 3 3 3" xfId="27209"/>
    <cellStyle name="40% - Accent3 3 3 3 3 3 2" xfId="27210"/>
    <cellStyle name="40% - Accent3 3 3 3 3 3 3" xfId="27211"/>
    <cellStyle name="40% - Accent3 3 3 3 3 4" xfId="27212"/>
    <cellStyle name="40% - Accent3 3 3 3 3 5" xfId="27213"/>
    <cellStyle name="40% - Accent3 3 3 3 4" xfId="27214"/>
    <cellStyle name="40% - Accent3 3 3 3 4 2" xfId="27215"/>
    <cellStyle name="40% - Accent3 3 3 3 4 2 2" xfId="27216"/>
    <cellStyle name="40% - Accent3 3 3 3 4 2 3" xfId="27217"/>
    <cellStyle name="40% - Accent3 3 3 3 4 3" xfId="27218"/>
    <cellStyle name="40% - Accent3 3 3 3 4 4" xfId="27219"/>
    <cellStyle name="40% - Accent3 3 3 3 5" xfId="27220"/>
    <cellStyle name="40% - Accent3 3 3 3 5 2" xfId="27221"/>
    <cellStyle name="40% - Accent3 3 3 3 5 3" xfId="27222"/>
    <cellStyle name="40% - Accent3 3 3 3 6" xfId="27223"/>
    <cellStyle name="40% - Accent3 3 3 3 7" xfId="27224"/>
    <cellStyle name="40% - Accent3 3 3 4" xfId="27225"/>
    <cellStyle name="40% - Accent3 3 3 4 2" xfId="27226"/>
    <cellStyle name="40% - Accent3 3 3 4 2 2" xfId="27227"/>
    <cellStyle name="40% - Accent3 3 3 4 2 2 2" xfId="27228"/>
    <cellStyle name="40% - Accent3 3 3 4 2 2 2 2" xfId="27229"/>
    <cellStyle name="40% - Accent3 3 3 4 2 2 2 3" xfId="27230"/>
    <cellStyle name="40% - Accent3 3 3 4 2 2 3" xfId="27231"/>
    <cellStyle name="40% - Accent3 3 3 4 2 2 4" xfId="27232"/>
    <cellStyle name="40% - Accent3 3 3 4 2 3" xfId="27233"/>
    <cellStyle name="40% - Accent3 3 3 4 2 3 2" xfId="27234"/>
    <cellStyle name="40% - Accent3 3 3 4 2 3 3" xfId="27235"/>
    <cellStyle name="40% - Accent3 3 3 4 2 4" xfId="27236"/>
    <cellStyle name="40% - Accent3 3 3 4 2 5" xfId="27237"/>
    <cellStyle name="40% - Accent3 3 3 4 3" xfId="27238"/>
    <cellStyle name="40% - Accent3 3 3 4 3 2" xfId="27239"/>
    <cellStyle name="40% - Accent3 3 3 4 3 2 2" xfId="27240"/>
    <cellStyle name="40% - Accent3 3 3 4 3 2 2 2" xfId="27241"/>
    <cellStyle name="40% - Accent3 3 3 4 3 2 2 3" xfId="27242"/>
    <cellStyle name="40% - Accent3 3 3 4 3 2 3" xfId="27243"/>
    <cellStyle name="40% - Accent3 3 3 4 3 2 4" xfId="27244"/>
    <cellStyle name="40% - Accent3 3 3 4 3 3" xfId="27245"/>
    <cellStyle name="40% - Accent3 3 3 4 3 3 2" xfId="27246"/>
    <cellStyle name="40% - Accent3 3 3 4 3 3 3" xfId="27247"/>
    <cellStyle name="40% - Accent3 3 3 4 3 4" xfId="27248"/>
    <cellStyle name="40% - Accent3 3 3 4 3 5" xfId="27249"/>
    <cellStyle name="40% - Accent3 3 3 4 4" xfId="27250"/>
    <cellStyle name="40% - Accent3 3 3 4 4 2" xfId="27251"/>
    <cellStyle name="40% - Accent3 3 3 4 4 2 2" xfId="27252"/>
    <cellStyle name="40% - Accent3 3 3 4 4 2 3" xfId="27253"/>
    <cellStyle name="40% - Accent3 3 3 4 4 3" xfId="27254"/>
    <cellStyle name="40% - Accent3 3 3 4 4 4" xfId="27255"/>
    <cellStyle name="40% - Accent3 3 3 4 5" xfId="27256"/>
    <cellStyle name="40% - Accent3 3 3 4 5 2" xfId="27257"/>
    <cellStyle name="40% - Accent3 3 3 4 5 3" xfId="27258"/>
    <cellStyle name="40% - Accent3 3 3 4 6" xfId="27259"/>
    <cellStyle name="40% - Accent3 3 3 4 7" xfId="27260"/>
    <cellStyle name="40% - Accent3 3 3 5" xfId="27261"/>
    <cellStyle name="40% - Accent3 3 3 5 2" xfId="27262"/>
    <cellStyle name="40% - Accent3 3 3 5 2 2" xfId="27263"/>
    <cellStyle name="40% - Accent3 3 3 5 2 2 2" xfId="27264"/>
    <cellStyle name="40% - Accent3 3 3 5 2 2 2 2" xfId="27265"/>
    <cellStyle name="40% - Accent3 3 3 5 2 2 2 3" xfId="27266"/>
    <cellStyle name="40% - Accent3 3 3 5 2 2 3" xfId="27267"/>
    <cellStyle name="40% - Accent3 3 3 5 2 2 4" xfId="27268"/>
    <cellStyle name="40% - Accent3 3 3 5 2 3" xfId="27269"/>
    <cellStyle name="40% - Accent3 3 3 5 2 3 2" xfId="27270"/>
    <cellStyle name="40% - Accent3 3 3 5 2 3 3" xfId="27271"/>
    <cellStyle name="40% - Accent3 3 3 5 2 4" xfId="27272"/>
    <cellStyle name="40% - Accent3 3 3 5 2 5" xfId="27273"/>
    <cellStyle name="40% - Accent3 3 3 5 3" xfId="27274"/>
    <cellStyle name="40% - Accent3 3 3 5 3 2" xfId="27275"/>
    <cellStyle name="40% - Accent3 3 3 5 3 2 2" xfId="27276"/>
    <cellStyle name="40% - Accent3 3 3 5 3 2 2 2" xfId="27277"/>
    <cellStyle name="40% - Accent3 3 3 5 3 2 2 3" xfId="27278"/>
    <cellStyle name="40% - Accent3 3 3 5 3 2 3" xfId="27279"/>
    <cellStyle name="40% - Accent3 3 3 5 3 2 4" xfId="27280"/>
    <cellStyle name="40% - Accent3 3 3 5 3 3" xfId="27281"/>
    <cellStyle name="40% - Accent3 3 3 5 3 3 2" xfId="27282"/>
    <cellStyle name="40% - Accent3 3 3 5 3 3 3" xfId="27283"/>
    <cellStyle name="40% - Accent3 3 3 5 3 4" xfId="27284"/>
    <cellStyle name="40% - Accent3 3 3 5 3 5" xfId="27285"/>
    <cellStyle name="40% - Accent3 3 3 5 4" xfId="27286"/>
    <cellStyle name="40% - Accent3 3 3 5 4 2" xfId="27287"/>
    <cellStyle name="40% - Accent3 3 3 5 4 2 2" xfId="27288"/>
    <cellStyle name="40% - Accent3 3 3 5 4 2 3" xfId="27289"/>
    <cellStyle name="40% - Accent3 3 3 5 4 3" xfId="27290"/>
    <cellStyle name="40% - Accent3 3 3 5 4 4" xfId="27291"/>
    <cellStyle name="40% - Accent3 3 3 5 5" xfId="27292"/>
    <cellStyle name="40% - Accent3 3 3 5 5 2" xfId="27293"/>
    <cellStyle name="40% - Accent3 3 3 5 5 3" xfId="27294"/>
    <cellStyle name="40% - Accent3 3 3 5 6" xfId="27295"/>
    <cellStyle name="40% - Accent3 3 3 5 7" xfId="27296"/>
    <cellStyle name="40% - Accent3 3 3 6" xfId="27297"/>
    <cellStyle name="40% - Accent3 3 3 6 2" xfId="27298"/>
    <cellStyle name="40% - Accent3 3 3 6 2 2" xfId="27299"/>
    <cellStyle name="40% - Accent3 3 3 6 2 2 2" xfId="27300"/>
    <cellStyle name="40% - Accent3 3 3 6 2 2 3" xfId="27301"/>
    <cellStyle name="40% - Accent3 3 3 6 2 3" xfId="27302"/>
    <cellStyle name="40% - Accent3 3 3 6 2 4" xfId="27303"/>
    <cellStyle name="40% - Accent3 3 3 6 3" xfId="27304"/>
    <cellStyle name="40% - Accent3 3 3 6 3 2" xfId="27305"/>
    <cellStyle name="40% - Accent3 3 3 6 3 3" xfId="27306"/>
    <cellStyle name="40% - Accent3 3 3 6 4" xfId="27307"/>
    <cellStyle name="40% - Accent3 3 3 6 5" xfId="27308"/>
    <cellStyle name="40% - Accent3 3 3 7" xfId="27309"/>
    <cellStyle name="40% - Accent3 3 3 7 2" xfId="27310"/>
    <cellStyle name="40% - Accent3 3 3 7 2 2" xfId="27311"/>
    <cellStyle name="40% - Accent3 3 3 7 2 2 2" xfId="27312"/>
    <cellStyle name="40% - Accent3 3 3 7 2 2 3" xfId="27313"/>
    <cellStyle name="40% - Accent3 3 3 7 2 3" xfId="27314"/>
    <cellStyle name="40% - Accent3 3 3 7 2 4" xfId="27315"/>
    <cellStyle name="40% - Accent3 3 3 7 3" xfId="27316"/>
    <cellStyle name="40% - Accent3 3 3 7 3 2" xfId="27317"/>
    <cellStyle name="40% - Accent3 3 3 7 3 3" xfId="27318"/>
    <cellStyle name="40% - Accent3 3 3 7 4" xfId="27319"/>
    <cellStyle name="40% - Accent3 3 3 7 5" xfId="27320"/>
    <cellStyle name="40% - Accent3 3 3 8" xfId="27321"/>
    <cellStyle name="40% - Accent3 3 3 8 2" xfId="27322"/>
    <cellStyle name="40% - Accent3 3 3 8 2 2" xfId="27323"/>
    <cellStyle name="40% - Accent3 3 3 8 2 2 2" xfId="27324"/>
    <cellStyle name="40% - Accent3 3 3 8 2 2 3" xfId="27325"/>
    <cellStyle name="40% - Accent3 3 3 8 2 3" xfId="27326"/>
    <cellStyle name="40% - Accent3 3 3 8 2 4" xfId="27327"/>
    <cellStyle name="40% - Accent3 3 3 8 3" xfId="27328"/>
    <cellStyle name="40% - Accent3 3 3 8 3 2" xfId="27329"/>
    <cellStyle name="40% - Accent3 3 3 8 3 3" xfId="27330"/>
    <cellStyle name="40% - Accent3 3 3 8 4" xfId="27331"/>
    <cellStyle name="40% - Accent3 3 3 8 5" xfId="27332"/>
    <cellStyle name="40% - Accent3 3 3 9" xfId="27333"/>
    <cellStyle name="40% - Accent3 3 3 9 2" xfId="27334"/>
    <cellStyle name="40% - Accent3 3 3 9 2 2" xfId="27335"/>
    <cellStyle name="40% - Accent3 3 3 9 2 3" xfId="27336"/>
    <cellStyle name="40% - Accent3 3 3 9 3" xfId="27337"/>
    <cellStyle name="40% - Accent3 3 3 9 4" xfId="27338"/>
    <cellStyle name="40% - Accent3 3 4" xfId="27339"/>
    <cellStyle name="40% - Accent3 3 4 2" xfId="27340"/>
    <cellStyle name="40% - Accent3 3 4 2 2" xfId="27341"/>
    <cellStyle name="40% - Accent3 3 4 2 2 2" xfId="27342"/>
    <cellStyle name="40% - Accent3 3 4 2 2 2 2" xfId="27343"/>
    <cellStyle name="40% - Accent3 3 4 2 2 2 3" xfId="27344"/>
    <cellStyle name="40% - Accent3 3 4 2 2 3" xfId="27345"/>
    <cellStyle name="40% - Accent3 3 4 2 2 4" xfId="27346"/>
    <cellStyle name="40% - Accent3 3 4 2 3" xfId="27347"/>
    <cellStyle name="40% - Accent3 3 4 2 3 2" xfId="27348"/>
    <cellStyle name="40% - Accent3 3 4 2 3 3" xfId="27349"/>
    <cellStyle name="40% - Accent3 3 4 2 4" xfId="27350"/>
    <cellStyle name="40% - Accent3 3 4 2 5" xfId="27351"/>
    <cellStyle name="40% - Accent3 3 4 3" xfId="27352"/>
    <cellStyle name="40% - Accent3 3 4 3 2" xfId="27353"/>
    <cellStyle name="40% - Accent3 3 4 3 2 2" xfId="27354"/>
    <cellStyle name="40% - Accent3 3 4 3 2 2 2" xfId="27355"/>
    <cellStyle name="40% - Accent3 3 4 3 2 2 3" xfId="27356"/>
    <cellStyle name="40% - Accent3 3 4 3 2 3" xfId="27357"/>
    <cellStyle name="40% - Accent3 3 4 3 2 4" xfId="27358"/>
    <cellStyle name="40% - Accent3 3 4 3 3" xfId="27359"/>
    <cellStyle name="40% - Accent3 3 4 3 3 2" xfId="27360"/>
    <cellStyle name="40% - Accent3 3 4 3 3 3" xfId="27361"/>
    <cellStyle name="40% - Accent3 3 4 3 4" xfId="27362"/>
    <cellStyle name="40% - Accent3 3 4 3 5" xfId="27363"/>
    <cellStyle name="40% - Accent3 3 4 4" xfId="27364"/>
    <cellStyle name="40% - Accent3 3 4 4 2" xfId="27365"/>
    <cellStyle name="40% - Accent3 3 4 4 2 2" xfId="27366"/>
    <cellStyle name="40% - Accent3 3 4 4 2 3" xfId="27367"/>
    <cellStyle name="40% - Accent3 3 4 4 3" xfId="27368"/>
    <cellStyle name="40% - Accent3 3 4 4 4" xfId="27369"/>
    <cellStyle name="40% - Accent3 3 4 5" xfId="27370"/>
    <cellStyle name="40% - Accent3 3 4 5 2" xfId="27371"/>
    <cellStyle name="40% - Accent3 3 4 5 3" xfId="27372"/>
    <cellStyle name="40% - Accent3 3 4 6" xfId="27373"/>
    <cellStyle name="40% - Accent3 3 4 7" xfId="27374"/>
    <cellStyle name="40% - Accent3 3 5" xfId="27375"/>
    <cellStyle name="40% - Accent3 3 5 2" xfId="27376"/>
    <cellStyle name="40% - Accent3 3 5 2 2" xfId="27377"/>
    <cellStyle name="40% - Accent3 3 5 2 2 2" xfId="27378"/>
    <cellStyle name="40% - Accent3 3 5 2 2 2 2" xfId="27379"/>
    <cellStyle name="40% - Accent3 3 5 2 2 2 3" xfId="27380"/>
    <cellStyle name="40% - Accent3 3 5 2 2 3" xfId="27381"/>
    <cellStyle name="40% - Accent3 3 5 2 2 4" xfId="27382"/>
    <cellStyle name="40% - Accent3 3 5 2 3" xfId="27383"/>
    <cellStyle name="40% - Accent3 3 5 2 3 2" xfId="27384"/>
    <cellStyle name="40% - Accent3 3 5 2 3 3" xfId="27385"/>
    <cellStyle name="40% - Accent3 3 5 2 4" xfId="27386"/>
    <cellStyle name="40% - Accent3 3 5 2 5" xfId="27387"/>
    <cellStyle name="40% - Accent3 3 5 3" xfId="27388"/>
    <cellStyle name="40% - Accent3 3 5 3 2" xfId="27389"/>
    <cellStyle name="40% - Accent3 3 5 3 2 2" xfId="27390"/>
    <cellStyle name="40% - Accent3 3 5 3 2 2 2" xfId="27391"/>
    <cellStyle name="40% - Accent3 3 5 3 2 2 3" xfId="27392"/>
    <cellStyle name="40% - Accent3 3 5 3 2 3" xfId="27393"/>
    <cellStyle name="40% - Accent3 3 5 3 2 4" xfId="27394"/>
    <cellStyle name="40% - Accent3 3 5 3 3" xfId="27395"/>
    <cellStyle name="40% - Accent3 3 5 3 3 2" xfId="27396"/>
    <cellStyle name="40% - Accent3 3 5 3 3 3" xfId="27397"/>
    <cellStyle name="40% - Accent3 3 5 3 4" xfId="27398"/>
    <cellStyle name="40% - Accent3 3 5 3 5" xfId="27399"/>
    <cellStyle name="40% - Accent3 3 5 4" xfId="27400"/>
    <cellStyle name="40% - Accent3 3 5 4 2" xfId="27401"/>
    <cellStyle name="40% - Accent3 3 5 4 2 2" xfId="27402"/>
    <cellStyle name="40% - Accent3 3 5 4 2 3" xfId="27403"/>
    <cellStyle name="40% - Accent3 3 5 4 3" xfId="27404"/>
    <cellStyle name="40% - Accent3 3 5 4 4" xfId="27405"/>
    <cellStyle name="40% - Accent3 3 5 5" xfId="27406"/>
    <cellStyle name="40% - Accent3 3 5 5 2" xfId="27407"/>
    <cellStyle name="40% - Accent3 3 5 5 3" xfId="27408"/>
    <cellStyle name="40% - Accent3 3 5 6" xfId="27409"/>
    <cellStyle name="40% - Accent3 3 5 7" xfId="27410"/>
    <cellStyle name="40% - Accent3 3 6" xfId="27411"/>
    <cellStyle name="40% - Accent3 3 6 2" xfId="27412"/>
    <cellStyle name="40% - Accent3 3 6 2 2" xfId="27413"/>
    <cellStyle name="40% - Accent3 3 6 2 2 2" xfId="27414"/>
    <cellStyle name="40% - Accent3 3 6 2 2 2 2" xfId="27415"/>
    <cellStyle name="40% - Accent3 3 6 2 2 2 3" xfId="27416"/>
    <cellStyle name="40% - Accent3 3 6 2 2 3" xfId="27417"/>
    <cellStyle name="40% - Accent3 3 6 2 2 4" xfId="27418"/>
    <cellStyle name="40% - Accent3 3 6 2 3" xfId="27419"/>
    <cellStyle name="40% - Accent3 3 6 2 3 2" xfId="27420"/>
    <cellStyle name="40% - Accent3 3 6 2 3 3" xfId="27421"/>
    <cellStyle name="40% - Accent3 3 6 2 4" xfId="27422"/>
    <cellStyle name="40% - Accent3 3 6 2 5" xfId="27423"/>
    <cellStyle name="40% - Accent3 3 6 3" xfId="27424"/>
    <cellStyle name="40% - Accent3 3 6 3 2" xfId="27425"/>
    <cellStyle name="40% - Accent3 3 6 3 2 2" xfId="27426"/>
    <cellStyle name="40% - Accent3 3 6 3 2 2 2" xfId="27427"/>
    <cellStyle name="40% - Accent3 3 6 3 2 2 3" xfId="27428"/>
    <cellStyle name="40% - Accent3 3 6 3 2 3" xfId="27429"/>
    <cellStyle name="40% - Accent3 3 6 3 2 4" xfId="27430"/>
    <cellStyle name="40% - Accent3 3 6 3 3" xfId="27431"/>
    <cellStyle name="40% - Accent3 3 6 3 3 2" xfId="27432"/>
    <cellStyle name="40% - Accent3 3 6 3 3 3" xfId="27433"/>
    <cellStyle name="40% - Accent3 3 6 3 4" xfId="27434"/>
    <cellStyle name="40% - Accent3 3 6 3 5" xfId="27435"/>
    <cellStyle name="40% - Accent3 3 6 4" xfId="27436"/>
    <cellStyle name="40% - Accent3 3 6 4 2" xfId="27437"/>
    <cellStyle name="40% - Accent3 3 6 4 2 2" xfId="27438"/>
    <cellStyle name="40% - Accent3 3 6 4 2 3" xfId="27439"/>
    <cellStyle name="40% - Accent3 3 6 4 3" xfId="27440"/>
    <cellStyle name="40% - Accent3 3 6 4 4" xfId="27441"/>
    <cellStyle name="40% - Accent3 3 6 5" xfId="27442"/>
    <cellStyle name="40% - Accent3 3 6 5 2" xfId="27443"/>
    <cellStyle name="40% - Accent3 3 6 5 3" xfId="27444"/>
    <cellStyle name="40% - Accent3 3 6 6" xfId="27445"/>
    <cellStyle name="40% - Accent3 3 6 7" xfId="27446"/>
    <cellStyle name="40% - Accent3 3 7" xfId="27447"/>
    <cellStyle name="40% - Accent3 3 7 2" xfId="27448"/>
    <cellStyle name="40% - Accent3 3 7 2 2" xfId="27449"/>
    <cellStyle name="40% - Accent3 3 7 2 2 2" xfId="27450"/>
    <cellStyle name="40% - Accent3 3 7 2 2 3" xfId="27451"/>
    <cellStyle name="40% - Accent3 3 7 2 3" xfId="27452"/>
    <cellStyle name="40% - Accent3 3 7 2 4" xfId="27453"/>
    <cellStyle name="40% - Accent3 3 7 3" xfId="27454"/>
    <cellStyle name="40% - Accent3 3 7 3 2" xfId="27455"/>
    <cellStyle name="40% - Accent3 3 7 3 3" xfId="27456"/>
    <cellStyle name="40% - Accent3 3 7 4" xfId="27457"/>
    <cellStyle name="40% - Accent3 3 7 5" xfId="27458"/>
    <cellStyle name="40% - Accent3 3 8" xfId="27459"/>
    <cellStyle name="40% - Accent3 3 8 2" xfId="27460"/>
    <cellStyle name="40% - Accent3 3 8 2 2" xfId="27461"/>
    <cellStyle name="40% - Accent3 3 8 2 2 2" xfId="27462"/>
    <cellStyle name="40% - Accent3 3 8 2 2 3" xfId="27463"/>
    <cellStyle name="40% - Accent3 3 8 2 3" xfId="27464"/>
    <cellStyle name="40% - Accent3 3 8 2 4" xfId="27465"/>
    <cellStyle name="40% - Accent3 3 8 3" xfId="27466"/>
    <cellStyle name="40% - Accent3 3 8 3 2" xfId="27467"/>
    <cellStyle name="40% - Accent3 3 8 3 3" xfId="27468"/>
    <cellStyle name="40% - Accent3 3 8 4" xfId="27469"/>
    <cellStyle name="40% - Accent3 3 8 5" xfId="27470"/>
    <cellStyle name="40% - Accent3 3 9" xfId="27471"/>
    <cellStyle name="40% - Accent3 3 9 2" xfId="27472"/>
    <cellStyle name="40% - Accent3 3 9 2 2" xfId="27473"/>
    <cellStyle name="40% - Accent3 3 9 2 2 2" xfId="27474"/>
    <cellStyle name="40% - Accent3 3 9 2 2 3" xfId="27475"/>
    <cellStyle name="40% - Accent3 3 9 2 3" xfId="27476"/>
    <cellStyle name="40% - Accent3 3 9 2 4" xfId="27477"/>
    <cellStyle name="40% - Accent3 3 9 3" xfId="27478"/>
    <cellStyle name="40% - Accent3 3 9 3 2" xfId="27479"/>
    <cellStyle name="40% - Accent3 3 9 3 3" xfId="27480"/>
    <cellStyle name="40% - Accent3 3 9 4" xfId="27481"/>
    <cellStyle name="40% - Accent3 3 9 5" xfId="27482"/>
    <cellStyle name="40% - Accent3 3_PwrTax 51040" xfId="27483"/>
    <cellStyle name="40% - Accent3 30" xfId="624"/>
    <cellStyle name="40% - Accent3 31" xfId="625"/>
    <cellStyle name="40% - Accent3 32" xfId="626"/>
    <cellStyle name="40% - Accent3 33" xfId="627"/>
    <cellStyle name="40% - Accent3 34" xfId="628"/>
    <cellStyle name="40% - Accent3 35" xfId="629"/>
    <cellStyle name="40% - Accent3 36" xfId="630"/>
    <cellStyle name="40% - Accent3 37" xfId="631"/>
    <cellStyle name="40% - Accent3 37 10" xfId="27484"/>
    <cellStyle name="40% - Accent3 37 10 2" xfId="27485"/>
    <cellStyle name="40% - Accent3 37 10 2 2" xfId="27486"/>
    <cellStyle name="40% - Accent3 37 10 2 3" xfId="27487"/>
    <cellStyle name="40% - Accent3 37 10 3" xfId="27488"/>
    <cellStyle name="40% - Accent3 37 10 4" xfId="27489"/>
    <cellStyle name="40% - Accent3 37 11" xfId="27490"/>
    <cellStyle name="40% - Accent3 37 11 2" xfId="27491"/>
    <cellStyle name="40% - Accent3 37 11 3" xfId="27492"/>
    <cellStyle name="40% - Accent3 37 12" xfId="27493"/>
    <cellStyle name="40% - Accent3 37 13" xfId="27494"/>
    <cellStyle name="40% - Accent3 37 2" xfId="27495"/>
    <cellStyle name="40% - Accent3 37 2 10" xfId="27496"/>
    <cellStyle name="40% - Accent3 37 2 10 2" xfId="27497"/>
    <cellStyle name="40% - Accent3 37 2 10 3" xfId="27498"/>
    <cellStyle name="40% - Accent3 37 2 11" xfId="27499"/>
    <cellStyle name="40% - Accent3 37 2 12" xfId="27500"/>
    <cellStyle name="40% - Accent3 37 2 2" xfId="27501"/>
    <cellStyle name="40% - Accent3 37 2 2 2" xfId="27502"/>
    <cellStyle name="40% - Accent3 37 2 2 2 2" xfId="27503"/>
    <cellStyle name="40% - Accent3 37 2 2 2 2 2" xfId="27504"/>
    <cellStyle name="40% - Accent3 37 2 2 2 2 2 2" xfId="27505"/>
    <cellStyle name="40% - Accent3 37 2 2 2 2 2 3" xfId="27506"/>
    <cellStyle name="40% - Accent3 37 2 2 2 2 3" xfId="27507"/>
    <cellStyle name="40% - Accent3 37 2 2 2 2 4" xfId="27508"/>
    <cellStyle name="40% - Accent3 37 2 2 2 3" xfId="27509"/>
    <cellStyle name="40% - Accent3 37 2 2 2 3 2" xfId="27510"/>
    <cellStyle name="40% - Accent3 37 2 2 2 3 3" xfId="27511"/>
    <cellStyle name="40% - Accent3 37 2 2 2 4" xfId="27512"/>
    <cellStyle name="40% - Accent3 37 2 2 2 5" xfId="27513"/>
    <cellStyle name="40% - Accent3 37 2 2 3" xfId="27514"/>
    <cellStyle name="40% - Accent3 37 2 2 3 2" xfId="27515"/>
    <cellStyle name="40% - Accent3 37 2 2 3 2 2" xfId="27516"/>
    <cellStyle name="40% - Accent3 37 2 2 3 2 2 2" xfId="27517"/>
    <cellStyle name="40% - Accent3 37 2 2 3 2 2 3" xfId="27518"/>
    <cellStyle name="40% - Accent3 37 2 2 3 2 3" xfId="27519"/>
    <cellStyle name="40% - Accent3 37 2 2 3 2 4" xfId="27520"/>
    <cellStyle name="40% - Accent3 37 2 2 3 3" xfId="27521"/>
    <cellStyle name="40% - Accent3 37 2 2 3 3 2" xfId="27522"/>
    <cellStyle name="40% - Accent3 37 2 2 3 3 3" xfId="27523"/>
    <cellStyle name="40% - Accent3 37 2 2 3 4" xfId="27524"/>
    <cellStyle name="40% - Accent3 37 2 2 3 5" xfId="27525"/>
    <cellStyle name="40% - Accent3 37 2 2 4" xfId="27526"/>
    <cellStyle name="40% - Accent3 37 2 2 4 2" xfId="27527"/>
    <cellStyle name="40% - Accent3 37 2 2 4 2 2" xfId="27528"/>
    <cellStyle name="40% - Accent3 37 2 2 4 2 3" xfId="27529"/>
    <cellStyle name="40% - Accent3 37 2 2 4 3" xfId="27530"/>
    <cellStyle name="40% - Accent3 37 2 2 4 4" xfId="27531"/>
    <cellStyle name="40% - Accent3 37 2 2 5" xfId="27532"/>
    <cellStyle name="40% - Accent3 37 2 2 5 2" xfId="27533"/>
    <cellStyle name="40% - Accent3 37 2 2 5 3" xfId="27534"/>
    <cellStyle name="40% - Accent3 37 2 2 6" xfId="27535"/>
    <cellStyle name="40% - Accent3 37 2 2 7" xfId="27536"/>
    <cellStyle name="40% - Accent3 37 2 3" xfId="27537"/>
    <cellStyle name="40% - Accent3 37 2 3 2" xfId="27538"/>
    <cellStyle name="40% - Accent3 37 2 3 2 2" xfId="27539"/>
    <cellStyle name="40% - Accent3 37 2 3 2 2 2" xfId="27540"/>
    <cellStyle name="40% - Accent3 37 2 3 2 2 2 2" xfId="27541"/>
    <cellStyle name="40% - Accent3 37 2 3 2 2 2 3" xfId="27542"/>
    <cellStyle name="40% - Accent3 37 2 3 2 2 3" xfId="27543"/>
    <cellStyle name="40% - Accent3 37 2 3 2 2 4" xfId="27544"/>
    <cellStyle name="40% - Accent3 37 2 3 2 3" xfId="27545"/>
    <cellStyle name="40% - Accent3 37 2 3 2 3 2" xfId="27546"/>
    <cellStyle name="40% - Accent3 37 2 3 2 3 3" xfId="27547"/>
    <cellStyle name="40% - Accent3 37 2 3 2 4" xfId="27548"/>
    <cellStyle name="40% - Accent3 37 2 3 2 5" xfId="27549"/>
    <cellStyle name="40% - Accent3 37 2 3 3" xfId="27550"/>
    <cellStyle name="40% - Accent3 37 2 3 3 2" xfId="27551"/>
    <cellStyle name="40% - Accent3 37 2 3 3 2 2" xfId="27552"/>
    <cellStyle name="40% - Accent3 37 2 3 3 2 2 2" xfId="27553"/>
    <cellStyle name="40% - Accent3 37 2 3 3 2 2 3" xfId="27554"/>
    <cellStyle name="40% - Accent3 37 2 3 3 2 3" xfId="27555"/>
    <cellStyle name="40% - Accent3 37 2 3 3 2 4" xfId="27556"/>
    <cellStyle name="40% - Accent3 37 2 3 3 3" xfId="27557"/>
    <cellStyle name="40% - Accent3 37 2 3 3 3 2" xfId="27558"/>
    <cellStyle name="40% - Accent3 37 2 3 3 3 3" xfId="27559"/>
    <cellStyle name="40% - Accent3 37 2 3 3 4" xfId="27560"/>
    <cellStyle name="40% - Accent3 37 2 3 3 5" xfId="27561"/>
    <cellStyle name="40% - Accent3 37 2 3 4" xfId="27562"/>
    <cellStyle name="40% - Accent3 37 2 3 4 2" xfId="27563"/>
    <cellStyle name="40% - Accent3 37 2 3 4 2 2" xfId="27564"/>
    <cellStyle name="40% - Accent3 37 2 3 4 2 3" xfId="27565"/>
    <cellStyle name="40% - Accent3 37 2 3 4 3" xfId="27566"/>
    <cellStyle name="40% - Accent3 37 2 3 4 4" xfId="27567"/>
    <cellStyle name="40% - Accent3 37 2 3 5" xfId="27568"/>
    <cellStyle name="40% - Accent3 37 2 3 5 2" xfId="27569"/>
    <cellStyle name="40% - Accent3 37 2 3 5 3" xfId="27570"/>
    <cellStyle name="40% - Accent3 37 2 3 6" xfId="27571"/>
    <cellStyle name="40% - Accent3 37 2 3 7" xfId="27572"/>
    <cellStyle name="40% - Accent3 37 2 4" xfId="27573"/>
    <cellStyle name="40% - Accent3 37 2 4 2" xfId="27574"/>
    <cellStyle name="40% - Accent3 37 2 4 2 2" xfId="27575"/>
    <cellStyle name="40% - Accent3 37 2 4 2 2 2" xfId="27576"/>
    <cellStyle name="40% - Accent3 37 2 4 2 2 2 2" xfId="27577"/>
    <cellStyle name="40% - Accent3 37 2 4 2 2 2 3" xfId="27578"/>
    <cellStyle name="40% - Accent3 37 2 4 2 2 3" xfId="27579"/>
    <cellStyle name="40% - Accent3 37 2 4 2 2 4" xfId="27580"/>
    <cellStyle name="40% - Accent3 37 2 4 2 3" xfId="27581"/>
    <cellStyle name="40% - Accent3 37 2 4 2 3 2" xfId="27582"/>
    <cellStyle name="40% - Accent3 37 2 4 2 3 3" xfId="27583"/>
    <cellStyle name="40% - Accent3 37 2 4 2 4" xfId="27584"/>
    <cellStyle name="40% - Accent3 37 2 4 2 5" xfId="27585"/>
    <cellStyle name="40% - Accent3 37 2 4 3" xfId="27586"/>
    <cellStyle name="40% - Accent3 37 2 4 3 2" xfId="27587"/>
    <cellStyle name="40% - Accent3 37 2 4 3 2 2" xfId="27588"/>
    <cellStyle name="40% - Accent3 37 2 4 3 2 2 2" xfId="27589"/>
    <cellStyle name="40% - Accent3 37 2 4 3 2 2 3" xfId="27590"/>
    <cellStyle name="40% - Accent3 37 2 4 3 2 3" xfId="27591"/>
    <cellStyle name="40% - Accent3 37 2 4 3 2 4" xfId="27592"/>
    <cellStyle name="40% - Accent3 37 2 4 3 3" xfId="27593"/>
    <cellStyle name="40% - Accent3 37 2 4 3 3 2" xfId="27594"/>
    <cellStyle name="40% - Accent3 37 2 4 3 3 3" xfId="27595"/>
    <cellStyle name="40% - Accent3 37 2 4 3 4" xfId="27596"/>
    <cellStyle name="40% - Accent3 37 2 4 3 5" xfId="27597"/>
    <cellStyle name="40% - Accent3 37 2 4 4" xfId="27598"/>
    <cellStyle name="40% - Accent3 37 2 4 4 2" xfId="27599"/>
    <cellStyle name="40% - Accent3 37 2 4 4 2 2" xfId="27600"/>
    <cellStyle name="40% - Accent3 37 2 4 4 2 3" xfId="27601"/>
    <cellStyle name="40% - Accent3 37 2 4 4 3" xfId="27602"/>
    <cellStyle name="40% - Accent3 37 2 4 4 4" xfId="27603"/>
    <cellStyle name="40% - Accent3 37 2 4 5" xfId="27604"/>
    <cellStyle name="40% - Accent3 37 2 4 5 2" xfId="27605"/>
    <cellStyle name="40% - Accent3 37 2 4 5 3" xfId="27606"/>
    <cellStyle name="40% - Accent3 37 2 4 6" xfId="27607"/>
    <cellStyle name="40% - Accent3 37 2 4 7" xfId="27608"/>
    <cellStyle name="40% - Accent3 37 2 5" xfId="27609"/>
    <cellStyle name="40% - Accent3 37 2 5 2" xfId="27610"/>
    <cellStyle name="40% - Accent3 37 2 5 2 2" xfId="27611"/>
    <cellStyle name="40% - Accent3 37 2 5 2 2 2" xfId="27612"/>
    <cellStyle name="40% - Accent3 37 2 5 2 2 3" xfId="27613"/>
    <cellStyle name="40% - Accent3 37 2 5 2 3" xfId="27614"/>
    <cellStyle name="40% - Accent3 37 2 5 2 4" xfId="27615"/>
    <cellStyle name="40% - Accent3 37 2 5 3" xfId="27616"/>
    <cellStyle name="40% - Accent3 37 2 5 3 2" xfId="27617"/>
    <cellStyle name="40% - Accent3 37 2 5 3 3" xfId="27618"/>
    <cellStyle name="40% - Accent3 37 2 5 4" xfId="27619"/>
    <cellStyle name="40% - Accent3 37 2 5 5" xfId="27620"/>
    <cellStyle name="40% - Accent3 37 2 6" xfId="27621"/>
    <cellStyle name="40% - Accent3 37 2 6 2" xfId="27622"/>
    <cellStyle name="40% - Accent3 37 2 6 2 2" xfId="27623"/>
    <cellStyle name="40% - Accent3 37 2 6 2 2 2" xfId="27624"/>
    <cellStyle name="40% - Accent3 37 2 6 2 2 3" xfId="27625"/>
    <cellStyle name="40% - Accent3 37 2 6 2 3" xfId="27626"/>
    <cellStyle name="40% - Accent3 37 2 6 2 4" xfId="27627"/>
    <cellStyle name="40% - Accent3 37 2 6 3" xfId="27628"/>
    <cellStyle name="40% - Accent3 37 2 6 3 2" xfId="27629"/>
    <cellStyle name="40% - Accent3 37 2 6 3 3" xfId="27630"/>
    <cellStyle name="40% - Accent3 37 2 6 4" xfId="27631"/>
    <cellStyle name="40% - Accent3 37 2 6 5" xfId="27632"/>
    <cellStyle name="40% - Accent3 37 2 7" xfId="27633"/>
    <cellStyle name="40% - Accent3 37 2 7 2" xfId="27634"/>
    <cellStyle name="40% - Accent3 37 2 7 2 2" xfId="27635"/>
    <cellStyle name="40% - Accent3 37 2 7 2 2 2" xfId="27636"/>
    <cellStyle name="40% - Accent3 37 2 7 2 2 3" xfId="27637"/>
    <cellStyle name="40% - Accent3 37 2 7 2 3" xfId="27638"/>
    <cellStyle name="40% - Accent3 37 2 7 2 4" xfId="27639"/>
    <cellStyle name="40% - Accent3 37 2 7 3" xfId="27640"/>
    <cellStyle name="40% - Accent3 37 2 7 3 2" xfId="27641"/>
    <cellStyle name="40% - Accent3 37 2 7 3 3" xfId="27642"/>
    <cellStyle name="40% - Accent3 37 2 7 4" xfId="27643"/>
    <cellStyle name="40% - Accent3 37 2 7 5" xfId="27644"/>
    <cellStyle name="40% - Accent3 37 2 8" xfId="27645"/>
    <cellStyle name="40% - Accent3 37 2 8 2" xfId="27646"/>
    <cellStyle name="40% - Accent3 37 2 8 2 2" xfId="27647"/>
    <cellStyle name="40% - Accent3 37 2 8 2 3" xfId="27648"/>
    <cellStyle name="40% - Accent3 37 2 8 3" xfId="27649"/>
    <cellStyle name="40% - Accent3 37 2 8 4" xfId="27650"/>
    <cellStyle name="40% - Accent3 37 2 9" xfId="27651"/>
    <cellStyle name="40% - Accent3 37 2 9 2" xfId="27652"/>
    <cellStyle name="40% - Accent3 37 2 9 2 2" xfId="27653"/>
    <cellStyle name="40% - Accent3 37 2 9 2 3" xfId="27654"/>
    <cellStyle name="40% - Accent3 37 2 9 3" xfId="27655"/>
    <cellStyle name="40% - Accent3 37 2 9 4" xfId="27656"/>
    <cellStyle name="40% - Accent3 37 3" xfId="27657"/>
    <cellStyle name="40% - Accent3 37 3 2" xfId="27658"/>
    <cellStyle name="40% - Accent3 37 3 2 2" xfId="27659"/>
    <cellStyle name="40% - Accent3 37 3 2 2 2" xfId="27660"/>
    <cellStyle name="40% - Accent3 37 3 2 2 2 2" xfId="27661"/>
    <cellStyle name="40% - Accent3 37 3 2 2 2 3" xfId="27662"/>
    <cellStyle name="40% - Accent3 37 3 2 2 3" xfId="27663"/>
    <cellStyle name="40% - Accent3 37 3 2 2 4" xfId="27664"/>
    <cellStyle name="40% - Accent3 37 3 2 3" xfId="27665"/>
    <cellStyle name="40% - Accent3 37 3 2 3 2" xfId="27666"/>
    <cellStyle name="40% - Accent3 37 3 2 3 3" xfId="27667"/>
    <cellStyle name="40% - Accent3 37 3 2 4" xfId="27668"/>
    <cellStyle name="40% - Accent3 37 3 2 5" xfId="27669"/>
    <cellStyle name="40% - Accent3 37 3 3" xfId="27670"/>
    <cellStyle name="40% - Accent3 37 3 3 2" xfId="27671"/>
    <cellStyle name="40% - Accent3 37 3 3 2 2" xfId="27672"/>
    <cellStyle name="40% - Accent3 37 3 3 2 2 2" xfId="27673"/>
    <cellStyle name="40% - Accent3 37 3 3 2 2 3" xfId="27674"/>
    <cellStyle name="40% - Accent3 37 3 3 2 3" xfId="27675"/>
    <cellStyle name="40% - Accent3 37 3 3 2 4" xfId="27676"/>
    <cellStyle name="40% - Accent3 37 3 3 3" xfId="27677"/>
    <cellStyle name="40% - Accent3 37 3 3 3 2" xfId="27678"/>
    <cellStyle name="40% - Accent3 37 3 3 3 3" xfId="27679"/>
    <cellStyle name="40% - Accent3 37 3 3 4" xfId="27680"/>
    <cellStyle name="40% - Accent3 37 3 3 5" xfId="27681"/>
    <cellStyle name="40% - Accent3 37 3 4" xfId="27682"/>
    <cellStyle name="40% - Accent3 37 3 4 2" xfId="27683"/>
    <cellStyle name="40% - Accent3 37 3 4 2 2" xfId="27684"/>
    <cellStyle name="40% - Accent3 37 3 4 2 3" xfId="27685"/>
    <cellStyle name="40% - Accent3 37 3 4 3" xfId="27686"/>
    <cellStyle name="40% - Accent3 37 3 4 4" xfId="27687"/>
    <cellStyle name="40% - Accent3 37 3 5" xfId="27688"/>
    <cellStyle name="40% - Accent3 37 3 5 2" xfId="27689"/>
    <cellStyle name="40% - Accent3 37 3 5 3" xfId="27690"/>
    <cellStyle name="40% - Accent3 37 3 6" xfId="27691"/>
    <cellStyle name="40% - Accent3 37 3 7" xfId="27692"/>
    <cellStyle name="40% - Accent3 37 4" xfId="27693"/>
    <cellStyle name="40% - Accent3 37 4 2" xfId="27694"/>
    <cellStyle name="40% - Accent3 37 4 2 2" xfId="27695"/>
    <cellStyle name="40% - Accent3 37 4 2 2 2" xfId="27696"/>
    <cellStyle name="40% - Accent3 37 4 2 2 2 2" xfId="27697"/>
    <cellStyle name="40% - Accent3 37 4 2 2 2 3" xfId="27698"/>
    <cellStyle name="40% - Accent3 37 4 2 2 3" xfId="27699"/>
    <cellStyle name="40% - Accent3 37 4 2 2 4" xfId="27700"/>
    <cellStyle name="40% - Accent3 37 4 2 3" xfId="27701"/>
    <cellStyle name="40% - Accent3 37 4 2 3 2" xfId="27702"/>
    <cellStyle name="40% - Accent3 37 4 2 3 3" xfId="27703"/>
    <cellStyle name="40% - Accent3 37 4 2 4" xfId="27704"/>
    <cellStyle name="40% - Accent3 37 4 2 5" xfId="27705"/>
    <cellStyle name="40% - Accent3 37 4 3" xfId="27706"/>
    <cellStyle name="40% - Accent3 37 4 3 2" xfId="27707"/>
    <cellStyle name="40% - Accent3 37 4 3 2 2" xfId="27708"/>
    <cellStyle name="40% - Accent3 37 4 3 2 2 2" xfId="27709"/>
    <cellStyle name="40% - Accent3 37 4 3 2 2 3" xfId="27710"/>
    <cellStyle name="40% - Accent3 37 4 3 2 3" xfId="27711"/>
    <cellStyle name="40% - Accent3 37 4 3 2 4" xfId="27712"/>
    <cellStyle name="40% - Accent3 37 4 3 3" xfId="27713"/>
    <cellStyle name="40% - Accent3 37 4 3 3 2" xfId="27714"/>
    <cellStyle name="40% - Accent3 37 4 3 3 3" xfId="27715"/>
    <cellStyle name="40% - Accent3 37 4 3 4" xfId="27716"/>
    <cellStyle name="40% - Accent3 37 4 3 5" xfId="27717"/>
    <cellStyle name="40% - Accent3 37 4 4" xfId="27718"/>
    <cellStyle name="40% - Accent3 37 4 4 2" xfId="27719"/>
    <cellStyle name="40% - Accent3 37 4 4 2 2" xfId="27720"/>
    <cellStyle name="40% - Accent3 37 4 4 2 3" xfId="27721"/>
    <cellStyle name="40% - Accent3 37 4 4 3" xfId="27722"/>
    <cellStyle name="40% - Accent3 37 4 4 4" xfId="27723"/>
    <cellStyle name="40% - Accent3 37 4 5" xfId="27724"/>
    <cellStyle name="40% - Accent3 37 4 5 2" xfId="27725"/>
    <cellStyle name="40% - Accent3 37 4 5 3" xfId="27726"/>
    <cellStyle name="40% - Accent3 37 4 6" xfId="27727"/>
    <cellStyle name="40% - Accent3 37 4 7" xfId="27728"/>
    <cellStyle name="40% - Accent3 37 5" xfId="27729"/>
    <cellStyle name="40% - Accent3 37 5 2" xfId="27730"/>
    <cellStyle name="40% - Accent3 37 5 2 2" xfId="27731"/>
    <cellStyle name="40% - Accent3 37 5 2 2 2" xfId="27732"/>
    <cellStyle name="40% - Accent3 37 5 2 2 2 2" xfId="27733"/>
    <cellStyle name="40% - Accent3 37 5 2 2 2 3" xfId="27734"/>
    <cellStyle name="40% - Accent3 37 5 2 2 3" xfId="27735"/>
    <cellStyle name="40% - Accent3 37 5 2 2 4" xfId="27736"/>
    <cellStyle name="40% - Accent3 37 5 2 3" xfId="27737"/>
    <cellStyle name="40% - Accent3 37 5 2 3 2" xfId="27738"/>
    <cellStyle name="40% - Accent3 37 5 2 3 3" xfId="27739"/>
    <cellStyle name="40% - Accent3 37 5 2 4" xfId="27740"/>
    <cellStyle name="40% - Accent3 37 5 2 5" xfId="27741"/>
    <cellStyle name="40% - Accent3 37 5 3" xfId="27742"/>
    <cellStyle name="40% - Accent3 37 5 3 2" xfId="27743"/>
    <cellStyle name="40% - Accent3 37 5 3 2 2" xfId="27744"/>
    <cellStyle name="40% - Accent3 37 5 3 2 2 2" xfId="27745"/>
    <cellStyle name="40% - Accent3 37 5 3 2 2 3" xfId="27746"/>
    <cellStyle name="40% - Accent3 37 5 3 2 3" xfId="27747"/>
    <cellStyle name="40% - Accent3 37 5 3 2 4" xfId="27748"/>
    <cellStyle name="40% - Accent3 37 5 3 3" xfId="27749"/>
    <cellStyle name="40% - Accent3 37 5 3 3 2" xfId="27750"/>
    <cellStyle name="40% - Accent3 37 5 3 3 3" xfId="27751"/>
    <cellStyle name="40% - Accent3 37 5 3 4" xfId="27752"/>
    <cellStyle name="40% - Accent3 37 5 3 5" xfId="27753"/>
    <cellStyle name="40% - Accent3 37 5 4" xfId="27754"/>
    <cellStyle name="40% - Accent3 37 5 4 2" xfId="27755"/>
    <cellStyle name="40% - Accent3 37 5 4 2 2" xfId="27756"/>
    <cellStyle name="40% - Accent3 37 5 4 2 3" xfId="27757"/>
    <cellStyle name="40% - Accent3 37 5 4 3" xfId="27758"/>
    <cellStyle name="40% - Accent3 37 5 4 4" xfId="27759"/>
    <cellStyle name="40% - Accent3 37 5 5" xfId="27760"/>
    <cellStyle name="40% - Accent3 37 5 5 2" xfId="27761"/>
    <cellStyle name="40% - Accent3 37 5 5 3" xfId="27762"/>
    <cellStyle name="40% - Accent3 37 5 6" xfId="27763"/>
    <cellStyle name="40% - Accent3 37 5 7" xfId="27764"/>
    <cellStyle name="40% - Accent3 37 6" xfId="27765"/>
    <cellStyle name="40% - Accent3 37 6 2" xfId="27766"/>
    <cellStyle name="40% - Accent3 37 6 2 2" xfId="27767"/>
    <cellStyle name="40% - Accent3 37 6 2 2 2" xfId="27768"/>
    <cellStyle name="40% - Accent3 37 6 2 2 3" xfId="27769"/>
    <cellStyle name="40% - Accent3 37 6 2 3" xfId="27770"/>
    <cellStyle name="40% - Accent3 37 6 2 4" xfId="27771"/>
    <cellStyle name="40% - Accent3 37 6 3" xfId="27772"/>
    <cellStyle name="40% - Accent3 37 6 3 2" xfId="27773"/>
    <cellStyle name="40% - Accent3 37 6 3 3" xfId="27774"/>
    <cellStyle name="40% - Accent3 37 6 4" xfId="27775"/>
    <cellStyle name="40% - Accent3 37 6 5" xfId="27776"/>
    <cellStyle name="40% - Accent3 37 7" xfId="27777"/>
    <cellStyle name="40% - Accent3 37 7 2" xfId="27778"/>
    <cellStyle name="40% - Accent3 37 7 2 2" xfId="27779"/>
    <cellStyle name="40% - Accent3 37 7 2 2 2" xfId="27780"/>
    <cellStyle name="40% - Accent3 37 7 2 2 3" xfId="27781"/>
    <cellStyle name="40% - Accent3 37 7 2 3" xfId="27782"/>
    <cellStyle name="40% - Accent3 37 7 2 4" xfId="27783"/>
    <cellStyle name="40% - Accent3 37 7 3" xfId="27784"/>
    <cellStyle name="40% - Accent3 37 7 3 2" xfId="27785"/>
    <cellStyle name="40% - Accent3 37 7 3 3" xfId="27786"/>
    <cellStyle name="40% - Accent3 37 7 4" xfId="27787"/>
    <cellStyle name="40% - Accent3 37 7 5" xfId="27788"/>
    <cellStyle name="40% - Accent3 37 8" xfId="27789"/>
    <cellStyle name="40% - Accent3 37 8 2" xfId="27790"/>
    <cellStyle name="40% - Accent3 37 8 2 2" xfId="27791"/>
    <cellStyle name="40% - Accent3 37 8 2 2 2" xfId="27792"/>
    <cellStyle name="40% - Accent3 37 8 2 2 3" xfId="27793"/>
    <cellStyle name="40% - Accent3 37 8 2 3" xfId="27794"/>
    <cellStyle name="40% - Accent3 37 8 2 4" xfId="27795"/>
    <cellStyle name="40% - Accent3 37 8 3" xfId="27796"/>
    <cellStyle name="40% - Accent3 37 8 3 2" xfId="27797"/>
    <cellStyle name="40% - Accent3 37 8 3 3" xfId="27798"/>
    <cellStyle name="40% - Accent3 37 8 4" xfId="27799"/>
    <cellStyle name="40% - Accent3 37 8 5" xfId="27800"/>
    <cellStyle name="40% - Accent3 37 9" xfId="27801"/>
    <cellStyle name="40% - Accent3 37 9 2" xfId="27802"/>
    <cellStyle name="40% - Accent3 37 9 2 2" xfId="27803"/>
    <cellStyle name="40% - Accent3 37 9 2 3" xfId="27804"/>
    <cellStyle name="40% - Accent3 37 9 3" xfId="27805"/>
    <cellStyle name="40% - Accent3 37 9 4" xfId="27806"/>
    <cellStyle name="40% - Accent3 37_PwrTax 51040" xfId="27807"/>
    <cellStyle name="40% - Accent3 38" xfId="27808"/>
    <cellStyle name="40% - Accent3 39" xfId="27809"/>
    <cellStyle name="40% - Accent3 39 2" xfId="27810"/>
    <cellStyle name="40% - Accent3 39 2 2" xfId="27811"/>
    <cellStyle name="40% - Accent3 39 2 2 2" xfId="27812"/>
    <cellStyle name="40% - Accent3 39 2 2 2 2" xfId="27813"/>
    <cellStyle name="40% - Accent3 39 2 2 2 3" xfId="27814"/>
    <cellStyle name="40% - Accent3 39 2 2 3" xfId="27815"/>
    <cellStyle name="40% - Accent3 39 2 2 4" xfId="27816"/>
    <cellStyle name="40% - Accent3 39 2 3" xfId="27817"/>
    <cellStyle name="40% - Accent3 39 2 3 2" xfId="27818"/>
    <cellStyle name="40% - Accent3 39 2 3 3" xfId="27819"/>
    <cellStyle name="40% - Accent3 39 2 4" xfId="27820"/>
    <cellStyle name="40% - Accent3 39 2 5" xfId="27821"/>
    <cellStyle name="40% - Accent3 39 3" xfId="27822"/>
    <cellStyle name="40% - Accent3 39 3 2" xfId="27823"/>
    <cellStyle name="40% - Accent3 39 3 2 2" xfId="27824"/>
    <cellStyle name="40% - Accent3 39 3 2 2 2" xfId="27825"/>
    <cellStyle name="40% - Accent3 39 3 2 2 3" xfId="27826"/>
    <cellStyle name="40% - Accent3 39 3 2 3" xfId="27827"/>
    <cellStyle name="40% - Accent3 39 3 2 4" xfId="27828"/>
    <cellStyle name="40% - Accent3 39 3 3" xfId="27829"/>
    <cellStyle name="40% - Accent3 39 3 3 2" xfId="27830"/>
    <cellStyle name="40% - Accent3 39 3 3 3" xfId="27831"/>
    <cellStyle name="40% - Accent3 39 3 4" xfId="27832"/>
    <cellStyle name="40% - Accent3 39 3 5" xfId="27833"/>
    <cellStyle name="40% - Accent3 39 4" xfId="27834"/>
    <cellStyle name="40% - Accent3 39 4 2" xfId="27835"/>
    <cellStyle name="40% - Accent3 39 4 2 2" xfId="27836"/>
    <cellStyle name="40% - Accent3 39 4 2 2 2" xfId="27837"/>
    <cellStyle name="40% - Accent3 39 4 2 2 3" xfId="27838"/>
    <cellStyle name="40% - Accent3 39 4 2 3" xfId="27839"/>
    <cellStyle name="40% - Accent3 39 4 2 4" xfId="27840"/>
    <cellStyle name="40% - Accent3 39 4 3" xfId="27841"/>
    <cellStyle name="40% - Accent3 39 4 3 2" xfId="27842"/>
    <cellStyle name="40% - Accent3 39 4 3 3" xfId="27843"/>
    <cellStyle name="40% - Accent3 39 4 4" xfId="27844"/>
    <cellStyle name="40% - Accent3 39 4 5" xfId="27845"/>
    <cellStyle name="40% - Accent3 39 5" xfId="27846"/>
    <cellStyle name="40% - Accent3 39 5 2" xfId="27847"/>
    <cellStyle name="40% - Accent3 39 5 2 2" xfId="27848"/>
    <cellStyle name="40% - Accent3 39 5 2 3" xfId="27849"/>
    <cellStyle name="40% - Accent3 39 5 3" xfId="27850"/>
    <cellStyle name="40% - Accent3 39 5 4" xfId="27851"/>
    <cellStyle name="40% - Accent3 39 6" xfId="27852"/>
    <cellStyle name="40% - Accent3 39 6 2" xfId="27853"/>
    <cellStyle name="40% - Accent3 39 6 3" xfId="27854"/>
    <cellStyle name="40% - Accent3 39 7" xfId="27855"/>
    <cellStyle name="40% - Accent3 39 8" xfId="27856"/>
    <cellStyle name="40% - Accent3 4" xfId="632"/>
    <cellStyle name="40% - Accent3 4 10" xfId="27857"/>
    <cellStyle name="40% - Accent3 4 10 2" xfId="27858"/>
    <cellStyle name="40% - Accent3 4 10 2 2" xfId="27859"/>
    <cellStyle name="40% - Accent3 4 10 2 2 2" xfId="27860"/>
    <cellStyle name="40% - Accent3 4 10 2 2 3" xfId="27861"/>
    <cellStyle name="40% - Accent3 4 10 2 3" xfId="27862"/>
    <cellStyle name="40% - Accent3 4 10 2 4" xfId="27863"/>
    <cellStyle name="40% - Accent3 4 10 3" xfId="27864"/>
    <cellStyle name="40% - Accent3 4 10 3 2" xfId="27865"/>
    <cellStyle name="40% - Accent3 4 10 3 3" xfId="27866"/>
    <cellStyle name="40% - Accent3 4 10 4" xfId="27867"/>
    <cellStyle name="40% - Accent3 4 10 5" xfId="27868"/>
    <cellStyle name="40% - Accent3 4 11" xfId="27869"/>
    <cellStyle name="40% - Accent3 4 11 2" xfId="27870"/>
    <cellStyle name="40% - Accent3 4 11 2 2" xfId="27871"/>
    <cellStyle name="40% - Accent3 4 11 2 3" xfId="27872"/>
    <cellStyle name="40% - Accent3 4 11 3" xfId="27873"/>
    <cellStyle name="40% - Accent3 4 11 4" xfId="27874"/>
    <cellStyle name="40% - Accent3 4 12" xfId="27875"/>
    <cellStyle name="40% - Accent3 4 12 2" xfId="27876"/>
    <cellStyle name="40% - Accent3 4 12 2 2" xfId="27877"/>
    <cellStyle name="40% - Accent3 4 12 2 3" xfId="27878"/>
    <cellStyle name="40% - Accent3 4 12 3" xfId="27879"/>
    <cellStyle name="40% - Accent3 4 12 4" xfId="27880"/>
    <cellStyle name="40% - Accent3 4 13" xfId="27881"/>
    <cellStyle name="40% - Accent3 4 13 2" xfId="27882"/>
    <cellStyle name="40% - Accent3 4 13 3" xfId="27883"/>
    <cellStyle name="40% - Accent3 4 14" xfId="27884"/>
    <cellStyle name="40% - Accent3 4 15" xfId="27885"/>
    <cellStyle name="40% - Accent3 4 2" xfId="633"/>
    <cellStyle name="40% - Accent3 4 3" xfId="27886"/>
    <cellStyle name="40% - Accent3 4 3 10" xfId="27887"/>
    <cellStyle name="40% - Accent3 4 3 10 2" xfId="27888"/>
    <cellStyle name="40% - Accent3 4 3 10 3" xfId="27889"/>
    <cellStyle name="40% - Accent3 4 3 11" xfId="27890"/>
    <cellStyle name="40% - Accent3 4 3 12" xfId="27891"/>
    <cellStyle name="40% - Accent3 4 3 2" xfId="27892"/>
    <cellStyle name="40% - Accent3 4 3 2 2" xfId="27893"/>
    <cellStyle name="40% - Accent3 4 3 2 2 2" xfId="27894"/>
    <cellStyle name="40% - Accent3 4 3 2 2 2 2" xfId="27895"/>
    <cellStyle name="40% - Accent3 4 3 2 2 2 2 2" xfId="27896"/>
    <cellStyle name="40% - Accent3 4 3 2 2 2 2 3" xfId="27897"/>
    <cellStyle name="40% - Accent3 4 3 2 2 2 3" xfId="27898"/>
    <cellStyle name="40% - Accent3 4 3 2 2 2 4" xfId="27899"/>
    <cellStyle name="40% - Accent3 4 3 2 2 3" xfId="27900"/>
    <cellStyle name="40% - Accent3 4 3 2 2 3 2" xfId="27901"/>
    <cellStyle name="40% - Accent3 4 3 2 2 3 3" xfId="27902"/>
    <cellStyle name="40% - Accent3 4 3 2 2 4" xfId="27903"/>
    <cellStyle name="40% - Accent3 4 3 2 2 5" xfId="27904"/>
    <cellStyle name="40% - Accent3 4 3 2 3" xfId="27905"/>
    <cellStyle name="40% - Accent3 4 3 2 3 2" xfId="27906"/>
    <cellStyle name="40% - Accent3 4 3 2 3 2 2" xfId="27907"/>
    <cellStyle name="40% - Accent3 4 3 2 3 2 2 2" xfId="27908"/>
    <cellStyle name="40% - Accent3 4 3 2 3 2 2 3" xfId="27909"/>
    <cellStyle name="40% - Accent3 4 3 2 3 2 3" xfId="27910"/>
    <cellStyle name="40% - Accent3 4 3 2 3 2 4" xfId="27911"/>
    <cellStyle name="40% - Accent3 4 3 2 3 3" xfId="27912"/>
    <cellStyle name="40% - Accent3 4 3 2 3 3 2" xfId="27913"/>
    <cellStyle name="40% - Accent3 4 3 2 3 3 3" xfId="27914"/>
    <cellStyle name="40% - Accent3 4 3 2 3 4" xfId="27915"/>
    <cellStyle name="40% - Accent3 4 3 2 3 5" xfId="27916"/>
    <cellStyle name="40% - Accent3 4 3 2 4" xfId="27917"/>
    <cellStyle name="40% - Accent3 4 3 2 4 2" xfId="27918"/>
    <cellStyle name="40% - Accent3 4 3 2 4 2 2" xfId="27919"/>
    <cellStyle name="40% - Accent3 4 3 2 4 2 3" xfId="27920"/>
    <cellStyle name="40% - Accent3 4 3 2 4 3" xfId="27921"/>
    <cellStyle name="40% - Accent3 4 3 2 4 4" xfId="27922"/>
    <cellStyle name="40% - Accent3 4 3 2 5" xfId="27923"/>
    <cellStyle name="40% - Accent3 4 3 2 5 2" xfId="27924"/>
    <cellStyle name="40% - Accent3 4 3 2 5 3" xfId="27925"/>
    <cellStyle name="40% - Accent3 4 3 2 6" xfId="27926"/>
    <cellStyle name="40% - Accent3 4 3 2 7" xfId="27927"/>
    <cellStyle name="40% - Accent3 4 3 3" xfId="27928"/>
    <cellStyle name="40% - Accent3 4 3 3 2" xfId="27929"/>
    <cellStyle name="40% - Accent3 4 3 3 2 2" xfId="27930"/>
    <cellStyle name="40% - Accent3 4 3 3 2 2 2" xfId="27931"/>
    <cellStyle name="40% - Accent3 4 3 3 2 2 2 2" xfId="27932"/>
    <cellStyle name="40% - Accent3 4 3 3 2 2 2 3" xfId="27933"/>
    <cellStyle name="40% - Accent3 4 3 3 2 2 3" xfId="27934"/>
    <cellStyle name="40% - Accent3 4 3 3 2 2 4" xfId="27935"/>
    <cellStyle name="40% - Accent3 4 3 3 2 3" xfId="27936"/>
    <cellStyle name="40% - Accent3 4 3 3 2 3 2" xfId="27937"/>
    <cellStyle name="40% - Accent3 4 3 3 2 3 3" xfId="27938"/>
    <cellStyle name="40% - Accent3 4 3 3 2 4" xfId="27939"/>
    <cellStyle name="40% - Accent3 4 3 3 2 5" xfId="27940"/>
    <cellStyle name="40% - Accent3 4 3 3 3" xfId="27941"/>
    <cellStyle name="40% - Accent3 4 3 3 3 2" xfId="27942"/>
    <cellStyle name="40% - Accent3 4 3 3 3 2 2" xfId="27943"/>
    <cellStyle name="40% - Accent3 4 3 3 3 2 2 2" xfId="27944"/>
    <cellStyle name="40% - Accent3 4 3 3 3 2 2 3" xfId="27945"/>
    <cellStyle name="40% - Accent3 4 3 3 3 2 3" xfId="27946"/>
    <cellStyle name="40% - Accent3 4 3 3 3 2 4" xfId="27947"/>
    <cellStyle name="40% - Accent3 4 3 3 3 3" xfId="27948"/>
    <cellStyle name="40% - Accent3 4 3 3 3 3 2" xfId="27949"/>
    <cellStyle name="40% - Accent3 4 3 3 3 3 3" xfId="27950"/>
    <cellStyle name="40% - Accent3 4 3 3 3 4" xfId="27951"/>
    <cellStyle name="40% - Accent3 4 3 3 3 5" xfId="27952"/>
    <cellStyle name="40% - Accent3 4 3 3 4" xfId="27953"/>
    <cellStyle name="40% - Accent3 4 3 3 4 2" xfId="27954"/>
    <cellStyle name="40% - Accent3 4 3 3 4 2 2" xfId="27955"/>
    <cellStyle name="40% - Accent3 4 3 3 4 2 3" xfId="27956"/>
    <cellStyle name="40% - Accent3 4 3 3 4 3" xfId="27957"/>
    <cellStyle name="40% - Accent3 4 3 3 4 4" xfId="27958"/>
    <cellStyle name="40% - Accent3 4 3 3 5" xfId="27959"/>
    <cellStyle name="40% - Accent3 4 3 3 5 2" xfId="27960"/>
    <cellStyle name="40% - Accent3 4 3 3 5 3" xfId="27961"/>
    <cellStyle name="40% - Accent3 4 3 3 6" xfId="27962"/>
    <cellStyle name="40% - Accent3 4 3 3 7" xfId="27963"/>
    <cellStyle name="40% - Accent3 4 3 4" xfId="27964"/>
    <cellStyle name="40% - Accent3 4 3 4 2" xfId="27965"/>
    <cellStyle name="40% - Accent3 4 3 4 2 2" xfId="27966"/>
    <cellStyle name="40% - Accent3 4 3 4 2 2 2" xfId="27967"/>
    <cellStyle name="40% - Accent3 4 3 4 2 2 2 2" xfId="27968"/>
    <cellStyle name="40% - Accent3 4 3 4 2 2 2 3" xfId="27969"/>
    <cellStyle name="40% - Accent3 4 3 4 2 2 3" xfId="27970"/>
    <cellStyle name="40% - Accent3 4 3 4 2 2 4" xfId="27971"/>
    <cellStyle name="40% - Accent3 4 3 4 2 3" xfId="27972"/>
    <cellStyle name="40% - Accent3 4 3 4 2 3 2" xfId="27973"/>
    <cellStyle name="40% - Accent3 4 3 4 2 3 3" xfId="27974"/>
    <cellStyle name="40% - Accent3 4 3 4 2 4" xfId="27975"/>
    <cellStyle name="40% - Accent3 4 3 4 2 5" xfId="27976"/>
    <cellStyle name="40% - Accent3 4 3 4 3" xfId="27977"/>
    <cellStyle name="40% - Accent3 4 3 4 3 2" xfId="27978"/>
    <cellStyle name="40% - Accent3 4 3 4 3 2 2" xfId="27979"/>
    <cellStyle name="40% - Accent3 4 3 4 3 2 2 2" xfId="27980"/>
    <cellStyle name="40% - Accent3 4 3 4 3 2 2 3" xfId="27981"/>
    <cellStyle name="40% - Accent3 4 3 4 3 2 3" xfId="27982"/>
    <cellStyle name="40% - Accent3 4 3 4 3 2 4" xfId="27983"/>
    <cellStyle name="40% - Accent3 4 3 4 3 3" xfId="27984"/>
    <cellStyle name="40% - Accent3 4 3 4 3 3 2" xfId="27985"/>
    <cellStyle name="40% - Accent3 4 3 4 3 3 3" xfId="27986"/>
    <cellStyle name="40% - Accent3 4 3 4 3 4" xfId="27987"/>
    <cellStyle name="40% - Accent3 4 3 4 3 5" xfId="27988"/>
    <cellStyle name="40% - Accent3 4 3 4 4" xfId="27989"/>
    <cellStyle name="40% - Accent3 4 3 4 4 2" xfId="27990"/>
    <cellStyle name="40% - Accent3 4 3 4 4 2 2" xfId="27991"/>
    <cellStyle name="40% - Accent3 4 3 4 4 2 3" xfId="27992"/>
    <cellStyle name="40% - Accent3 4 3 4 4 3" xfId="27993"/>
    <cellStyle name="40% - Accent3 4 3 4 4 4" xfId="27994"/>
    <cellStyle name="40% - Accent3 4 3 4 5" xfId="27995"/>
    <cellStyle name="40% - Accent3 4 3 4 5 2" xfId="27996"/>
    <cellStyle name="40% - Accent3 4 3 4 5 3" xfId="27997"/>
    <cellStyle name="40% - Accent3 4 3 4 6" xfId="27998"/>
    <cellStyle name="40% - Accent3 4 3 4 7" xfId="27999"/>
    <cellStyle name="40% - Accent3 4 3 5" xfId="28000"/>
    <cellStyle name="40% - Accent3 4 3 5 2" xfId="28001"/>
    <cellStyle name="40% - Accent3 4 3 5 2 2" xfId="28002"/>
    <cellStyle name="40% - Accent3 4 3 5 2 2 2" xfId="28003"/>
    <cellStyle name="40% - Accent3 4 3 5 2 2 3" xfId="28004"/>
    <cellStyle name="40% - Accent3 4 3 5 2 3" xfId="28005"/>
    <cellStyle name="40% - Accent3 4 3 5 2 4" xfId="28006"/>
    <cellStyle name="40% - Accent3 4 3 5 3" xfId="28007"/>
    <cellStyle name="40% - Accent3 4 3 5 3 2" xfId="28008"/>
    <cellStyle name="40% - Accent3 4 3 5 3 3" xfId="28009"/>
    <cellStyle name="40% - Accent3 4 3 5 4" xfId="28010"/>
    <cellStyle name="40% - Accent3 4 3 5 5" xfId="28011"/>
    <cellStyle name="40% - Accent3 4 3 6" xfId="28012"/>
    <cellStyle name="40% - Accent3 4 3 6 2" xfId="28013"/>
    <cellStyle name="40% - Accent3 4 3 6 2 2" xfId="28014"/>
    <cellStyle name="40% - Accent3 4 3 6 2 2 2" xfId="28015"/>
    <cellStyle name="40% - Accent3 4 3 6 2 2 3" xfId="28016"/>
    <cellStyle name="40% - Accent3 4 3 6 2 3" xfId="28017"/>
    <cellStyle name="40% - Accent3 4 3 6 2 4" xfId="28018"/>
    <cellStyle name="40% - Accent3 4 3 6 3" xfId="28019"/>
    <cellStyle name="40% - Accent3 4 3 6 3 2" xfId="28020"/>
    <cellStyle name="40% - Accent3 4 3 6 3 3" xfId="28021"/>
    <cellStyle name="40% - Accent3 4 3 6 4" xfId="28022"/>
    <cellStyle name="40% - Accent3 4 3 6 5" xfId="28023"/>
    <cellStyle name="40% - Accent3 4 3 7" xfId="28024"/>
    <cellStyle name="40% - Accent3 4 3 7 2" xfId="28025"/>
    <cellStyle name="40% - Accent3 4 3 7 2 2" xfId="28026"/>
    <cellStyle name="40% - Accent3 4 3 7 2 2 2" xfId="28027"/>
    <cellStyle name="40% - Accent3 4 3 7 2 2 3" xfId="28028"/>
    <cellStyle name="40% - Accent3 4 3 7 2 3" xfId="28029"/>
    <cellStyle name="40% - Accent3 4 3 7 2 4" xfId="28030"/>
    <cellStyle name="40% - Accent3 4 3 7 3" xfId="28031"/>
    <cellStyle name="40% - Accent3 4 3 7 3 2" xfId="28032"/>
    <cellStyle name="40% - Accent3 4 3 7 3 3" xfId="28033"/>
    <cellStyle name="40% - Accent3 4 3 7 4" xfId="28034"/>
    <cellStyle name="40% - Accent3 4 3 7 5" xfId="28035"/>
    <cellStyle name="40% - Accent3 4 3 8" xfId="28036"/>
    <cellStyle name="40% - Accent3 4 3 8 2" xfId="28037"/>
    <cellStyle name="40% - Accent3 4 3 8 2 2" xfId="28038"/>
    <cellStyle name="40% - Accent3 4 3 8 2 3" xfId="28039"/>
    <cellStyle name="40% - Accent3 4 3 8 3" xfId="28040"/>
    <cellStyle name="40% - Accent3 4 3 8 4" xfId="28041"/>
    <cellStyle name="40% - Accent3 4 3 9" xfId="28042"/>
    <cellStyle name="40% - Accent3 4 3 9 2" xfId="28043"/>
    <cellStyle name="40% - Accent3 4 3 9 2 2" xfId="28044"/>
    <cellStyle name="40% - Accent3 4 3 9 2 3" xfId="28045"/>
    <cellStyle name="40% - Accent3 4 3 9 3" xfId="28046"/>
    <cellStyle name="40% - Accent3 4 3 9 4" xfId="28047"/>
    <cellStyle name="40% - Accent3 4 4" xfId="28048"/>
    <cellStyle name="40% - Accent3 4 4 10" xfId="28049"/>
    <cellStyle name="40% - Accent3 4 4 10 2" xfId="28050"/>
    <cellStyle name="40% - Accent3 4 4 10 3" xfId="28051"/>
    <cellStyle name="40% - Accent3 4 4 11" xfId="28052"/>
    <cellStyle name="40% - Accent3 4 4 12" xfId="28053"/>
    <cellStyle name="40% - Accent3 4 4 2" xfId="28054"/>
    <cellStyle name="40% - Accent3 4 4 2 2" xfId="28055"/>
    <cellStyle name="40% - Accent3 4 4 2 2 2" xfId="28056"/>
    <cellStyle name="40% - Accent3 4 4 2 2 2 2" xfId="28057"/>
    <cellStyle name="40% - Accent3 4 4 2 2 2 2 2" xfId="28058"/>
    <cellStyle name="40% - Accent3 4 4 2 2 2 2 3" xfId="28059"/>
    <cellStyle name="40% - Accent3 4 4 2 2 2 3" xfId="28060"/>
    <cellStyle name="40% - Accent3 4 4 2 2 2 4" xfId="28061"/>
    <cellStyle name="40% - Accent3 4 4 2 2 3" xfId="28062"/>
    <cellStyle name="40% - Accent3 4 4 2 2 3 2" xfId="28063"/>
    <cellStyle name="40% - Accent3 4 4 2 2 3 3" xfId="28064"/>
    <cellStyle name="40% - Accent3 4 4 2 2 4" xfId="28065"/>
    <cellStyle name="40% - Accent3 4 4 2 2 5" xfId="28066"/>
    <cellStyle name="40% - Accent3 4 4 2 3" xfId="28067"/>
    <cellStyle name="40% - Accent3 4 4 2 3 2" xfId="28068"/>
    <cellStyle name="40% - Accent3 4 4 2 3 2 2" xfId="28069"/>
    <cellStyle name="40% - Accent3 4 4 2 3 2 2 2" xfId="28070"/>
    <cellStyle name="40% - Accent3 4 4 2 3 2 2 3" xfId="28071"/>
    <cellStyle name="40% - Accent3 4 4 2 3 2 3" xfId="28072"/>
    <cellStyle name="40% - Accent3 4 4 2 3 2 4" xfId="28073"/>
    <cellStyle name="40% - Accent3 4 4 2 3 3" xfId="28074"/>
    <cellStyle name="40% - Accent3 4 4 2 3 3 2" xfId="28075"/>
    <cellStyle name="40% - Accent3 4 4 2 3 3 3" xfId="28076"/>
    <cellStyle name="40% - Accent3 4 4 2 3 4" xfId="28077"/>
    <cellStyle name="40% - Accent3 4 4 2 3 5" xfId="28078"/>
    <cellStyle name="40% - Accent3 4 4 2 4" xfId="28079"/>
    <cellStyle name="40% - Accent3 4 4 2 4 2" xfId="28080"/>
    <cellStyle name="40% - Accent3 4 4 2 4 2 2" xfId="28081"/>
    <cellStyle name="40% - Accent3 4 4 2 4 2 3" xfId="28082"/>
    <cellStyle name="40% - Accent3 4 4 2 4 3" xfId="28083"/>
    <cellStyle name="40% - Accent3 4 4 2 4 4" xfId="28084"/>
    <cellStyle name="40% - Accent3 4 4 2 5" xfId="28085"/>
    <cellStyle name="40% - Accent3 4 4 2 5 2" xfId="28086"/>
    <cellStyle name="40% - Accent3 4 4 2 5 3" xfId="28087"/>
    <cellStyle name="40% - Accent3 4 4 2 6" xfId="28088"/>
    <cellStyle name="40% - Accent3 4 4 2 7" xfId="28089"/>
    <cellStyle name="40% - Accent3 4 4 3" xfId="28090"/>
    <cellStyle name="40% - Accent3 4 4 3 2" xfId="28091"/>
    <cellStyle name="40% - Accent3 4 4 3 2 2" xfId="28092"/>
    <cellStyle name="40% - Accent3 4 4 3 2 2 2" xfId="28093"/>
    <cellStyle name="40% - Accent3 4 4 3 2 2 2 2" xfId="28094"/>
    <cellStyle name="40% - Accent3 4 4 3 2 2 2 3" xfId="28095"/>
    <cellStyle name="40% - Accent3 4 4 3 2 2 3" xfId="28096"/>
    <cellStyle name="40% - Accent3 4 4 3 2 2 4" xfId="28097"/>
    <cellStyle name="40% - Accent3 4 4 3 2 3" xfId="28098"/>
    <cellStyle name="40% - Accent3 4 4 3 2 3 2" xfId="28099"/>
    <cellStyle name="40% - Accent3 4 4 3 2 3 3" xfId="28100"/>
    <cellStyle name="40% - Accent3 4 4 3 2 4" xfId="28101"/>
    <cellStyle name="40% - Accent3 4 4 3 2 5" xfId="28102"/>
    <cellStyle name="40% - Accent3 4 4 3 3" xfId="28103"/>
    <cellStyle name="40% - Accent3 4 4 3 3 2" xfId="28104"/>
    <cellStyle name="40% - Accent3 4 4 3 3 2 2" xfId="28105"/>
    <cellStyle name="40% - Accent3 4 4 3 3 2 2 2" xfId="28106"/>
    <cellStyle name="40% - Accent3 4 4 3 3 2 2 3" xfId="28107"/>
    <cellStyle name="40% - Accent3 4 4 3 3 2 3" xfId="28108"/>
    <cellStyle name="40% - Accent3 4 4 3 3 2 4" xfId="28109"/>
    <cellStyle name="40% - Accent3 4 4 3 3 3" xfId="28110"/>
    <cellStyle name="40% - Accent3 4 4 3 3 3 2" xfId="28111"/>
    <cellStyle name="40% - Accent3 4 4 3 3 3 3" xfId="28112"/>
    <cellStyle name="40% - Accent3 4 4 3 3 4" xfId="28113"/>
    <cellStyle name="40% - Accent3 4 4 3 3 5" xfId="28114"/>
    <cellStyle name="40% - Accent3 4 4 3 4" xfId="28115"/>
    <cellStyle name="40% - Accent3 4 4 3 4 2" xfId="28116"/>
    <cellStyle name="40% - Accent3 4 4 3 4 2 2" xfId="28117"/>
    <cellStyle name="40% - Accent3 4 4 3 4 2 3" xfId="28118"/>
    <cellStyle name="40% - Accent3 4 4 3 4 3" xfId="28119"/>
    <cellStyle name="40% - Accent3 4 4 3 4 4" xfId="28120"/>
    <cellStyle name="40% - Accent3 4 4 3 5" xfId="28121"/>
    <cellStyle name="40% - Accent3 4 4 3 5 2" xfId="28122"/>
    <cellStyle name="40% - Accent3 4 4 3 5 3" xfId="28123"/>
    <cellStyle name="40% - Accent3 4 4 3 6" xfId="28124"/>
    <cellStyle name="40% - Accent3 4 4 3 7" xfId="28125"/>
    <cellStyle name="40% - Accent3 4 4 4" xfId="28126"/>
    <cellStyle name="40% - Accent3 4 4 4 2" xfId="28127"/>
    <cellStyle name="40% - Accent3 4 4 4 2 2" xfId="28128"/>
    <cellStyle name="40% - Accent3 4 4 4 2 2 2" xfId="28129"/>
    <cellStyle name="40% - Accent3 4 4 4 2 2 2 2" xfId="28130"/>
    <cellStyle name="40% - Accent3 4 4 4 2 2 2 3" xfId="28131"/>
    <cellStyle name="40% - Accent3 4 4 4 2 2 3" xfId="28132"/>
    <cellStyle name="40% - Accent3 4 4 4 2 2 4" xfId="28133"/>
    <cellStyle name="40% - Accent3 4 4 4 2 3" xfId="28134"/>
    <cellStyle name="40% - Accent3 4 4 4 2 3 2" xfId="28135"/>
    <cellStyle name="40% - Accent3 4 4 4 2 3 3" xfId="28136"/>
    <cellStyle name="40% - Accent3 4 4 4 2 4" xfId="28137"/>
    <cellStyle name="40% - Accent3 4 4 4 2 5" xfId="28138"/>
    <cellStyle name="40% - Accent3 4 4 4 3" xfId="28139"/>
    <cellStyle name="40% - Accent3 4 4 4 3 2" xfId="28140"/>
    <cellStyle name="40% - Accent3 4 4 4 3 2 2" xfId="28141"/>
    <cellStyle name="40% - Accent3 4 4 4 3 2 2 2" xfId="28142"/>
    <cellStyle name="40% - Accent3 4 4 4 3 2 2 3" xfId="28143"/>
    <cellStyle name="40% - Accent3 4 4 4 3 2 3" xfId="28144"/>
    <cellStyle name="40% - Accent3 4 4 4 3 2 4" xfId="28145"/>
    <cellStyle name="40% - Accent3 4 4 4 3 3" xfId="28146"/>
    <cellStyle name="40% - Accent3 4 4 4 3 3 2" xfId="28147"/>
    <cellStyle name="40% - Accent3 4 4 4 3 3 3" xfId="28148"/>
    <cellStyle name="40% - Accent3 4 4 4 3 4" xfId="28149"/>
    <cellStyle name="40% - Accent3 4 4 4 3 5" xfId="28150"/>
    <cellStyle name="40% - Accent3 4 4 4 4" xfId="28151"/>
    <cellStyle name="40% - Accent3 4 4 4 4 2" xfId="28152"/>
    <cellStyle name="40% - Accent3 4 4 4 4 2 2" xfId="28153"/>
    <cellStyle name="40% - Accent3 4 4 4 4 2 3" xfId="28154"/>
    <cellStyle name="40% - Accent3 4 4 4 4 3" xfId="28155"/>
    <cellStyle name="40% - Accent3 4 4 4 4 4" xfId="28156"/>
    <cellStyle name="40% - Accent3 4 4 4 5" xfId="28157"/>
    <cellStyle name="40% - Accent3 4 4 4 5 2" xfId="28158"/>
    <cellStyle name="40% - Accent3 4 4 4 5 3" xfId="28159"/>
    <cellStyle name="40% - Accent3 4 4 4 6" xfId="28160"/>
    <cellStyle name="40% - Accent3 4 4 4 7" xfId="28161"/>
    <cellStyle name="40% - Accent3 4 4 5" xfId="28162"/>
    <cellStyle name="40% - Accent3 4 4 5 2" xfId="28163"/>
    <cellStyle name="40% - Accent3 4 4 5 2 2" xfId="28164"/>
    <cellStyle name="40% - Accent3 4 4 5 2 2 2" xfId="28165"/>
    <cellStyle name="40% - Accent3 4 4 5 2 2 3" xfId="28166"/>
    <cellStyle name="40% - Accent3 4 4 5 2 3" xfId="28167"/>
    <cellStyle name="40% - Accent3 4 4 5 2 4" xfId="28168"/>
    <cellStyle name="40% - Accent3 4 4 5 3" xfId="28169"/>
    <cellStyle name="40% - Accent3 4 4 5 3 2" xfId="28170"/>
    <cellStyle name="40% - Accent3 4 4 5 3 3" xfId="28171"/>
    <cellStyle name="40% - Accent3 4 4 5 4" xfId="28172"/>
    <cellStyle name="40% - Accent3 4 4 5 5" xfId="28173"/>
    <cellStyle name="40% - Accent3 4 4 6" xfId="28174"/>
    <cellStyle name="40% - Accent3 4 4 6 2" xfId="28175"/>
    <cellStyle name="40% - Accent3 4 4 6 2 2" xfId="28176"/>
    <cellStyle name="40% - Accent3 4 4 6 2 2 2" xfId="28177"/>
    <cellStyle name="40% - Accent3 4 4 6 2 2 3" xfId="28178"/>
    <cellStyle name="40% - Accent3 4 4 6 2 3" xfId="28179"/>
    <cellStyle name="40% - Accent3 4 4 6 2 4" xfId="28180"/>
    <cellStyle name="40% - Accent3 4 4 6 3" xfId="28181"/>
    <cellStyle name="40% - Accent3 4 4 6 3 2" xfId="28182"/>
    <cellStyle name="40% - Accent3 4 4 6 3 3" xfId="28183"/>
    <cellStyle name="40% - Accent3 4 4 6 4" xfId="28184"/>
    <cellStyle name="40% - Accent3 4 4 6 5" xfId="28185"/>
    <cellStyle name="40% - Accent3 4 4 7" xfId="28186"/>
    <cellStyle name="40% - Accent3 4 4 7 2" xfId="28187"/>
    <cellStyle name="40% - Accent3 4 4 7 2 2" xfId="28188"/>
    <cellStyle name="40% - Accent3 4 4 7 2 2 2" xfId="28189"/>
    <cellStyle name="40% - Accent3 4 4 7 2 2 3" xfId="28190"/>
    <cellStyle name="40% - Accent3 4 4 7 2 3" xfId="28191"/>
    <cellStyle name="40% - Accent3 4 4 7 2 4" xfId="28192"/>
    <cellStyle name="40% - Accent3 4 4 7 3" xfId="28193"/>
    <cellStyle name="40% - Accent3 4 4 7 3 2" xfId="28194"/>
    <cellStyle name="40% - Accent3 4 4 7 3 3" xfId="28195"/>
    <cellStyle name="40% - Accent3 4 4 7 4" xfId="28196"/>
    <cellStyle name="40% - Accent3 4 4 7 5" xfId="28197"/>
    <cellStyle name="40% - Accent3 4 4 8" xfId="28198"/>
    <cellStyle name="40% - Accent3 4 4 8 2" xfId="28199"/>
    <cellStyle name="40% - Accent3 4 4 8 2 2" xfId="28200"/>
    <cellStyle name="40% - Accent3 4 4 8 2 3" xfId="28201"/>
    <cellStyle name="40% - Accent3 4 4 8 3" xfId="28202"/>
    <cellStyle name="40% - Accent3 4 4 8 4" xfId="28203"/>
    <cellStyle name="40% - Accent3 4 4 9" xfId="28204"/>
    <cellStyle name="40% - Accent3 4 4 9 2" xfId="28205"/>
    <cellStyle name="40% - Accent3 4 4 9 2 2" xfId="28206"/>
    <cellStyle name="40% - Accent3 4 4 9 2 3" xfId="28207"/>
    <cellStyle name="40% - Accent3 4 4 9 3" xfId="28208"/>
    <cellStyle name="40% - Accent3 4 4 9 4" xfId="28209"/>
    <cellStyle name="40% - Accent3 4 5" xfId="28210"/>
    <cellStyle name="40% - Accent3 4 5 2" xfId="28211"/>
    <cellStyle name="40% - Accent3 4 5 2 2" xfId="28212"/>
    <cellStyle name="40% - Accent3 4 5 2 2 2" xfId="28213"/>
    <cellStyle name="40% - Accent3 4 5 2 2 2 2" xfId="28214"/>
    <cellStyle name="40% - Accent3 4 5 2 2 2 3" xfId="28215"/>
    <cellStyle name="40% - Accent3 4 5 2 2 3" xfId="28216"/>
    <cellStyle name="40% - Accent3 4 5 2 2 4" xfId="28217"/>
    <cellStyle name="40% - Accent3 4 5 2 3" xfId="28218"/>
    <cellStyle name="40% - Accent3 4 5 2 3 2" xfId="28219"/>
    <cellStyle name="40% - Accent3 4 5 2 3 3" xfId="28220"/>
    <cellStyle name="40% - Accent3 4 5 2 4" xfId="28221"/>
    <cellStyle name="40% - Accent3 4 5 2 5" xfId="28222"/>
    <cellStyle name="40% - Accent3 4 5 3" xfId="28223"/>
    <cellStyle name="40% - Accent3 4 5 3 2" xfId="28224"/>
    <cellStyle name="40% - Accent3 4 5 3 2 2" xfId="28225"/>
    <cellStyle name="40% - Accent3 4 5 3 2 2 2" xfId="28226"/>
    <cellStyle name="40% - Accent3 4 5 3 2 2 3" xfId="28227"/>
    <cellStyle name="40% - Accent3 4 5 3 2 3" xfId="28228"/>
    <cellStyle name="40% - Accent3 4 5 3 2 4" xfId="28229"/>
    <cellStyle name="40% - Accent3 4 5 3 3" xfId="28230"/>
    <cellStyle name="40% - Accent3 4 5 3 3 2" xfId="28231"/>
    <cellStyle name="40% - Accent3 4 5 3 3 3" xfId="28232"/>
    <cellStyle name="40% - Accent3 4 5 3 4" xfId="28233"/>
    <cellStyle name="40% - Accent3 4 5 3 5" xfId="28234"/>
    <cellStyle name="40% - Accent3 4 5 4" xfId="28235"/>
    <cellStyle name="40% - Accent3 4 5 4 2" xfId="28236"/>
    <cellStyle name="40% - Accent3 4 5 4 2 2" xfId="28237"/>
    <cellStyle name="40% - Accent3 4 5 4 2 3" xfId="28238"/>
    <cellStyle name="40% - Accent3 4 5 4 3" xfId="28239"/>
    <cellStyle name="40% - Accent3 4 5 4 4" xfId="28240"/>
    <cellStyle name="40% - Accent3 4 5 5" xfId="28241"/>
    <cellStyle name="40% - Accent3 4 5 5 2" xfId="28242"/>
    <cellStyle name="40% - Accent3 4 5 5 3" xfId="28243"/>
    <cellStyle name="40% - Accent3 4 5 6" xfId="28244"/>
    <cellStyle name="40% - Accent3 4 5 7" xfId="28245"/>
    <cellStyle name="40% - Accent3 4 6" xfId="28246"/>
    <cellStyle name="40% - Accent3 4 6 2" xfId="28247"/>
    <cellStyle name="40% - Accent3 4 6 2 2" xfId="28248"/>
    <cellStyle name="40% - Accent3 4 6 2 2 2" xfId="28249"/>
    <cellStyle name="40% - Accent3 4 6 2 2 2 2" xfId="28250"/>
    <cellStyle name="40% - Accent3 4 6 2 2 2 3" xfId="28251"/>
    <cellStyle name="40% - Accent3 4 6 2 2 3" xfId="28252"/>
    <cellStyle name="40% - Accent3 4 6 2 2 4" xfId="28253"/>
    <cellStyle name="40% - Accent3 4 6 2 3" xfId="28254"/>
    <cellStyle name="40% - Accent3 4 6 2 3 2" xfId="28255"/>
    <cellStyle name="40% - Accent3 4 6 2 3 3" xfId="28256"/>
    <cellStyle name="40% - Accent3 4 6 2 4" xfId="28257"/>
    <cellStyle name="40% - Accent3 4 6 2 5" xfId="28258"/>
    <cellStyle name="40% - Accent3 4 6 3" xfId="28259"/>
    <cellStyle name="40% - Accent3 4 6 3 2" xfId="28260"/>
    <cellStyle name="40% - Accent3 4 6 3 2 2" xfId="28261"/>
    <cellStyle name="40% - Accent3 4 6 3 2 2 2" xfId="28262"/>
    <cellStyle name="40% - Accent3 4 6 3 2 2 3" xfId="28263"/>
    <cellStyle name="40% - Accent3 4 6 3 2 3" xfId="28264"/>
    <cellStyle name="40% - Accent3 4 6 3 2 4" xfId="28265"/>
    <cellStyle name="40% - Accent3 4 6 3 3" xfId="28266"/>
    <cellStyle name="40% - Accent3 4 6 3 3 2" xfId="28267"/>
    <cellStyle name="40% - Accent3 4 6 3 3 3" xfId="28268"/>
    <cellStyle name="40% - Accent3 4 6 3 4" xfId="28269"/>
    <cellStyle name="40% - Accent3 4 6 3 5" xfId="28270"/>
    <cellStyle name="40% - Accent3 4 6 4" xfId="28271"/>
    <cellStyle name="40% - Accent3 4 6 4 2" xfId="28272"/>
    <cellStyle name="40% - Accent3 4 6 4 2 2" xfId="28273"/>
    <cellStyle name="40% - Accent3 4 6 4 2 3" xfId="28274"/>
    <cellStyle name="40% - Accent3 4 6 4 3" xfId="28275"/>
    <cellStyle name="40% - Accent3 4 6 4 4" xfId="28276"/>
    <cellStyle name="40% - Accent3 4 6 5" xfId="28277"/>
    <cellStyle name="40% - Accent3 4 6 5 2" xfId="28278"/>
    <cellStyle name="40% - Accent3 4 6 5 3" xfId="28279"/>
    <cellStyle name="40% - Accent3 4 6 6" xfId="28280"/>
    <cellStyle name="40% - Accent3 4 6 7" xfId="28281"/>
    <cellStyle name="40% - Accent3 4 7" xfId="28282"/>
    <cellStyle name="40% - Accent3 4 7 2" xfId="28283"/>
    <cellStyle name="40% - Accent3 4 7 2 2" xfId="28284"/>
    <cellStyle name="40% - Accent3 4 7 2 2 2" xfId="28285"/>
    <cellStyle name="40% - Accent3 4 7 2 2 2 2" xfId="28286"/>
    <cellStyle name="40% - Accent3 4 7 2 2 2 3" xfId="28287"/>
    <cellStyle name="40% - Accent3 4 7 2 2 3" xfId="28288"/>
    <cellStyle name="40% - Accent3 4 7 2 2 4" xfId="28289"/>
    <cellStyle name="40% - Accent3 4 7 2 3" xfId="28290"/>
    <cellStyle name="40% - Accent3 4 7 2 3 2" xfId="28291"/>
    <cellStyle name="40% - Accent3 4 7 2 3 3" xfId="28292"/>
    <cellStyle name="40% - Accent3 4 7 2 4" xfId="28293"/>
    <cellStyle name="40% - Accent3 4 7 2 5" xfId="28294"/>
    <cellStyle name="40% - Accent3 4 7 3" xfId="28295"/>
    <cellStyle name="40% - Accent3 4 7 3 2" xfId="28296"/>
    <cellStyle name="40% - Accent3 4 7 3 2 2" xfId="28297"/>
    <cellStyle name="40% - Accent3 4 7 3 2 2 2" xfId="28298"/>
    <cellStyle name="40% - Accent3 4 7 3 2 2 3" xfId="28299"/>
    <cellStyle name="40% - Accent3 4 7 3 2 3" xfId="28300"/>
    <cellStyle name="40% - Accent3 4 7 3 2 4" xfId="28301"/>
    <cellStyle name="40% - Accent3 4 7 3 3" xfId="28302"/>
    <cellStyle name="40% - Accent3 4 7 3 3 2" xfId="28303"/>
    <cellStyle name="40% - Accent3 4 7 3 3 3" xfId="28304"/>
    <cellStyle name="40% - Accent3 4 7 3 4" xfId="28305"/>
    <cellStyle name="40% - Accent3 4 7 3 5" xfId="28306"/>
    <cellStyle name="40% - Accent3 4 7 4" xfId="28307"/>
    <cellStyle name="40% - Accent3 4 7 4 2" xfId="28308"/>
    <cellStyle name="40% - Accent3 4 7 4 2 2" xfId="28309"/>
    <cellStyle name="40% - Accent3 4 7 4 2 3" xfId="28310"/>
    <cellStyle name="40% - Accent3 4 7 4 3" xfId="28311"/>
    <cellStyle name="40% - Accent3 4 7 4 4" xfId="28312"/>
    <cellStyle name="40% - Accent3 4 7 5" xfId="28313"/>
    <cellStyle name="40% - Accent3 4 7 5 2" xfId="28314"/>
    <cellStyle name="40% - Accent3 4 7 5 3" xfId="28315"/>
    <cellStyle name="40% - Accent3 4 7 6" xfId="28316"/>
    <cellStyle name="40% - Accent3 4 7 7" xfId="28317"/>
    <cellStyle name="40% - Accent3 4 8" xfId="28318"/>
    <cellStyle name="40% - Accent3 4 8 2" xfId="28319"/>
    <cellStyle name="40% - Accent3 4 8 2 2" xfId="28320"/>
    <cellStyle name="40% - Accent3 4 8 2 2 2" xfId="28321"/>
    <cellStyle name="40% - Accent3 4 8 2 2 3" xfId="28322"/>
    <cellStyle name="40% - Accent3 4 8 2 3" xfId="28323"/>
    <cellStyle name="40% - Accent3 4 8 2 4" xfId="28324"/>
    <cellStyle name="40% - Accent3 4 8 3" xfId="28325"/>
    <cellStyle name="40% - Accent3 4 8 3 2" xfId="28326"/>
    <cellStyle name="40% - Accent3 4 8 3 3" xfId="28327"/>
    <cellStyle name="40% - Accent3 4 8 4" xfId="28328"/>
    <cellStyle name="40% - Accent3 4 8 5" xfId="28329"/>
    <cellStyle name="40% - Accent3 4 9" xfId="28330"/>
    <cellStyle name="40% - Accent3 4 9 2" xfId="28331"/>
    <cellStyle name="40% - Accent3 4 9 2 2" xfId="28332"/>
    <cellStyle name="40% - Accent3 4 9 2 2 2" xfId="28333"/>
    <cellStyle name="40% - Accent3 4 9 2 2 3" xfId="28334"/>
    <cellStyle name="40% - Accent3 4 9 2 3" xfId="28335"/>
    <cellStyle name="40% - Accent3 4 9 2 4" xfId="28336"/>
    <cellStyle name="40% - Accent3 4 9 3" xfId="28337"/>
    <cellStyle name="40% - Accent3 4 9 3 2" xfId="28338"/>
    <cellStyle name="40% - Accent3 4 9 3 3" xfId="28339"/>
    <cellStyle name="40% - Accent3 4 9 4" xfId="28340"/>
    <cellStyle name="40% - Accent3 4 9 5" xfId="28341"/>
    <cellStyle name="40% - Accent3 4_PwrTax 51040" xfId="28342"/>
    <cellStyle name="40% - Accent3 40" xfId="28343"/>
    <cellStyle name="40% - Accent3 40 2" xfId="28344"/>
    <cellStyle name="40% - Accent3 40 2 2" xfId="28345"/>
    <cellStyle name="40% - Accent3 40 2 2 2" xfId="28346"/>
    <cellStyle name="40% - Accent3 40 2 2 2 2" xfId="28347"/>
    <cellStyle name="40% - Accent3 40 2 2 2 3" xfId="28348"/>
    <cellStyle name="40% - Accent3 40 2 2 3" xfId="28349"/>
    <cellStyle name="40% - Accent3 40 2 2 4" xfId="28350"/>
    <cellStyle name="40% - Accent3 40 2 3" xfId="28351"/>
    <cellStyle name="40% - Accent3 40 2 3 2" xfId="28352"/>
    <cellStyle name="40% - Accent3 40 2 3 3" xfId="28353"/>
    <cellStyle name="40% - Accent3 40 2 4" xfId="28354"/>
    <cellStyle name="40% - Accent3 40 2 5" xfId="28355"/>
    <cellStyle name="40% - Accent3 40 3" xfId="28356"/>
    <cellStyle name="40% - Accent3 40 3 2" xfId="28357"/>
    <cellStyle name="40% - Accent3 40 3 2 2" xfId="28358"/>
    <cellStyle name="40% - Accent3 40 3 2 2 2" xfId="28359"/>
    <cellStyle name="40% - Accent3 40 3 2 2 3" xfId="28360"/>
    <cellStyle name="40% - Accent3 40 3 2 3" xfId="28361"/>
    <cellStyle name="40% - Accent3 40 3 2 4" xfId="28362"/>
    <cellStyle name="40% - Accent3 40 3 3" xfId="28363"/>
    <cellStyle name="40% - Accent3 40 3 3 2" xfId="28364"/>
    <cellStyle name="40% - Accent3 40 3 3 3" xfId="28365"/>
    <cellStyle name="40% - Accent3 40 3 4" xfId="28366"/>
    <cellStyle name="40% - Accent3 40 3 5" xfId="28367"/>
    <cellStyle name="40% - Accent3 40 4" xfId="28368"/>
    <cellStyle name="40% - Accent3 40 4 2" xfId="28369"/>
    <cellStyle name="40% - Accent3 40 4 2 2" xfId="28370"/>
    <cellStyle name="40% - Accent3 40 4 2 3" xfId="28371"/>
    <cellStyle name="40% - Accent3 40 4 3" xfId="28372"/>
    <cellStyle name="40% - Accent3 40 4 4" xfId="28373"/>
    <cellStyle name="40% - Accent3 40 5" xfId="28374"/>
    <cellStyle name="40% - Accent3 40 5 2" xfId="28375"/>
    <cellStyle name="40% - Accent3 40 5 3" xfId="28376"/>
    <cellStyle name="40% - Accent3 40 6" xfId="28377"/>
    <cellStyle name="40% - Accent3 40 7" xfId="28378"/>
    <cellStyle name="40% - Accent3 41" xfId="28379"/>
    <cellStyle name="40% - Accent3 41 2" xfId="28380"/>
    <cellStyle name="40% - Accent3 41 2 2" xfId="28381"/>
    <cellStyle name="40% - Accent3 41 2 2 2" xfId="28382"/>
    <cellStyle name="40% - Accent3 41 2 2 2 2" xfId="28383"/>
    <cellStyle name="40% - Accent3 41 2 2 2 3" xfId="28384"/>
    <cellStyle name="40% - Accent3 41 2 2 3" xfId="28385"/>
    <cellStyle name="40% - Accent3 41 2 2 4" xfId="28386"/>
    <cellStyle name="40% - Accent3 41 2 3" xfId="28387"/>
    <cellStyle name="40% - Accent3 41 2 3 2" xfId="28388"/>
    <cellStyle name="40% - Accent3 41 2 3 3" xfId="28389"/>
    <cellStyle name="40% - Accent3 41 2 4" xfId="28390"/>
    <cellStyle name="40% - Accent3 41 2 5" xfId="28391"/>
    <cellStyle name="40% - Accent3 41 3" xfId="28392"/>
    <cellStyle name="40% - Accent3 41 3 2" xfId="28393"/>
    <cellStyle name="40% - Accent3 41 3 2 2" xfId="28394"/>
    <cellStyle name="40% - Accent3 41 3 2 2 2" xfId="28395"/>
    <cellStyle name="40% - Accent3 41 3 2 2 3" xfId="28396"/>
    <cellStyle name="40% - Accent3 41 3 2 3" xfId="28397"/>
    <cellStyle name="40% - Accent3 41 3 2 4" xfId="28398"/>
    <cellStyle name="40% - Accent3 41 3 3" xfId="28399"/>
    <cellStyle name="40% - Accent3 41 3 3 2" xfId="28400"/>
    <cellStyle name="40% - Accent3 41 3 3 3" xfId="28401"/>
    <cellStyle name="40% - Accent3 41 3 4" xfId="28402"/>
    <cellStyle name="40% - Accent3 41 3 5" xfId="28403"/>
    <cellStyle name="40% - Accent3 41 4" xfId="28404"/>
    <cellStyle name="40% - Accent3 41 4 2" xfId="28405"/>
    <cellStyle name="40% - Accent3 41 4 2 2" xfId="28406"/>
    <cellStyle name="40% - Accent3 41 4 2 3" xfId="28407"/>
    <cellStyle name="40% - Accent3 41 4 3" xfId="28408"/>
    <cellStyle name="40% - Accent3 41 4 4" xfId="28409"/>
    <cellStyle name="40% - Accent3 41 5" xfId="28410"/>
    <cellStyle name="40% - Accent3 41 5 2" xfId="28411"/>
    <cellStyle name="40% - Accent3 41 5 3" xfId="28412"/>
    <cellStyle name="40% - Accent3 41 6" xfId="28413"/>
    <cellStyle name="40% - Accent3 41 7" xfId="28414"/>
    <cellStyle name="40% - Accent3 42" xfId="28415"/>
    <cellStyle name="40% - Accent3 42 2" xfId="28416"/>
    <cellStyle name="40% - Accent3 42 2 2" xfId="28417"/>
    <cellStyle name="40% - Accent3 42 2 2 2" xfId="28418"/>
    <cellStyle name="40% - Accent3 42 2 2 2 2" xfId="28419"/>
    <cellStyle name="40% - Accent3 42 2 2 2 3" xfId="28420"/>
    <cellStyle name="40% - Accent3 42 2 2 3" xfId="28421"/>
    <cellStyle name="40% - Accent3 42 2 2 4" xfId="28422"/>
    <cellStyle name="40% - Accent3 42 2 3" xfId="28423"/>
    <cellStyle name="40% - Accent3 42 2 3 2" xfId="28424"/>
    <cellStyle name="40% - Accent3 42 2 3 3" xfId="28425"/>
    <cellStyle name="40% - Accent3 42 2 4" xfId="28426"/>
    <cellStyle name="40% - Accent3 42 2 5" xfId="28427"/>
    <cellStyle name="40% - Accent3 42 3" xfId="28428"/>
    <cellStyle name="40% - Accent3 42 3 2" xfId="28429"/>
    <cellStyle name="40% - Accent3 42 3 2 2" xfId="28430"/>
    <cellStyle name="40% - Accent3 42 3 2 2 2" xfId="28431"/>
    <cellStyle name="40% - Accent3 42 3 2 2 3" xfId="28432"/>
    <cellStyle name="40% - Accent3 42 3 2 3" xfId="28433"/>
    <cellStyle name="40% - Accent3 42 3 2 4" xfId="28434"/>
    <cellStyle name="40% - Accent3 42 3 3" xfId="28435"/>
    <cellStyle name="40% - Accent3 42 3 3 2" xfId="28436"/>
    <cellStyle name="40% - Accent3 42 3 3 3" xfId="28437"/>
    <cellStyle name="40% - Accent3 42 3 4" xfId="28438"/>
    <cellStyle name="40% - Accent3 42 3 5" xfId="28439"/>
    <cellStyle name="40% - Accent3 42 4" xfId="28440"/>
    <cellStyle name="40% - Accent3 42 4 2" xfId="28441"/>
    <cellStyle name="40% - Accent3 42 4 2 2" xfId="28442"/>
    <cellStyle name="40% - Accent3 42 4 2 3" xfId="28443"/>
    <cellStyle name="40% - Accent3 42 4 3" xfId="28444"/>
    <cellStyle name="40% - Accent3 42 4 4" xfId="28445"/>
    <cellStyle name="40% - Accent3 42 5" xfId="28446"/>
    <cellStyle name="40% - Accent3 42 5 2" xfId="28447"/>
    <cellStyle name="40% - Accent3 42 5 3" xfId="28448"/>
    <cellStyle name="40% - Accent3 42 6" xfId="28449"/>
    <cellStyle name="40% - Accent3 42 7" xfId="28450"/>
    <cellStyle name="40% - Accent3 43" xfId="28451"/>
    <cellStyle name="40% - Accent3 43 2" xfId="28452"/>
    <cellStyle name="40% - Accent3 43 2 2" xfId="28453"/>
    <cellStyle name="40% - Accent3 43 2 2 2" xfId="28454"/>
    <cellStyle name="40% - Accent3 43 2 2 2 2" xfId="28455"/>
    <cellStyle name="40% - Accent3 43 2 2 2 3" xfId="28456"/>
    <cellStyle name="40% - Accent3 43 2 2 3" xfId="28457"/>
    <cellStyle name="40% - Accent3 43 2 2 4" xfId="28458"/>
    <cellStyle name="40% - Accent3 43 2 3" xfId="28459"/>
    <cellStyle name="40% - Accent3 43 2 3 2" xfId="28460"/>
    <cellStyle name="40% - Accent3 43 2 3 3" xfId="28461"/>
    <cellStyle name="40% - Accent3 43 2 4" xfId="28462"/>
    <cellStyle name="40% - Accent3 43 2 5" xfId="28463"/>
    <cellStyle name="40% - Accent3 43 3" xfId="28464"/>
    <cellStyle name="40% - Accent3 43 3 2" xfId="28465"/>
    <cellStyle name="40% - Accent3 43 3 2 2" xfId="28466"/>
    <cellStyle name="40% - Accent3 43 3 2 2 2" xfId="28467"/>
    <cellStyle name="40% - Accent3 43 3 2 2 3" xfId="28468"/>
    <cellStyle name="40% - Accent3 43 3 2 3" xfId="28469"/>
    <cellStyle name="40% - Accent3 43 3 2 4" xfId="28470"/>
    <cellStyle name="40% - Accent3 43 3 3" xfId="28471"/>
    <cellStyle name="40% - Accent3 43 3 3 2" xfId="28472"/>
    <cellStyle name="40% - Accent3 43 3 3 3" xfId="28473"/>
    <cellStyle name="40% - Accent3 43 3 4" xfId="28474"/>
    <cellStyle name="40% - Accent3 43 3 5" xfId="28475"/>
    <cellStyle name="40% - Accent3 43 4" xfId="28476"/>
    <cellStyle name="40% - Accent3 43 4 2" xfId="28477"/>
    <cellStyle name="40% - Accent3 43 4 2 2" xfId="28478"/>
    <cellStyle name="40% - Accent3 43 4 2 3" xfId="28479"/>
    <cellStyle name="40% - Accent3 43 4 3" xfId="28480"/>
    <cellStyle name="40% - Accent3 43 4 4" xfId="28481"/>
    <cellStyle name="40% - Accent3 43 5" xfId="28482"/>
    <cellStyle name="40% - Accent3 43 5 2" xfId="28483"/>
    <cellStyle name="40% - Accent3 43 5 3" xfId="28484"/>
    <cellStyle name="40% - Accent3 43 6" xfId="28485"/>
    <cellStyle name="40% - Accent3 43 7" xfId="28486"/>
    <cellStyle name="40% - Accent3 44" xfId="28487"/>
    <cellStyle name="40% - Accent3 44 2" xfId="28488"/>
    <cellStyle name="40% - Accent3 44 2 2" xfId="28489"/>
    <cellStyle name="40% - Accent3 44 2 2 2" xfId="28490"/>
    <cellStyle name="40% - Accent3 44 2 2 2 2" xfId="28491"/>
    <cellStyle name="40% - Accent3 44 2 2 2 3" xfId="28492"/>
    <cellStyle name="40% - Accent3 44 2 2 3" xfId="28493"/>
    <cellStyle name="40% - Accent3 44 2 2 4" xfId="28494"/>
    <cellStyle name="40% - Accent3 44 2 3" xfId="28495"/>
    <cellStyle name="40% - Accent3 44 2 3 2" xfId="28496"/>
    <cellStyle name="40% - Accent3 44 2 3 3" xfId="28497"/>
    <cellStyle name="40% - Accent3 44 2 4" xfId="28498"/>
    <cellStyle name="40% - Accent3 44 2 5" xfId="28499"/>
    <cellStyle name="40% - Accent3 44 3" xfId="28500"/>
    <cellStyle name="40% - Accent3 44 3 2" xfId="28501"/>
    <cellStyle name="40% - Accent3 44 3 2 2" xfId="28502"/>
    <cellStyle name="40% - Accent3 44 3 2 2 2" xfId="28503"/>
    <cellStyle name="40% - Accent3 44 3 2 2 3" xfId="28504"/>
    <cellStyle name="40% - Accent3 44 3 2 3" xfId="28505"/>
    <cellStyle name="40% - Accent3 44 3 2 4" xfId="28506"/>
    <cellStyle name="40% - Accent3 44 3 3" xfId="28507"/>
    <cellStyle name="40% - Accent3 44 3 3 2" xfId="28508"/>
    <cellStyle name="40% - Accent3 44 3 3 3" xfId="28509"/>
    <cellStyle name="40% - Accent3 44 3 4" xfId="28510"/>
    <cellStyle name="40% - Accent3 44 3 5" xfId="28511"/>
    <cellStyle name="40% - Accent3 44 4" xfId="28512"/>
    <cellStyle name="40% - Accent3 44 4 2" xfId="28513"/>
    <cellStyle name="40% - Accent3 44 4 2 2" xfId="28514"/>
    <cellStyle name="40% - Accent3 44 4 2 3" xfId="28515"/>
    <cellStyle name="40% - Accent3 44 4 3" xfId="28516"/>
    <cellStyle name="40% - Accent3 44 4 4" xfId="28517"/>
    <cellStyle name="40% - Accent3 44 5" xfId="28518"/>
    <cellStyle name="40% - Accent3 44 5 2" xfId="28519"/>
    <cellStyle name="40% - Accent3 44 5 3" xfId="28520"/>
    <cellStyle name="40% - Accent3 44 6" xfId="28521"/>
    <cellStyle name="40% - Accent3 44 7" xfId="28522"/>
    <cellStyle name="40% - Accent3 45" xfId="28523"/>
    <cellStyle name="40% - Accent3 45 2" xfId="28524"/>
    <cellStyle name="40% - Accent3 45 2 2" xfId="28525"/>
    <cellStyle name="40% - Accent3 45 2 2 2" xfId="28526"/>
    <cellStyle name="40% - Accent3 45 2 2 2 2" xfId="28527"/>
    <cellStyle name="40% - Accent3 45 2 2 2 3" xfId="28528"/>
    <cellStyle name="40% - Accent3 45 2 2 3" xfId="28529"/>
    <cellStyle name="40% - Accent3 45 2 2 4" xfId="28530"/>
    <cellStyle name="40% - Accent3 45 2 3" xfId="28531"/>
    <cellStyle name="40% - Accent3 45 2 3 2" xfId="28532"/>
    <cellStyle name="40% - Accent3 45 2 3 3" xfId="28533"/>
    <cellStyle name="40% - Accent3 45 2 4" xfId="28534"/>
    <cellStyle name="40% - Accent3 45 2 5" xfId="28535"/>
    <cellStyle name="40% - Accent3 45 3" xfId="28536"/>
    <cellStyle name="40% - Accent3 45 3 2" xfId="28537"/>
    <cellStyle name="40% - Accent3 45 3 2 2" xfId="28538"/>
    <cellStyle name="40% - Accent3 45 3 2 2 2" xfId="28539"/>
    <cellStyle name="40% - Accent3 45 3 2 2 3" xfId="28540"/>
    <cellStyle name="40% - Accent3 45 3 2 3" xfId="28541"/>
    <cellStyle name="40% - Accent3 45 3 2 4" xfId="28542"/>
    <cellStyle name="40% - Accent3 45 3 3" xfId="28543"/>
    <cellStyle name="40% - Accent3 45 3 3 2" xfId="28544"/>
    <cellStyle name="40% - Accent3 45 3 3 3" xfId="28545"/>
    <cellStyle name="40% - Accent3 45 3 4" xfId="28546"/>
    <cellStyle name="40% - Accent3 45 3 5" xfId="28547"/>
    <cellStyle name="40% - Accent3 45 4" xfId="28548"/>
    <cellStyle name="40% - Accent3 45 4 2" xfId="28549"/>
    <cellStyle name="40% - Accent3 45 4 2 2" xfId="28550"/>
    <cellStyle name="40% - Accent3 45 4 2 3" xfId="28551"/>
    <cellStyle name="40% - Accent3 45 4 3" xfId="28552"/>
    <cellStyle name="40% - Accent3 45 4 4" xfId="28553"/>
    <cellStyle name="40% - Accent3 45 5" xfId="28554"/>
    <cellStyle name="40% - Accent3 45 5 2" xfId="28555"/>
    <cellStyle name="40% - Accent3 45 5 3" xfId="28556"/>
    <cellStyle name="40% - Accent3 45 6" xfId="28557"/>
    <cellStyle name="40% - Accent3 45 7" xfId="28558"/>
    <cellStyle name="40% - Accent3 46" xfId="28559"/>
    <cellStyle name="40% - Accent3 46 2" xfId="28560"/>
    <cellStyle name="40% - Accent3 46 2 2" xfId="28561"/>
    <cellStyle name="40% - Accent3 46 2 2 2" xfId="28562"/>
    <cellStyle name="40% - Accent3 46 2 2 2 2" xfId="28563"/>
    <cellStyle name="40% - Accent3 46 2 2 2 3" xfId="28564"/>
    <cellStyle name="40% - Accent3 46 2 2 3" xfId="28565"/>
    <cellStyle name="40% - Accent3 46 2 2 4" xfId="28566"/>
    <cellStyle name="40% - Accent3 46 2 3" xfId="28567"/>
    <cellStyle name="40% - Accent3 46 2 3 2" xfId="28568"/>
    <cellStyle name="40% - Accent3 46 2 3 3" xfId="28569"/>
    <cellStyle name="40% - Accent3 46 2 4" xfId="28570"/>
    <cellStyle name="40% - Accent3 46 2 5" xfId="28571"/>
    <cellStyle name="40% - Accent3 46 3" xfId="28572"/>
    <cellStyle name="40% - Accent3 46 3 2" xfId="28573"/>
    <cellStyle name="40% - Accent3 46 3 2 2" xfId="28574"/>
    <cellStyle name="40% - Accent3 46 3 2 2 2" xfId="28575"/>
    <cellStyle name="40% - Accent3 46 3 2 2 3" xfId="28576"/>
    <cellStyle name="40% - Accent3 46 3 2 3" xfId="28577"/>
    <cellStyle name="40% - Accent3 46 3 2 4" xfId="28578"/>
    <cellStyle name="40% - Accent3 46 3 3" xfId="28579"/>
    <cellStyle name="40% - Accent3 46 3 3 2" xfId="28580"/>
    <cellStyle name="40% - Accent3 46 3 3 3" xfId="28581"/>
    <cellStyle name="40% - Accent3 46 3 4" xfId="28582"/>
    <cellStyle name="40% - Accent3 46 3 5" xfId="28583"/>
    <cellStyle name="40% - Accent3 46 4" xfId="28584"/>
    <cellStyle name="40% - Accent3 46 4 2" xfId="28585"/>
    <cellStyle name="40% - Accent3 46 4 2 2" xfId="28586"/>
    <cellStyle name="40% - Accent3 46 4 2 3" xfId="28587"/>
    <cellStyle name="40% - Accent3 46 4 3" xfId="28588"/>
    <cellStyle name="40% - Accent3 46 4 4" xfId="28589"/>
    <cellStyle name="40% - Accent3 46 5" xfId="28590"/>
    <cellStyle name="40% - Accent3 46 5 2" xfId="28591"/>
    <cellStyle name="40% - Accent3 46 5 3" xfId="28592"/>
    <cellStyle name="40% - Accent3 46 6" xfId="28593"/>
    <cellStyle name="40% - Accent3 46 7" xfId="28594"/>
    <cellStyle name="40% - Accent3 47" xfId="28595"/>
    <cellStyle name="40% - Accent3 47 2" xfId="28596"/>
    <cellStyle name="40% - Accent3 47 2 2" xfId="28597"/>
    <cellStyle name="40% - Accent3 47 2 2 2" xfId="28598"/>
    <cellStyle name="40% - Accent3 47 2 2 2 2" xfId="28599"/>
    <cellStyle name="40% - Accent3 47 2 2 2 3" xfId="28600"/>
    <cellStyle name="40% - Accent3 47 2 2 3" xfId="28601"/>
    <cellStyle name="40% - Accent3 47 2 2 4" xfId="28602"/>
    <cellStyle name="40% - Accent3 47 2 3" xfId="28603"/>
    <cellStyle name="40% - Accent3 47 2 3 2" xfId="28604"/>
    <cellStyle name="40% - Accent3 47 2 3 3" xfId="28605"/>
    <cellStyle name="40% - Accent3 47 2 4" xfId="28606"/>
    <cellStyle name="40% - Accent3 47 2 5" xfId="28607"/>
    <cellStyle name="40% - Accent3 47 3" xfId="28608"/>
    <cellStyle name="40% - Accent3 47 3 2" xfId="28609"/>
    <cellStyle name="40% - Accent3 47 3 2 2" xfId="28610"/>
    <cellStyle name="40% - Accent3 47 3 2 3" xfId="28611"/>
    <cellStyle name="40% - Accent3 47 3 3" xfId="28612"/>
    <cellStyle name="40% - Accent3 47 3 4" xfId="28613"/>
    <cellStyle name="40% - Accent3 47 4" xfId="28614"/>
    <cellStyle name="40% - Accent3 47 4 2" xfId="28615"/>
    <cellStyle name="40% - Accent3 47 4 3" xfId="28616"/>
    <cellStyle name="40% - Accent3 47 5" xfId="28617"/>
    <cellStyle name="40% - Accent3 47 6" xfId="28618"/>
    <cellStyle name="40% - Accent3 48" xfId="28619"/>
    <cellStyle name="40% - Accent3 48 2" xfId="28620"/>
    <cellStyle name="40% - Accent3 48 2 2" xfId="28621"/>
    <cellStyle name="40% - Accent3 48 2 2 2" xfId="28622"/>
    <cellStyle name="40% - Accent3 48 2 2 2 2" xfId="28623"/>
    <cellStyle name="40% - Accent3 48 2 2 2 3" xfId="28624"/>
    <cellStyle name="40% - Accent3 48 2 2 3" xfId="28625"/>
    <cellStyle name="40% - Accent3 48 2 2 4" xfId="28626"/>
    <cellStyle name="40% - Accent3 48 2 3" xfId="28627"/>
    <cellStyle name="40% - Accent3 48 2 3 2" xfId="28628"/>
    <cellStyle name="40% - Accent3 48 2 3 3" xfId="28629"/>
    <cellStyle name="40% - Accent3 48 2 4" xfId="28630"/>
    <cellStyle name="40% - Accent3 48 2 5" xfId="28631"/>
    <cellStyle name="40% - Accent3 48 3" xfId="28632"/>
    <cellStyle name="40% - Accent3 48 3 2" xfId="28633"/>
    <cellStyle name="40% - Accent3 48 3 2 2" xfId="28634"/>
    <cellStyle name="40% - Accent3 48 3 2 3" xfId="28635"/>
    <cellStyle name="40% - Accent3 48 3 3" xfId="28636"/>
    <cellStyle name="40% - Accent3 48 3 4" xfId="28637"/>
    <cellStyle name="40% - Accent3 48 4" xfId="28638"/>
    <cellStyle name="40% - Accent3 48 4 2" xfId="28639"/>
    <cellStyle name="40% - Accent3 48 4 3" xfId="28640"/>
    <cellStyle name="40% - Accent3 48 5" xfId="28641"/>
    <cellStyle name="40% - Accent3 48 6" xfId="28642"/>
    <cellStyle name="40% - Accent3 49" xfId="28643"/>
    <cellStyle name="40% - Accent3 49 2" xfId="28644"/>
    <cellStyle name="40% - Accent3 49 2 2" xfId="28645"/>
    <cellStyle name="40% - Accent3 49 2 2 2" xfId="28646"/>
    <cellStyle name="40% - Accent3 49 2 2 2 2" xfId="28647"/>
    <cellStyle name="40% - Accent3 49 2 2 2 3" xfId="28648"/>
    <cellStyle name="40% - Accent3 49 2 2 3" xfId="28649"/>
    <cellStyle name="40% - Accent3 49 2 2 4" xfId="28650"/>
    <cellStyle name="40% - Accent3 49 2 3" xfId="28651"/>
    <cellStyle name="40% - Accent3 49 2 3 2" xfId="28652"/>
    <cellStyle name="40% - Accent3 49 2 3 3" xfId="28653"/>
    <cellStyle name="40% - Accent3 49 2 4" xfId="28654"/>
    <cellStyle name="40% - Accent3 49 2 5" xfId="28655"/>
    <cellStyle name="40% - Accent3 49 3" xfId="28656"/>
    <cellStyle name="40% - Accent3 49 3 2" xfId="28657"/>
    <cellStyle name="40% - Accent3 49 3 2 2" xfId="28658"/>
    <cellStyle name="40% - Accent3 49 3 2 3" xfId="28659"/>
    <cellStyle name="40% - Accent3 49 3 3" xfId="28660"/>
    <cellStyle name="40% - Accent3 49 3 4" xfId="28661"/>
    <cellStyle name="40% - Accent3 49 4" xfId="28662"/>
    <cellStyle name="40% - Accent3 49 4 2" xfId="28663"/>
    <cellStyle name="40% - Accent3 49 4 3" xfId="28664"/>
    <cellStyle name="40% - Accent3 49 5" xfId="28665"/>
    <cellStyle name="40% - Accent3 49 6" xfId="28666"/>
    <cellStyle name="40% - Accent3 5" xfId="634"/>
    <cellStyle name="40% - Accent3 5 2" xfId="635"/>
    <cellStyle name="40% - Accent3 5 3" xfId="28667"/>
    <cellStyle name="40% - Accent3 50" xfId="28668"/>
    <cellStyle name="40% - Accent3 50 2" xfId="28669"/>
    <cellStyle name="40% - Accent3 50 2 2" xfId="28670"/>
    <cellStyle name="40% - Accent3 50 2 2 2" xfId="28671"/>
    <cellStyle name="40% - Accent3 50 2 2 2 2" xfId="28672"/>
    <cellStyle name="40% - Accent3 50 2 2 2 3" xfId="28673"/>
    <cellStyle name="40% - Accent3 50 2 2 3" xfId="28674"/>
    <cellStyle name="40% - Accent3 50 2 2 4" xfId="28675"/>
    <cellStyle name="40% - Accent3 50 2 3" xfId="28676"/>
    <cellStyle name="40% - Accent3 50 2 3 2" xfId="28677"/>
    <cellStyle name="40% - Accent3 50 2 3 3" xfId="28678"/>
    <cellStyle name="40% - Accent3 50 2 4" xfId="28679"/>
    <cellStyle name="40% - Accent3 50 2 5" xfId="28680"/>
    <cellStyle name="40% - Accent3 50 3" xfId="28681"/>
    <cellStyle name="40% - Accent3 50 3 2" xfId="28682"/>
    <cellStyle name="40% - Accent3 50 3 2 2" xfId="28683"/>
    <cellStyle name="40% - Accent3 50 3 2 3" xfId="28684"/>
    <cellStyle name="40% - Accent3 50 3 3" xfId="28685"/>
    <cellStyle name="40% - Accent3 50 3 4" xfId="28686"/>
    <cellStyle name="40% - Accent3 50 4" xfId="28687"/>
    <cellStyle name="40% - Accent3 50 4 2" xfId="28688"/>
    <cellStyle name="40% - Accent3 50 4 3" xfId="28689"/>
    <cellStyle name="40% - Accent3 50 5" xfId="28690"/>
    <cellStyle name="40% - Accent3 50 6" xfId="28691"/>
    <cellStyle name="40% - Accent3 51" xfId="28692"/>
    <cellStyle name="40% - Accent3 51 2" xfId="28693"/>
    <cellStyle name="40% - Accent3 51 2 2" xfId="28694"/>
    <cellStyle name="40% - Accent3 51 2 2 2" xfId="28695"/>
    <cellStyle name="40% - Accent3 51 2 2 3" xfId="28696"/>
    <cellStyle name="40% - Accent3 51 2 3" xfId="28697"/>
    <cellStyle name="40% - Accent3 51 2 4" xfId="28698"/>
    <cellStyle name="40% - Accent3 51 3" xfId="28699"/>
    <cellStyle name="40% - Accent3 51 3 2" xfId="28700"/>
    <cellStyle name="40% - Accent3 51 3 3" xfId="28701"/>
    <cellStyle name="40% - Accent3 51 4" xfId="28702"/>
    <cellStyle name="40% - Accent3 51 5" xfId="28703"/>
    <cellStyle name="40% - Accent3 52" xfId="28704"/>
    <cellStyle name="40% - Accent3 52 2" xfId="28705"/>
    <cellStyle name="40% - Accent3 52 2 2" xfId="28706"/>
    <cellStyle name="40% - Accent3 52 2 2 2" xfId="28707"/>
    <cellStyle name="40% - Accent3 52 2 2 3" xfId="28708"/>
    <cellStyle name="40% - Accent3 52 2 3" xfId="28709"/>
    <cellStyle name="40% - Accent3 52 2 4" xfId="28710"/>
    <cellStyle name="40% - Accent3 52 3" xfId="28711"/>
    <cellStyle name="40% - Accent3 52 3 2" xfId="28712"/>
    <cellStyle name="40% - Accent3 52 3 3" xfId="28713"/>
    <cellStyle name="40% - Accent3 52 4" xfId="28714"/>
    <cellStyle name="40% - Accent3 52 5" xfId="28715"/>
    <cellStyle name="40% - Accent3 53" xfId="28716"/>
    <cellStyle name="40% - Accent3 53 2" xfId="28717"/>
    <cellStyle name="40% - Accent3 53 2 2" xfId="28718"/>
    <cellStyle name="40% - Accent3 53 2 2 2" xfId="28719"/>
    <cellStyle name="40% - Accent3 53 2 2 3" xfId="28720"/>
    <cellStyle name="40% - Accent3 53 2 3" xfId="28721"/>
    <cellStyle name="40% - Accent3 53 2 4" xfId="28722"/>
    <cellStyle name="40% - Accent3 53 3" xfId="28723"/>
    <cellStyle name="40% - Accent3 53 3 2" xfId="28724"/>
    <cellStyle name="40% - Accent3 53 3 3" xfId="28725"/>
    <cellStyle name="40% - Accent3 53 4" xfId="28726"/>
    <cellStyle name="40% - Accent3 53 5" xfId="28727"/>
    <cellStyle name="40% - Accent3 54" xfId="28728"/>
    <cellStyle name="40% - Accent3 54 2" xfId="28729"/>
    <cellStyle name="40% - Accent3 54 2 2" xfId="28730"/>
    <cellStyle name="40% - Accent3 54 2 2 2" xfId="28731"/>
    <cellStyle name="40% - Accent3 54 2 2 3" xfId="28732"/>
    <cellStyle name="40% - Accent3 54 2 3" xfId="28733"/>
    <cellStyle name="40% - Accent3 54 2 4" xfId="28734"/>
    <cellStyle name="40% - Accent3 54 3" xfId="28735"/>
    <cellStyle name="40% - Accent3 54 3 2" xfId="28736"/>
    <cellStyle name="40% - Accent3 54 3 3" xfId="28737"/>
    <cellStyle name="40% - Accent3 54 4" xfId="28738"/>
    <cellStyle name="40% - Accent3 54 5" xfId="28739"/>
    <cellStyle name="40% - Accent3 55" xfId="28740"/>
    <cellStyle name="40% - Accent3 55 2" xfId="28741"/>
    <cellStyle name="40% - Accent3 55 2 2" xfId="28742"/>
    <cellStyle name="40% - Accent3 55 2 2 2" xfId="28743"/>
    <cellStyle name="40% - Accent3 55 2 2 3" xfId="28744"/>
    <cellStyle name="40% - Accent3 55 2 3" xfId="28745"/>
    <cellStyle name="40% - Accent3 55 2 4" xfId="28746"/>
    <cellStyle name="40% - Accent3 55 3" xfId="28747"/>
    <cellStyle name="40% - Accent3 55 3 2" xfId="28748"/>
    <cellStyle name="40% - Accent3 55 3 3" xfId="28749"/>
    <cellStyle name="40% - Accent3 55 4" xfId="28750"/>
    <cellStyle name="40% - Accent3 55 5" xfId="28751"/>
    <cellStyle name="40% - Accent3 56" xfId="28752"/>
    <cellStyle name="40% - Accent3 56 2" xfId="28753"/>
    <cellStyle name="40% - Accent3 56 2 2" xfId="28754"/>
    <cellStyle name="40% - Accent3 56 2 2 2" xfId="28755"/>
    <cellStyle name="40% - Accent3 56 2 2 3" xfId="28756"/>
    <cellStyle name="40% - Accent3 56 2 3" xfId="28757"/>
    <cellStyle name="40% - Accent3 56 2 4" xfId="28758"/>
    <cellStyle name="40% - Accent3 56 3" xfId="28759"/>
    <cellStyle name="40% - Accent3 56 3 2" xfId="28760"/>
    <cellStyle name="40% - Accent3 56 3 3" xfId="28761"/>
    <cellStyle name="40% - Accent3 56 4" xfId="28762"/>
    <cellStyle name="40% - Accent3 56 5" xfId="28763"/>
    <cellStyle name="40% - Accent3 57" xfId="28764"/>
    <cellStyle name="40% - Accent3 57 2" xfId="28765"/>
    <cellStyle name="40% - Accent3 57 2 2" xfId="28766"/>
    <cellStyle name="40% - Accent3 57 2 2 2" xfId="28767"/>
    <cellStyle name="40% - Accent3 57 2 2 3" xfId="28768"/>
    <cellStyle name="40% - Accent3 57 2 3" xfId="28769"/>
    <cellStyle name="40% - Accent3 57 2 4" xfId="28770"/>
    <cellStyle name="40% - Accent3 57 3" xfId="28771"/>
    <cellStyle name="40% - Accent3 57 3 2" xfId="28772"/>
    <cellStyle name="40% - Accent3 57 3 3" xfId="28773"/>
    <cellStyle name="40% - Accent3 57 4" xfId="28774"/>
    <cellStyle name="40% - Accent3 57 5" xfId="28775"/>
    <cellStyle name="40% - Accent3 58" xfId="28776"/>
    <cellStyle name="40% - Accent3 58 2" xfId="28777"/>
    <cellStyle name="40% - Accent3 58 2 2" xfId="28778"/>
    <cellStyle name="40% - Accent3 58 2 2 2" xfId="28779"/>
    <cellStyle name="40% - Accent3 58 2 2 3" xfId="28780"/>
    <cellStyle name="40% - Accent3 58 2 3" xfId="28781"/>
    <cellStyle name="40% - Accent3 58 2 4" xfId="28782"/>
    <cellStyle name="40% - Accent3 58 3" xfId="28783"/>
    <cellStyle name="40% - Accent3 58 3 2" xfId="28784"/>
    <cellStyle name="40% - Accent3 58 3 3" xfId="28785"/>
    <cellStyle name="40% - Accent3 58 4" xfId="28786"/>
    <cellStyle name="40% - Accent3 58 5" xfId="28787"/>
    <cellStyle name="40% - Accent3 59" xfId="28788"/>
    <cellStyle name="40% - Accent3 59 2" xfId="28789"/>
    <cellStyle name="40% - Accent3 59 2 2" xfId="28790"/>
    <cellStyle name="40% - Accent3 59 2 2 2" xfId="28791"/>
    <cellStyle name="40% - Accent3 59 2 2 3" xfId="28792"/>
    <cellStyle name="40% - Accent3 59 2 3" xfId="28793"/>
    <cellStyle name="40% - Accent3 59 2 4" xfId="28794"/>
    <cellStyle name="40% - Accent3 59 3" xfId="28795"/>
    <cellStyle name="40% - Accent3 59 3 2" xfId="28796"/>
    <cellStyle name="40% - Accent3 59 3 3" xfId="28797"/>
    <cellStyle name="40% - Accent3 59 4" xfId="28798"/>
    <cellStyle name="40% - Accent3 59 5" xfId="28799"/>
    <cellStyle name="40% - Accent3 6" xfId="636"/>
    <cellStyle name="40% - Accent3 6 2" xfId="637"/>
    <cellStyle name="40% - Accent3 6 2 2" xfId="64030"/>
    <cellStyle name="40% - Accent3 6 2 3" xfId="64031"/>
    <cellStyle name="40% - Accent3 6 3" xfId="28800"/>
    <cellStyle name="40% - Accent3 6 4" xfId="64032"/>
    <cellStyle name="40% - Accent3 60" xfId="28801"/>
    <cellStyle name="40% - Accent3 60 2" xfId="28802"/>
    <cellStyle name="40% - Accent3 60 2 2" xfId="28803"/>
    <cellStyle name="40% - Accent3 60 2 2 2" xfId="28804"/>
    <cellStyle name="40% - Accent3 60 2 2 3" xfId="28805"/>
    <cellStyle name="40% - Accent3 60 2 3" xfId="28806"/>
    <cellStyle name="40% - Accent3 60 2 4" xfId="28807"/>
    <cellStyle name="40% - Accent3 60 3" xfId="28808"/>
    <cellStyle name="40% - Accent3 60 3 2" xfId="28809"/>
    <cellStyle name="40% - Accent3 60 3 3" xfId="28810"/>
    <cellStyle name="40% - Accent3 60 4" xfId="28811"/>
    <cellStyle name="40% - Accent3 60 5" xfId="28812"/>
    <cellStyle name="40% - Accent3 61" xfId="28813"/>
    <cellStyle name="40% - Accent3 61 2" xfId="28814"/>
    <cellStyle name="40% - Accent3 61 2 2" xfId="28815"/>
    <cellStyle name="40% - Accent3 61 2 3" xfId="28816"/>
    <cellStyle name="40% - Accent3 61 3" xfId="28817"/>
    <cellStyle name="40% - Accent3 61 4" xfId="28818"/>
    <cellStyle name="40% - Accent3 62" xfId="28819"/>
    <cellStyle name="40% - Accent3 62 2" xfId="28820"/>
    <cellStyle name="40% - Accent3 62 2 2" xfId="28821"/>
    <cellStyle name="40% - Accent3 62 2 3" xfId="28822"/>
    <cellStyle name="40% - Accent3 62 3" xfId="28823"/>
    <cellStyle name="40% - Accent3 62 4" xfId="28824"/>
    <cellStyle name="40% - Accent3 63" xfId="28825"/>
    <cellStyle name="40% - Accent3 63 2" xfId="28826"/>
    <cellStyle name="40% - Accent3 63 2 2" xfId="28827"/>
    <cellStyle name="40% - Accent3 63 2 3" xfId="28828"/>
    <cellStyle name="40% - Accent3 63 3" xfId="28829"/>
    <cellStyle name="40% - Accent3 63 4" xfId="28830"/>
    <cellStyle name="40% - Accent3 64" xfId="28831"/>
    <cellStyle name="40% - Accent3 64 2" xfId="28832"/>
    <cellStyle name="40% - Accent3 64 2 2" xfId="28833"/>
    <cellStyle name="40% - Accent3 64 2 3" xfId="28834"/>
    <cellStyle name="40% - Accent3 64 3" xfId="28835"/>
    <cellStyle name="40% - Accent3 64 4" xfId="28836"/>
    <cellStyle name="40% - Accent3 65" xfId="28837"/>
    <cellStyle name="40% - Accent3 65 2" xfId="28838"/>
    <cellStyle name="40% - Accent3 65 2 2" xfId="28839"/>
    <cellStyle name="40% - Accent3 65 2 3" xfId="28840"/>
    <cellStyle name="40% - Accent3 65 3" xfId="28841"/>
    <cellStyle name="40% - Accent3 65 4" xfId="28842"/>
    <cellStyle name="40% - Accent3 66" xfId="28843"/>
    <cellStyle name="40% - Accent3 66 2" xfId="28844"/>
    <cellStyle name="40% - Accent3 66 2 2" xfId="28845"/>
    <cellStyle name="40% - Accent3 66 2 3" xfId="28846"/>
    <cellStyle name="40% - Accent3 66 3" xfId="28847"/>
    <cellStyle name="40% - Accent3 66 4" xfId="28848"/>
    <cellStyle name="40% - Accent3 67" xfId="28849"/>
    <cellStyle name="40% - Accent3 67 2" xfId="28850"/>
    <cellStyle name="40% - Accent3 67 2 2" xfId="28851"/>
    <cellStyle name="40% - Accent3 67 2 3" xfId="28852"/>
    <cellStyle name="40% - Accent3 67 3" xfId="28853"/>
    <cellStyle name="40% - Accent3 67 4" xfId="28854"/>
    <cellStyle name="40% - Accent3 68" xfId="28855"/>
    <cellStyle name="40% - Accent3 69" xfId="28856"/>
    <cellStyle name="40% - Accent3 69 2" xfId="28857"/>
    <cellStyle name="40% - Accent3 69 2 2" xfId="28858"/>
    <cellStyle name="40% - Accent3 69 2 3" xfId="28859"/>
    <cellStyle name="40% - Accent3 69 3" xfId="28860"/>
    <cellStyle name="40% - Accent3 69 4" xfId="28861"/>
    <cellStyle name="40% - Accent3 7" xfId="638"/>
    <cellStyle name="40% - Accent3 7 2" xfId="639"/>
    <cellStyle name="40% - Accent3 7 3" xfId="28862"/>
    <cellStyle name="40% - Accent3 70" xfId="28863"/>
    <cellStyle name="40% - Accent3 70 2" xfId="28864"/>
    <cellStyle name="40% - Accent3 70 2 2" xfId="28865"/>
    <cellStyle name="40% - Accent3 70 2 3" xfId="28866"/>
    <cellStyle name="40% - Accent3 70 3" xfId="28867"/>
    <cellStyle name="40% - Accent3 70 4" xfId="28868"/>
    <cellStyle name="40% - Accent3 71" xfId="28869"/>
    <cellStyle name="40% - Accent3 72" xfId="28870"/>
    <cellStyle name="40% - Accent3 73" xfId="28871"/>
    <cellStyle name="40% - Accent3 74" xfId="28872"/>
    <cellStyle name="40% - Accent3 75" xfId="28873"/>
    <cellStyle name="40% - Accent3 76" xfId="28874"/>
    <cellStyle name="40% - Accent3 77" xfId="28875"/>
    <cellStyle name="40% - Accent3 78" xfId="28876"/>
    <cellStyle name="40% - Accent3 79" xfId="28877"/>
    <cellStyle name="40% - Accent3 8" xfId="640"/>
    <cellStyle name="40% - Accent3 8 10" xfId="28878"/>
    <cellStyle name="40% - Accent3 8 2" xfId="641"/>
    <cellStyle name="40% - Accent3 8 2 2" xfId="28879"/>
    <cellStyle name="40% - Accent3 8 2 2 2" xfId="28880"/>
    <cellStyle name="40% - Accent3 8 2 2 2 2" xfId="28881"/>
    <cellStyle name="40% - Accent3 8 2 2 2 3" xfId="28882"/>
    <cellStyle name="40% - Accent3 8 2 2 3" xfId="28883"/>
    <cellStyle name="40% - Accent3 8 2 2 4" xfId="28884"/>
    <cellStyle name="40% - Accent3 8 2 2 5" xfId="28885"/>
    <cellStyle name="40% - Accent3 8 2 2 6" xfId="28886"/>
    <cellStyle name="40% - Accent3 8 2 2 7" xfId="28887"/>
    <cellStyle name="40% - Accent3 8 2 3" xfId="28888"/>
    <cellStyle name="40% - Accent3 8 2 3 2" xfId="28889"/>
    <cellStyle name="40% - Accent3 8 2 3 3" xfId="28890"/>
    <cellStyle name="40% - Accent3 8 2 4" xfId="28891"/>
    <cellStyle name="40% - Accent3 8 2 5" xfId="28892"/>
    <cellStyle name="40% - Accent3 8 2 6" xfId="28893"/>
    <cellStyle name="40% - Accent3 8 2 7" xfId="28894"/>
    <cellStyle name="40% - Accent3 8 3" xfId="28895"/>
    <cellStyle name="40% - Accent3 8 4" xfId="28896"/>
    <cellStyle name="40% - Accent3 8 5" xfId="28897"/>
    <cellStyle name="40% - Accent3 8 5 2" xfId="28898"/>
    <cellStyle name="40% - Accent3 8 5 3" xfId="28899"/>
    <cellStyle name="40% - Accent3 8 6" xfId="28900"/>
    <cellStyle name="40% - Accent3 8 7" xfId="28901"/>
    <cellStyle name="40% - Accent3 8 8" xfId="28902"/>
    <cellStyle name="40% - Accent3 8 9" xfId="28903"/>
    <cellStyle name="40% - Accent3 80" xfId="28904"/>
    <cellStyle name="40% - Accent3 81" xfId="28905"/>
    <cellStyle name="40% - Accent3 82" xfId="28906"/>
    <cellStyle name="40% - Accent3 83" xfId="28907"/>
    <cellStyle name="40% - Accent3 84" xfId="28908"/>
    <cellStyle name="40% - Accent3 85" xfId="28909"/>
    <cellStyle name="40% - Accent3 86" xfId="28910"/>
    <cellStyle name="40% - Accent3 87" xfId="28911"/>
    <cellStyle name="40% - Accent3 88" xfId="28912"/>
    <cellStyle name="40% - Accent3 89" xfId="28913"/>
    <cellStyle name="40% - Accent3 9" xfId="642"/>
    <cellStyle name="40% - Accent3 9 2" xfId="643"/>
    <cellStyle name="40% - Accent3 9 3" xfId="28914"/>
    <cellStyle name="40% - Accent3 90" xfId="28915"/>
    <cellStyle name="40% - Accent3 91" xfId="28916"/>
    <cellStyle name="40% - Accent3 92" xfId="28917"/>
    <cellStyle name="40% - Accent3 93" xfId="28918"/>
    <cellStyle name="40% - Accent3 94" xfId="28919"/>
    <cellStyle name="40% - Accent3 95" xfId="28920"/>
    <cellStyle name="40% - Accent3 96" xfId="28921"/>
    <cellStyle name="40% - Accent3 97" xfId="28922"/>
    <cellStyle name="40% - Accent3 98" xfId="28923"/>
    <cellStyle name="40% - Accent3 99" xfId="28924"/>
    <cellStyle name="40% - Accent4" xfId="12" builtinId="43" customBuiltin="1"/>
    <cellStyle name="40% - Accent4 10" xfId="644"/>
    <cellStyle name="40% - Accent4 10 2" xfId="645"/>
    <cellStyle name="40% - Accent4 10 3" xfId="28925"/>
    <cellStyle name="40% - Accent4 100" xfId="28926"/>
    <cellStyle name="40% - Accent4 101" xfId="28927"/>
    <cellStyle name="40% - Accent4 102" xfId="28928"/>
    <cellStyle name="40% - Accent4 103" xfId="28929"/>
    <cellStyle name="40% - Accent4 11" xfId="646"/>
    <cellStyle name="40% - Accent4 11 2" xfId="647"/>
    <cellStyle name="40% - Accent4 12" xfId="648"/>
    <cellStyle name="40% - Accent4 12 2" xfId="649"/>
    <cellStyle name="40% - Accent4 13" xfId="650"/>
    <cellStyle name="40% - Accent4 13 2" xfId="651"/>
    <cellStyle name="40% - Accent4 13 2 2" xfId="28930"/>
    <cellStyle name="40% - Accent4 13 2 2 2" xfId="28931"/>
    <cellStyle name="40% - Accent4 13 2 2 3" xfId="28932"/>
    <cellStyle name="40% - Accent4 13 2 3" xfId="28933"/>
    <cellStyle name="40% - Accent4 13 2 4" xfId="28934"/>
    <cellStyle name="40% - Accent4 13 2 5" xfId="28935"/>
    <cellStyle name="40% - Accent4 13 2 6" xfId="28936"/>
    <cellStyle name="40% - Accent4 13 2 7" xfId="28937"/>
    <cellStyle name="40% - Accent4 13 3" xfId="28938"/>
    <cellStyle name="40% - Accent4 13 3 2" xfId="28939"/>
    <cellStyle name="40% - Accent4 13 3 3" xfId="28940"/>
    <cellStyle name="40% - Accent4 13 4" xfId="28941"/>
    <cellStyle name="40% - Accent4 13 5" xfId="28942"/>
    <cellStyle name="40% - Accent4 13 6" xfId="28943"/>
    <cellStyle name="40% - Accent4 13 7" xfId="28944"/>
    <cellStyle name="40% - Accent4 14" xfId="652"/>
    <cellStyle name="40% - Accent4 14 2" xfId="653"/>
    <cellStyle name="40% - Accent4 14 3" xfId="28945"/>
    <cellStyle name="40% - Accent4 14 4" xfId="28946"/>
    <cellStyle name="40% - Accent4 14 5" xfId="28947"/>
    <cellStyle name="40% - Accent4 15" xfId="654"/>
    <cellStyle name="40% - Accent4 15 2" xfId="655"/>
    <cellStyle name="40% - Accent4 15 3" xfId="28948"/>
    <cellStyle name="40% - Accent4 16" xfId="656"/>
    <cellStyle name="40% - Accent4 16 2" xfId="657"/>
    <cellStyle name="40% - Accent4 17" xfId="658"/>
    <cellStyle name="40% - Accent4 17 2" xfId="659"/>
    <cellStyle name="40% - Accent4 18" xfId="660"/>
    <cellStyle name="40% - Accent4 18 2" xfId="661"/>
    <cellStyle name="40% - Accent4 19" xfId="662"/>
    <cellStyle name="40% - Accent4 19 2" xfId="663"/>
    <cellStyle name="40% - Accent4 2" xfId="664"/>
    <cellStyle name="40% - Accent4 2 10" xfId="28949"/>
    <cellStyle name="40% - Accent4 2 10 2" xfId="28950"/>
    <cellStyle name="40% - Accent4 2 10 2 2" xfId="28951"/>
    <cellStyle name="40% - Accent4 2 10 2 3" xfId="28952"/>
    <cellStyle name="40% - Accent4 2 10 3" xfId="28953"/>
    <cellStyle name="40% - Accent4 2 10 4" xfId="28954"/>
    <cellStyle name="40% - Accent4 2 11" xfId="28955"/>
    <cellStyle name="40% - Accent4 2 11 2" xfId="28956"/>
    <cellStyle name="40% - Accent4 2 11 2 2" xfId="28957"/>
    <cellStyle name="40% - Accent4 2 11 2 3" xfId="28958"/>
    <cellStyle name="40% - Accent4 2 11 3" xfId="28959"/>
    <cellStyle name="40% - Accent4 2 11 4" xfId="28960"/>
    <cellStyle name="40% - Accent4 2 12" xfId="28961"/>
    <cellStyle name="40% - Accent4 2 12 2" xfId="28962"/>
    <cellStyle name="40% - Accent4 2 12 3" xfId="28963"/>
    <cellStyle name="40% - Accent4 2 13" xfId="28964"/>
    <cellStyle name="40% - Accent4 2 14" xfId="28965"/>
    <cellStyle name="40% - Accent4 2 15" xfId="28966"/>
    <cellStyle name="40% - Accent4 2 2" xfId="665"/>
    <cellStyle name="40% - Accent4 2 2 10" xfId="28967"/>
    <cellStyle name="40% - Accent4 2 2 10 2" xfId="28968"/>
    <cellStyle name="40% - Accent4 2 2 10 2 2" xfId="28969"/>
    <cellStyle name="40% - Accent4 2 2 10 2 3" xfId="28970"/>
    <cellStyle name="40% - Accent4 2 2 10 3" xfId="28971"/>
    <cellStyle name="40% - Accent4 2 2 10 4" xfId="28972"/>
    <cellStyle name="40% - Accent4 2 2 11" xfId="28973"/>
    <cellStyle name="40% - Accent4 2 2 11 2" xfId="28974"/>
    <cellStyle name="40% - Accent4 2 2 11 2 2" xfId="28975"/>
    <cellStyle name="40% - Accent4 2 2 11 2 3" xfId="28976"/>
    <cellStyle name="40% - Accent4 2 2 11 3" xfId="28977"/>
    <cellStyle name="40% - Accent4 2 2 11 4" xfId="28978"/>
    <cellStyle name="40% - Accent4 2 2 12" xfId="28979"/>
    <cellStyle name="40% - Accent4 2 2 12 2" xfId="28980"/>
    <cellStyle name="40% - Accent4 2 2 12 3" xfId="28981"/>
    <cellStyle name="40% - Accent4 2 2 13" xfId="28982"/>
    <cellStyle name="40% - Accent4 2 2 14" xfId="28983"/>
    <cellStyle name="40% - Accent4 2 2 2" xfId="28984"/>
    <cellStyle name="40% - Accent4 2 2 2 10" xfId="28985"/>
    <cellStyle name="40% - Accent4 2 2 2 10 2" xfId="28986"/>
    <cellStyle name="40% - Accent4 2 2 2 10 3" xfId="28987"/>
    <cellStyle name="40% - Accent4 2 2 2 11" xfId="28988"/>
    <cellStyle name="40% - Accent4 2 2 2 12" xfId="28989"/>
    <cellStyle name="40% - Accent4 2 2 2 2" xfId="28990"/>
    <cellStyle name="40% - Accent4 2 2 2 2 2" xfId="28991"/>
    <cellStyle name="40% - Accent4 2 2 2 2 2 2" xfId="28992"/>
    <cellStyle name="40% - Accent4 2 2 2 2 2 2 2" xfId="28993"/>
    <cellStyle name="40% - Accent4 2 2 2 2 2 2 2 2" xfId="28994"/>
    <cellStyle name="40% - Accent4 2 2 2 2 2 2 2 3" xfId="28995"/>
    <cellStyle name="40% - Accent4 2 2 2 2 2 2 3" xfId="28996"/>
    <cellStyle name="40% - Accent4 2 2 2 2 2 2 4" xfId="28997"/>
    <cellStyle name="40% - Accent4 2 2 2 2 2 3" xfId="28998"/>
    <cellStyle name="40% - Accent4 2 2 2 2 2 3 2" xfId="28999"/>
    <cellStyle name="40% - Accent4 2 2 2 2 2 3 3" xfId="29000"/>
    <cellStyle name="40% - Accent4 2 2 2 2 2 4" xfId="29001"/>
    <cellStyle name="40% - Accent4 2 2 2 2 2 5" xfId="29002"/>
    <cellStyle name="40% - Accent4 2 2 2 2 2 6" xfId="29003"/>
    <cellStyle name="40% - Accent4 2 2 2 2 2 7" xfId="29004"/>
    <cellStyle name="40% - Accent4 2 2 2 2 3" xfId="29005"/>
    <cellStyle name="40% - Accent4 2 2 2 2 3 2" xfId="29006"/>
    <cellStyle name="40% - Accent4 2 2 2 2 3 2 2" xfId="29007"/>
    <cellStyle name="40% - Accent4 2 2 2 2 3 2 2 2" xfId="29008"/>
    <cellStyle name="40% - Accent4 2 2 2 2 3 2 2 3" xfId="29009"/>
    <cellStyle name="40% - Accent4 2 2 2 2 3 2 3" xfId="29010"/>
    <cellStyle name="40% - Accent4 2 2 2 2 3 2 4" xfId="29011"/>
    <cellStyle name="40% - Accent4 2 2 2 2 3 3" xfId="29012"/>
    <cellStyle name="40% - Accent4 2 2 2 2 3 3 2" xfId="29013"/>
    <cellStyle name="40% - Accent4 2 2 2 2 3 3 3" xfId="29014"/>
    <cellStyle name="40% - Accent4 2 2 2 2 3 4" xfId="29015"/>
    <cellStyle name="40% - Accent4 2 2 2 2 3 5" xfId="29016"/>
    <cellStyle name="40% - Accent4 2 2 2 2 4" xfId="29017"/>
    <cellStyle name="40% - Accent4 2 2 2 2 4 2" xfId="29018"/>
    <cellStyle name="40% - Accent4 2 2 2 2 4 2 2" xfId="29019"/>
    <cellStyle name="40% - Accent4 2 2 2 2 4 2 3" xfId="29020"/>
    <cellStyle name="40% - Accent4 2 2 2 2 4 3" xfId="29021"/>
    <cellStyle name="40% - Accent4 2 2 2 2 4 4" xfId="29022"/>
    <cellStyle name="40% - Accent4 2 2 2 2 5" xfId="29023"/>
    <cellStyle name="40% - Accent4 2 2 2 2 5 2" xfId="29024"/>
    <cellStyle name="40% - Accent4 2 2 2 2 5 3" xfId="29025"/>
    <cellStyle name="40% - Accent4 2 2 2 2 6" xfId="29026"/>
    <cellStyle name="40% - Accent4 2 2 2 2 7" xfId="29027"/>
    <cellStyle name="40% - Accent4 2 2 2 3" xfId="29028"/>
    <cellStyle name="40% - Accent4 2 2 2 3 2" xfId="29029"/>
    <cellStyle name="40% - Accent4 2 2 2 3 2 2" xfId="29030"/>
    <cellStyle name="40% - Accent4 2 2 2 3 2 2 2" xfId="29031"/>
    <cellStyle name="40% - Accent4 2 2 2 3 2 2 2 2" xfId="29032"/>
    <cellStyle name="40% - Accent4 2 2 2 3 2 2 2 3" xfId="29033"/>
    <cellStyle name="40% - Accent4 2 2 2 3 2 2 3" xfId="29034"/>
    <cellStyle name="40% - Accent4 2 2 2 3 2 2 4" xfId="29035"/>
    <cellStyle name="40% - Accent4 2 2 2 3 2 3" xfId="29036"/>
    <cellStyle name="40% - Accent4 2 2 2 3 2 3 2" xfId="29037"/>
    <cellStyle name="40% - Accent4 2 2 2 3 2 3 3" xfId="29038"/>
    <cellStyle name="40% - Accent4 2 2 2 3 2 4" xfId="29039"/>
    <cellStyle name="40% - Accent4 2 2 2 3 2 5" xfId="29040"/>
    <cellStyle name="40% - Accent4 2 2 2 3 3" xfId="29041"/>
    <cellStyle name="40% - Accent4 2 2 2 3 3 2" xfId="29042"/>
    <cellStyle name="40% - Accent4 2 2 2 3 3 2 2" xfId="29043"/>
    <cellStyle name="40% - Accent4 2 2 2 3 3 2 2 2" xfId="29044"/>
    <cellStyle name="40% - Accent4 2 2 2 3 3 2 2 3" xfId="29045"/>
    <cellStyle name="40% - Accent4 2 2 2 3 3 2 3" xfId="29046"/>
    <cellStyle name="40% - Accent4 2 2 2 3 3 2 4" xfId="29047"/>
    <cellStyle name="40% - Accent4 2 2 2 3 3 3" xfId="29048"/>
    <cellStyle name="40% - Accent4 2 2 2 3 3 3 2" xfId="29049"/>
    <cellStyle name="40% - Accent4 2 2 2 3 3 3 3" xfId="29050"/>
    <cellStyle name="40% - Accent4 2 2 2 3 3 4" xfId="29051"/>
    <cellStyle name="40% - Accent4 2 2 2 3 3 5" xfId="29052"/>
    <cellStyle name="40% - Accent4 2 2 2 3 4" xfId="29053"/>
    <cellStyle name="40% - Accent4 2 2 2 3 4 2" xfId="29054"/>
    <cellStyle name="40% - Accent4 2 2 2 3 4 2 2" xfId="29055"/>
    <cellStyle name="40% - Accent4 2 2 2 3 4 2 3" xfId="29056"/>
    <cellStyle name="40% - Accent4 2 2 2 3 4 3" xfId="29057"/>
    <cellStyle name="40% - Accent4 2 2 2 3 4 4" xfId="29058"/>
    <cellStyle name="40% - Accent4 2 2 2 3 5" xfId="29059"/>
    <cellStyle name="40% - Accent4 2 2 2 3 5 2" xfId="29060"/>
    <cellStyle name="40% - Accent4 2 2 2 3 5 3" xfId="29061"/>
    <cellStyle name="40% - Accent4 2 2 2 3 6" xfId="29062"/>
    <cellStyle name="40% - Accent4 2 2 2 3 7" xfId="29063"/>
    <cellStyle name="40% - Accent4 2 2 2 4" xfId="29064"/>
    <cellStyle name="40% - Accent4 2 2 2 4 2" xfId="29065"/>
    <cellStyle name="40% - Accent4 2 2 2 4 2 2" xfId="29066"/>
    <cellStyle name="40% - Accent4 2 2 2 4 2 2 2" xfId="29067"/>
    <cellStyle name="40% - Accent4 2 2 2 4 2 2 2 2" xfId="29068"/>
    <cellStyle name="40% - Accent4 2 2 2 4 2 2 2 3" xfId="29069"/>
    <cellStyle name="40% - Accent4 2 2 2 4 2 2 3" xfId="29070"/>
    <cellStyle name="40% - Accent4 2 2 2 4 2 2 4" xfId="29071"/>
    <cellStyle name="40% - Accent4 2 2 2 4 2 3" xfId="29072"/>
    <cellStyle name="40% - Accent4 2 2 2 4 2 3 2" xfId="29073"/>
    <cellStyle name="40% - Accent4 2 2 2 4 2 3 3" xfId="29074"/>
    <cellStyle name="40% - Accent4 2 2 2 4 2 4" xfId="29075"/>
    <cellStyle name="40% - Accent4 2 2 2 4 2 5" xfId="29076"/>
    <cellStyle name="40% - Accent4 2 2 2 4 3" xfId="29077"/>
    <cellStyle name="40% - Accent4 2 2 2 4 3 2" xfId="29078"/>
    <cellStyle name="40% - Accent4 2 2 2 4 3 2 2" xfId="29079"/>
    <cellStyle name="40% - Accent4 2 2 2 4 3 2 2 2" xfId="29080"/>
    <cellStyle name="40% - Accent4 2 2 2 4 3 2 2 3" xfId="29081"/>
    <cellStyle name="40% - Accent4 2 2 2 4 3 2 3" xfId="29082"/>
    <cellStyle name="40% - Accent4 2 2 2 4 3 2 4" xfId="29083"/>
    <cellStyle name="40% - Accent4 2 2 2 4 3 3" xfId="29084"/>
    <cellStyle name="40% - Accent4 2 2 2 4 3 3 2" xfId="29085"/>
    <cellStyle name="40% - Accent4 2 2 2 4 3 3 3" xfId="29086"/>
    <cellStyle name="40% - Accent4 2 2 2 4 3 4" xfId="29087"/>
    <cellStyle name="40% - Accent4 2 2 2 4 3 5" xfId="29088"/>
    <cellStyle name="40% - Accent4 2 2 2 4 4" xfId="29089"/>
    <cellStyle name="40% - Accent4 2 2 2 4 4 2" xfId="29090"/>
    <cellStyle name="40% - Accent4 2 2 2 4 4 2 2" xfId="29091"/>
    <cellStyle name="40% - Accent4 2 2 2 4 4 2 3" xfId="29092"/>
    <cellStyle name="40% - Accent4 2 2 2 4 4 3" xfId="29093"/>
    <cellStyle name="40% - Accent4 2 2 2 4 4 4" xfId="29094"/>
    <cellStyle name="40% - Accent4 2 2 2 4 5" xfId="29095"/>
    <cellStyle name="40% - Accent4 2 2 2 4 5 2" xfId="29096"/>
    <cellStyle name="40% - Accent4 2 2 2 4 5 3" xfId="29097"/>
    <cellStyle name="40% - Accent4 2 2 2 4 6" xfId="29098"/>
    <cellStyle name="40% - Accent4 2 2 2 4 7" xfId="29099"/>
    <cellStyle name="40% - Accent4 2 2 2 5" xfId="29100"/>
    <cellStyle name="40% - Accent4 2 2 2 5 2" xfId="29101"/>
    <cellStyle name="40% - Accent4 2 2 2 5 2 2" xfId="29102"/>
    <cellStyle name="40% - Accent4 2 2 2 5 2 2 2" xfId="29103"/>
    <cellStyle name="40% - Accent4 2 2 2 5 2 2 3" xfId="29104"/>
    <cellStyle name="40% - Accent4 2 2 2 5 2 3" xfId="29105"/>
    <cellStyle name="40% - Accent4 2 2 2 5 2 4" xfId="29106"/>
    <cellStyle name="40% - Accent4 2 2 2 5 3" xfId="29107"/>
    <cellStyle name="40% - Accent4 2 2 2 5 3 2" xfId="29108"/>
    <cellStyle name="40% - Accent4 2 2 2 5 3 3" xfId="29109"/>
    <cellStyle name="40% - Accent4 2 2 2 5 4" xfId="29110"/>
    <cellStyle name="40% - Accent4 2 2 2 5 5" xfId="29111"/>
    <cellStyle name="40% - Accent4 2 2 2 6" xfId="29112"/>
    <cellStyle name="40% - Accent4 2 2 2 6 2" xfId="29113"/>
    <cellStyle name="40% - Accent4 2 2 2 6 2 2" xfId="29114"/>
    <cellStyle name="40% - Accent4 2 2 2 6 2 2 2" xfId="29115"/>
    <cellStyle name="40% - Accent4 2 2 2 6 2 2 3" xfId="29116"/>
    <cellStyle name="40% - Accent4 2 2 2 6 2 3" xfId="29117"/>
    <cellStyle name="40% - Accent4 2 2 2 6 2 4" xfId="29118"/>
    <cellStyle name="40% - Accent4 2 2 2 6 3" xfId="29119"/>
    <cellStyle name="40% - Accent4 2 2 2 6 3 2" xfId="29120"/>
    <cellStyle name="40% - Accent4 2 2 2 6 3 3" xfId="29121"/>
    <cellStyle name="40% - Accent4 2 2 2 6 4" xfId="29122"/>
    <cellStyle name="40% - Accent4 2 2 2 6 5" xfId="29123"/>
    <cellStyle name="40% - Accent4 2 2 2 7" xfId="29124"/>
    <cellStyle name="40% - Accent4 2 2 2 7 2" xfId="29125"/>
    <cellStyle name="40% - Accent4 2 2 2 7 2 2" xfId="29126"/>
    <cellStyle name="40% - Accent4 2 2 2 7 2 2 2" xfId="29127"/>
    <cellStyle name="40% - Accent4 2 2 2 7 2 2 3" xfId="29128"/>
    <cellStyle name="40% - Accent4 2 2 2 7 2 3" xfId="29129"/>
    <cellStyle name="40% - Accent4 2 2 2 7 2 4" xfId="29130"/>
    <cellStyle name="40% - Accent4 2 2 2 7 3" xfId="29131"/>
    <cellStyle name="40% - Accent4 2 2 2 7 3 2" xfId="29132"/>
    <cellStyle name="40% - Accent4 2 2 2 7 3 3" xfId="29133"/>
    <cellStyle name="40% - Accent4 2 2 2 7 4" xfId="29134"/>
    <cellStyle name="40% - Accent4 2 2 2 7 5" xfId="29135"/>
    <cellStyle name="40% - Accent4 2 2 2 8" xfId="29136"/>
    <cellStyle name="40% - Accent4 2 2 2 8 2" xfId="29137"/>
    <cellStyle name="40% - Accent4 2 2 2 8 2 2" xfId="29138"/>
    <cellStyle name="40% - Accent4 2 2 2 8 2 3" xfId="29139"/>
    <cellStyle name="40% - Accent4 2 2 2 8 3" xfId="29140"/>
    <cellStyle name="40% - Accent4 2 2 2 8 4" xfId="29141"/>
    <cellStyle name="40% - Accent4 2 2 2 9" xfId="29142"/>
    <cellStyle name="40% - Accent4 2 2 2 9 2" xfId="29143"/>
    <cellStyle name="40% - Accent4 2 2 2 9 2 2" xfId="29144"/>
    <cellStyle name="40% - Accent4 2 2 2 9 2 3" xfId="29145"/>
    <cellStyle name="40% - Accent4 2 2 2 9 3" xfId="29146"/>
    <cellStyle name="40% - Accent4 2 2 2 9 4" xfId="29147"/>
    <cellStyle name="40% - Accent4 2 2 3" xfId="29148"/>
    <cellStyle name="40% - Accent4 2 2 3 10" xfId="29149"/>
    <cellStyle name="40% - Accent4 2 2 3 10 2" xfId="29150"/>
    <cellStyle name="40% - Accent4 2 2 3 10 3" xfId="29151"/>
    <cellStyle name="40% - Accent4 2 2 3 11" xfId="29152"/>
    <cellStyle name="40% - Accent4 2 2 3 12" xfId="29153"/>
    <cellStyle name="40% - Accent4 2 2 3 2" xfId="29154"/>
    <cellStyle name="40% - Accent4 2 2 3 2 2" xfId="29155"/>
    <cellStyle name="40% - Accent4 2 2 3 2 2 2" xfId="29156"/>
    <cellStyle name="40% - Accent4 2 2 3 2 2 2 2" xfId="29157"/>
    <cellStyle name="40% - Accent4 2 2 3 2 2 2 2 2" xfId="29158"/>
    <cellStyle name="40% - Accent4 2 2 3 2 2 2 2 3" xfId="29159"/>
    <cellStyle name="40% - Accent4 2 2 3 2 2 2 3" xfId="29160"/>
    <cellStyle name="40% - Accent4 2 2 3 2 2 2 4" xfId="29161"/>
    <cellStyle name="40% - Accent4 2 2 3 2 2 3" xfId="29162"/>
    <cellStyle name="40% - Accent4 2 2 3 2 2 3 2" xfId="29163"/>
    <cellStyle name="40% - Accent4 2 2 3 2 2 3 3" xfId="29164"/>
    <cellStyle name="40% - Accent4 2 2 3 2 2 4" xfId="29165"/>
    <cellStyle name="40% - Accent4 2 2 3 2 2 5" xfId="29166"/>
    <cellStyle name="40% - Accent4 2 2 3 2 3" xfId="29167"/>
    <cellStyle name="40% - Accent4 2 2 3 2 3 2" xfId="29168"/>
    <cellStyle name="40% - Accent4 2 2 3 2 3 2 2" xfId="29169"/>
    <cellStyle name="40% - Accent4 2 2 3 2 3 2 2 2" xfId="29170"/>
    <cellStyle name="40% - Accent4 2 2 3 2 3 2 2 3" xfId="29171"/>
    <cellStyle name="40% - Accent4 2 2 3 2 3 2 3" xfId="29172"/>
    <cellStyle name="40% - Accent4 2 2 3 2 3 2 4" xfId="29173"/>
    <cellStyle name="40% - Accent4 2 2 3 2 3 3" xfId="29174"/>
    <cellStyle name="40% - Accent4 2 2 3 2 3 3 2" xfId="29175"/>
    <cellStyle name="40% - Accent4 2 2 3 2 3 3 3" xfId="29176"/>
    <cellStyle name="40% - Accent4 2 2 3 2 3 4" xfId="29177"/>
    <cellStyle name="40% - Accent4 2 2 3 2 3 5" xfId="29178"/>
    <cellStyle name="40% - Accent4 2 2 3 2 4" xfId="29179"/>
    <cellStyle name="40% - Accent4 2 2 3 2 4 2" xfId="29180"/>
    <cellStyle name="40% - Accent4 2 2 3 2 4 2 2" xfId="29181"/>
    <cellStyle name="40% - Accent4 2 2 3 2 4 2 3" xfId="29182"/>
    <cellStyle name="40% - Accent4 2 2 3 2 4 3" xfId="29183"/>
    <cellStyle name="40% - Accent4 2 2 3 2 4 4" xfId="29184"/>
    <cellStyle name="40% - Accent4 2 2 3 2 5" xfId="29185"/>
    <cellStyle name="40% - Accent4 2 2 3 2 5 2" xfId="29186"/>
    <cellStyle name="40% - Accent4 2 2 3 2 5 3" xfId="29187"/>
    <cellStyle name="40% - Accent4 2 2 3 2 6" xfId="29188"/>
    <cellStyle name="40% - Accent4 2 2 3 2 7" xfId="29189"/>
    <cellStyle name="40% - Accent4 2 2 3 3" xfId="29190"/>
    <cellStyle name="40% - Accent4 2 2 3 3 2" xfId="29191"/>
    <cellStyle name="40% - Accent4 2 2 3 3 2 2" xfId="29192"/>
    <cellStyle name="40% - Accent4 2 2 3 3 2 2 2" xfId="29193"/>
    <cellStyle name="40% - Accent4 2 2 3 3 2 2 2 2" xfId="29194"/>
    <cellStyle name="40% - Accent4 2 2 3 3 2 2 2 3" xfId="29195"/>
    <cellStyle name="40% - Accent4 2 2 3 3 2 2 3" xfId="29196"/>
    <cellStyle name="40% - Accent4 2 2 3 3 2 2 4" xfId="29197"/>
    <cellStyle name="40% - Accent4 2 2 3 3 2 3" xfId="29198"/>
    <cellStyle name="40% - Accent4 2 2 3 3 2 3 2" xfId="29199"/>
    <cellStyle name="40% - Accent4 2 2 3 3 2 3 3" xfId="29200"/>
    <cellStyle name="40% - Accent4 2 2 3 3 2 4" xfId="29201"/>
    <cellStyle name="40% - Accent4 2 2 3 3 2 5" xfId="29202"/>
    <cellStyle name="40% - Accent4 2 2 3 3 3" xfId="29203"/>
    <cellStyle name="40% - Accent4 2 2 3 3 3 2" xfId="29204"/>
    <cellStyle name="40% - Accent4 2 2 3 3 3 2 2" xfId="29205"/>
    <cellStyle name="40% - Accent4 2 2 3 3 3 2 2 2" xfId="29206"/>
    <cellStyle name="40% - Accent4 2 2 3 3 3 2 2 3" xfId="29207"/>
    <cellStyle name="40% - Accent4 2 2 3 3 3 2 3" xfId="29208"/>
    <cellStyle name="40% - Accent4 2 2 3 3 3 2 4" xfId="29209"/>
    <cellStyle name="40% - Accent4 2 2 3 3 3 3" xfId="29210"/>
    <cellStyle name="40% - Accent4 2 2 3 3 3 3 2" xfId="29211"/>
    <cellStyle name="40% - Accent4 2 2 3 3 3 3 3" xfId="29212"/>
    <cellStyle name="40% - Accent4 2 2 3 3 3 4" xfId="29213"/>
    <cellStyle name="40% - Accent4 2 2 3 3 3 5" xfId="29214"/>
    <cellStyle name="40% - Accent4 2 2 3 3 4" xfId="29215"/>
    <cellStyle name="40% - Accent4 2 2 3 3 4 2" xfId="29216"/>
    <cellStyle name="40% - Accent4 2 2 3 3 4 2 2" xfId="29217"/>
    <cellStyle name="40% - Accent4 2 2 3 3 4 2 3" xfId="29218"/>
    <cellStyle name="40% - Accent4 2 2 3 3 4 3" xfId="29219"/>
    <cellStyle name="40% - Accent4 2 2 3 3 4 4" xfId="29220"/>
    <cellStyle name="40% - Accent4 2 2 3 3 5" xfId="29221"/>
    <cellStyle name="40% - Accent4 2 2 3 3 5 2" xfId="29222"/>
    <cellStyle name="40% - Accent4 2 2 3 3 5 3" xfId="29223"/>
    <cellStyle name="40% - Accent4 2 2 3 3 6" xfId="29224"/>
    <cellStyle name="40% - Accent4 2 2 3 3 7" xfId="29225"/>
    <cellStyle name="40% - Accent4 2 2 3 4" xfId="29226"/>
    <cellStyle name="40% - Accent4 2 2 3 4 2" xfId="29227"/>
    <cellStyle name="40% - Accent4 2 2 3 4 2 2" xfId="29228"/>
    <cellStyle name="40% - Accent4 2 2 3 4 2 2 2" xfId="29229"/>
    <cellStyle name="40% - Accent4 2 2 3 4 2 2 2 2" xfId="29230"/>
    <cellStyle name="40% - Accent4 2 2 3 4 2 2 2 3" xfId="29231"/>
    <cellStyle name="40% - Accent4 2 2 3 4 2 2 3" xfId="29232"/>
    <cellStyle name="40% - Accent4 2 2 3 4 2 2 4" xfId="29233"/>
    <cellStyle name="40% - Accent4 2 2 3 4 2 3" xfId="29234"/>
    <cellStyle name="40% - Accent4 2 2 3 4 2 3 2" xfId="29235"/>
    <cellStyle name="40% - Accent4 2 2 3 4 2 3 3" xfId="29236"/>
    <cellStyle name="40% - Accent4 2 2 3 4 2 4" xfId="29237"/>
    <cellStyle name="40% - Accent4 2 2 3 4 2 5" xfId="29238"/>
    <cellStyle name="40% - Accent4 2 2 3 4 3" xfId="29239"/>
    <cellStyle name="40% - Accent4 2 2 3 4 3 2" xfId="29240"/>
    <cellStyle name="40% - Accent4 2 2 3 4 3 2 2" xfId="29241"/>
    <cellStyle name="40% - Accent4 2 2 3 4 3 2 2 2" xfId="29242"/>
    <cellStyle name="40% - Accent4 2 2 3 4 3 2 2 3" xfId="29243"/>
    <cellStyle name="40% - Accent4 2 2 3 4 3 2 3" xfId="29244"/>
    <cellStyle name="40% - Accent4 2 2 3 4 3 2 4" xfId="29245"/>
    <cellStyle name="40% - Accent4 2 2 3 4 3 3" xfId="29246"/>
    <cellStyle name="40% - Accent4 2 2 3 4 3 3 2" xfId="29247"/>
    <cellStyle name="40% - Accent4 2 2 3 4 3 3 3" xfId="29248"/>
    <cellStyle name="40% - Accent4 2 2 3 4 3 4" xfId="29249"/>
    <cellStyle name="40% - Accent4 2 2 3 4 3 5" xfId="29250"/>
    <cellStyle name="40% - Accent4 2 2 3 4 4" xfId="29251"/>
    <cellStyle name="40% - Accent4 2 2 3 4 4 2" xfId="29252"/>
    <cellStyle name="40% - Accent4 2 2 3 4 4 2 2" xfId="29253"/>
    <cellStyle name="40% - Accent4 2 2 3 4 4 2 3" xfId="29254"/>
    <cellStyle name="40% - Accent4 2 2 3 4 4 3" xfId="29255"/>
    <cellStyle name="40% - Accent4 2 2 3 4 4 4" xfId="29256"/>
    <cellStyle name="40% - Accent4 2 2 3 4 5" xfId="29257"/>
    <cellStyle name="40% - Accent4 2 2 3 4 5 2" xfId="29258"/>
    <cellStyle name="40% - Accent4 2 2 3 4 5 3" xfId="29259"/>
    <cellStyle name="40% - Accent4 2 2 3 4 6" xfId="29260"/>
    <cellStyle name="40% - Accent4 2 2 3 4 7" xfId="29261"/>
    <cellStyle name="40% - Accent4 2 2 3 5" xfId="29262"/>
    <cellStyle name="40% - Accent4 2 2 3 5 2" xfId="29263"/>
    <cellStyle name="40% - Accent4 2 2 3 5 2 2" xfId="29264"/>
    <cellStyle name="40% - Accent4 2 2 3 5 2 2 2" xfId="29265"/>
    <cellStyle name="40% - Accent4 2 2 3 5 2 2 3" xfId="29266"/>
    <cellStyle name="40% - Accent4 2 2 3 5 2 3" xfId="29267"/>
    <cellStyle name="40% - Accent4 2 2 3 5 2 4" xfId="29268"/>
    <cellStyle name="40% - Accent4 2 2 3 5 3" xfId="29269"/>
    <cellStyle name="40% - Accent4 2 2 3 5 3 2" xfId="29270"/>
    <cellStyle name="40% - Accent4 2 2 3 5 3 3" xfId="29271"/>
    <cellStyle name="40% - Accent4 2 2 3 5 4" xfId="29272"/>
    <cellStyle name="40% - Accent4 2 2 3 5 5" xfId="29273"/>
    <cellStyle name="40% - Accent4 2 2 3 6" xfId="29274"/>
    <cellStyle name="40% - Accent4 2 2 3 6 2" xfId="29275"/>
    <cellStyle name="40% - Accent4 2 2 3 6 2 2" xfId="29276"/>
    <cellStyle name="40% - Accent4 2 2 3 6 2 2 2" xfId="29277"/>
    <cellStyle name="40% - Accent4 2 2 3 6 2 2 3" xfId="29278"/>
    <cellStyle name="40% - Accent4 2 2 3 6 2 3" xfId="29279"/>
    <cellStyle name="40% - Accent4 2 2 3 6 2 4" xfId="29280"/>
    <cellStyle name="40% - Accent4 2 2 3 6 3" xfId="29281"/>
    <cellStyle name="40% - Accent4 2 2 3 6 3 2" xfId="29282"/>
    <cellStyle name="40% - Accent4 2 2 3 6 3 3" xfId="29283"/>
    <cellStyle name="40% - Accent4 2 2 3 6 4" xfId="29284"/>
    <cellStyle name="40% - Accent4 2 2 3 6 5" xfId="29285"/>
    <cellStyle name="40% - Accent4 2 2 3 7" xfId="29286"/>
    <cellStyle name="40% - Accent4 2 2 3 7 2" xfId="29287"/>
    <cellStyle name="40% - Accent4 2 2 3 7 2 2" xfId="29288"/>
    <cellStyle name="40% - Accent4 2 2 3 7 2 2 2" xfId="29289"/>
    <cellStyle name="40% - Accent4 2 2 3 7 2 2 3" xfId="29290"/>
    <cellStyle name="40% - Accent4 2 2 3 7 2 3" xfId="29291"/>
    <cellStyle name="40% - Accent4 2 2 3 7 2 4" xfId="29292"/>
    <cellStyle name="40% - Accent4 2 2 3 7 3" xfId="29293"/>
    <cellStyle name="40% - Accent4 2 2 3 7 3 2" xfId="29294"/>
    <cellStyle name="40% - Accent4 2 2 3 7 3 3" xfId="29295"/>
    <cellStyle name="40% - Accent4 2 2 3 7 4" xfId="29296"/>
    <cellStyle name="40% - Accent4 2 2 3 7 5" xfId="29297"/>
    <cellStyle name="40% - Accent4 2 2 3 8" xfId="29298"/>
    <cellStyle name="40% - Accent4 2 2 3 8 2" xfId="29299"/>
    <cellStyle name="40% - Accent4 2 2 3 8 2 2" xfId="29300"/>
    <cellStyle name="40% - Accent4 2 2 3 8 2 3" xfId="29301"/>
    <cellStyle name="40% - Accent4 2 2 3 8 3" xfId="29302"/>
    <cellStyle name="40% - Accent4 2 2 3 8 4" xfId="29303"/>
    <cellStyle name="40% - Accent4 2 2 3 9" xfId="29304"/>
    <cellStyle name="40% - Accent4 2 2 3 9 2" xfId="29305"/>
    <cellStyle name="40% - Accent4 2 2 3 9 2 2" xfId="29306"/>
    <cellStyle name="40% - Accent4 2 2 3 9 2 3" xfId="29307"/>
    <cellStyle name="40% - Accent4 2 2 3 9 3" xfId="29308"/>
    <cellStyle name="40% - Accent4 2 2 3 9 4" xfId="29309"/>
    <cellStyle name="40% - Accent4 2 2 4" xfId="29310"/>
    <cellStyle name="40% - Accent4 2 2 4 2" xfId="29311"/>
    <cellStyle name="40% - Accent4 2 2 4 2 2" xfId="29312"/>
    <cellStyle name="40% - Accent4 2 2 4 2 2 2" xfId="29313"/>
    <cellStyle name="40% - Accent4 2 2 4 2 2 2 2" xfId="29314"/>
    <cellStyle name="40% - Accent4 2 2 4 2 2 2 3" xfId="29315"/>
    <cellStyle name="40% - Accent4 2 2 4 2 2 3" xfId="29316"/>
    <cellStyle name="40% - Accent4 2 2 4 2 2 4" xfId="29317"/>
    <cellStyle name="40% - Accent4 2 2 4 2 3" xfId="29318"/>
    <cellStyle name="40% - Accent4 2 2 4 2 3 2" xfId="29319"/>
    <cellStyle name="40% - Accent4 2 2 4 2 3 3" xfId="29320"/>
    <cellStyle name="40% - Accent4 2 2 4 2 4" xfId="29321"/>
    <cellStyle name="40% - Accent4 2 2 4 2 5" xfId="29322"/>
    <cellStyle name="40% - Accent4 2 2 4 3" xfId="29323"/>
    <cellStyle name="40% - Accent4 2 2 4 3 2" xfId="29324"/>
    <cellStyle name="40% - Accent4 2 2 4 3 2 2" xfId="29325"/>
    <cellStyle name="40% - Accent4 2 2 4 3 2 2 2" xfId="29326"/>
    <cellStyle name="40% - Accent4 2 2 4 3 2 2 3" xfId="29327"/>
    <cellStyle name="40% - Accent4 2 2 4 3 2 3" xfId="29328"/>
    <cellStyle name="40% - Accent4 2 2 4 3 2 4" xfId="29329"/>
    <cellStyle name="40% - Accent4 2 2 4 3 3" xfId="29330"/>
    <cellStyle name="40% - Accent4 2 2 4 3 3 2" xfId="29331"/>
    <cellStyle name="40% - Accent4 2 2 4 3 3 3" xfId="29332"/>
    <cellStyle name="40% - Accent4 2 2 4 3 4" xfId="29333"/>
    <cellStyle name="40% - Accent4 2 2 4 3 5" xfId="29334"/>
    <cellStyle name="40% - Accent4 2 2 4 4" xfId="29335"/>
    <cellStyle name="40% - Accent4 2 2 4 4 2" xfId="29336"/>
    <cellStyle name="40% - Accent4 2 2 4 4 2 2" xfId="29337"/>
    <cellStyle name="40% - Accent4 2 2 4 4 2 3" xfId="29338"/>
    <cellStyle name="40% - Accent4 2 2 4 4 3" xfId="29339"/>
    <cellStyle name="40% - Accent4 2 2 4 4 4" xfId="29340"/>
    <cellStyle name="40% - Accent4 2 2 4 5" xfId="29341"/>
    <cellStyle name="40% - Accent4 2 2 4 5 2" xfId="29342"/>
    <cellStyle name="40% - Accent4 2 2 4 5 3" xfId="29343"/>
    <cellStyle name="40% - Accent4 2 2 4 6" xfId="29344"/>
    <cellStyle name="40% - Accent4 2 2 4 7" xfId="29345"/>
    <cellStyle name="40% - Accent4 2 2 5" xfId="29346"/>
    <cellStyle name="40% - Accent4 2 2 5 2" xfId="29347"/>
    <cellStyle name="40% - Accent4 2 2 5 2 2" xfId="29348"/>
    <cellStyle name="40% - Accent4 2 2 5 2 2 2" xfId="29349"/>
    <cellStyle name="40% - Accent4 2 2 5 2 2 2 2" xfId="29350"/>
    <cellStyle name="40% - Accent4 2 2 5 2 2 2 3" xfId="29351"/>
    <cellStyle name="40% - Accent4 2 2 5 2 2 3" xfId="29352"/>
    <cellStyle name="40% - Accent4 2 2 5 2 2 4" xfId="29353"/>
    <cellStyle name="40% - Accent4 2 2 5 2 3" xfId="29354"/>
    <cellStyle name="40% - Accent4 2 2 5 2 3 2" xfId="29355"/>
    <cellStyle name="40% - Accent4 2 2 5 2 3 3" xfId="29356"/>
    <cellStyle name="40% - Accent4 2 2 5 2 4" xfId="29357"/>
    <cellStyle name="40% - Accent4 2 2 5 2 5" xfId="29358"/>
    <cellStyle name="40% - Accent4 2 2 5 2 6" xfId="29359"/>
    <cellStyle name="40% - Accent4 2 2 5 2 7" xfId="29360"/>
    <cellStyle name="40% - Accent4 2 2 5 3" xfId="29361"/>
    <cellStyle name="40% - Accent4 2 2 5 3 2" xfId="29362"/>
    <cellStyle name="40% - Accent4 2 2 5 3 2 2" xfId="29363"/>
    <cellStyle name="40% - Accent4 2 2 5 3 2 2 2" xfId="29364"/>
    <cellStyle name="40% - Accent4 2 2 5 3 2 2 3" xfId="29365"/>
    <cellStyle name="40% - Accent4 2 2 5 3 2 3" xfId="29366"/>
    <cellStyle name="40% - Accent4 2 2 5 3 2 4" xfId="29367"/>
    <cellStyle name="40% - Accent4 2 2 5 3 3" xfId="29368"/>
    <cellStyle name="40% - Accent4 2 2 5 3 3 2" xfId="29369"/>
    <cellStyle name="40% - Accent4 2 2 5 3 3 3" xfId="29370"/>
    <cellStyle name="40% - Accent4 2 2 5 3 4" xfId="29371"/>
    <cellStyle name="40% - Accent4 2 2 5 3 5" xfId="29372"/>
    <cellStyle name="40% - Accent4 2 2 5 4" xfId="29373"/>
    <cellStyle name="40% - Accent4 2 2 5 4 2" xfId="29374"/>
    <cellStyle name="40% - Accent4 2 2 5 4 2 2" xfId="29375"/>
    <cellStyle name="40% - Accent4 2 2 5 4 2 3" xfId="29376"/>
    <cellStyle name="40% - Accent4 2 2 5 4 3" xfId="29377"/>
    <cellStyle name="40% - Accent4 2 2 5 4 4" xfId="29378"/>
    <cellStyle name="40% - Accent4 2 2 5 5" xfId="29379"/>
    <cellStyle name="40% - Accent4 2 2 5 5 2" xfId="29380"/>
    <cellStyle name="40% - Accent4 2 2 5 5 3" xfId="29381"/>
    <cellStyle name="40% - Accent4 2 2 5 6" xfId="29382"/>
    <cellStyle name="40% - Accent4 2 2 5 7" xfId="29383"/>
    <cellStyle name="40% - Accent4 2 2 6" xfId="29384"/>
    <cellStyle name="40% - Accent4 2 2 6 2" xfId="29385"/>
    <cellStyle name="40% - Accent4 2 2 6 2 2" xfId="29386"/>
    <cellStyle name="40% - Accent4 2 2 6 2 2 2" xfId="29387"/>
    <cellStyle name="40% - Accent4 2 2 6 2 2 2 2" xfId="29388"/>
    <cellStyle name="40% - Accent4 2 2 6 2 2 2 3" xfId="29389"/>
    <cellStyle name="40% - Accent4 2 2 6 2 2 3" xfId="29390"/>
    <cellStyle name="40% - Accent4 2 2 6 2 2 4" xfId="29391"/>
    <cellStyle name="40% - Accent4 2 2 6 2 3" xfId="29392"/>
    <cellStyle name="40% - Accent4 2 2 6 2 3 2" xfId="29393"/>
    <cellStyle name="40% - Accent4 2 2 6 2 3 3" xfId="29394"/>
    <cellStyle name="40% - Accent4 2 2 6 2 4" xfId="29395"/>
    <cellStyle name="40% - Accent4 2 2 6 2 5" xfId="29396"/>
    <cellStyle name="40% - Accent4 2 2 6 3" xfId="29397"/>
    <cellStyle name="40% - Accent4 2 2 6 3 2" xfId="29398"/>
    <cellStyle name="40% - Accent4 2 2 6 3 2 2" xfId="29399"/>
    <cellStyle name="40% - Accent4 2 2 6 3 2 2 2" xfId="29400"/>
    <cellStyle name="40% - Accent4 2 2 6 3 2 2 3" xfId="29401"/>
    <cellStyle name="40% - Accent4 2 2 6 3 2 3" xfId="29402"/>
    <cellStyle name="40% - Accent4 2 2 6 3 2 4" xfId="29403"/>
    <cellStyle name="40% - Accent4 2 2 6 3 3" xfId="29404"/>
    <cellStyle name="40% - Accent4 2 2 6 3 3 2" xfId="29405"/>
    <cellStyle name="40% - Accent4 2 2 6 3 3 3" xfId="29406"/>
    <cellStyle name="40% - Accent4 2 2 6 3 4" xfId="29407"/>
    <cellStyle name="40% - Accent4 2 2 6 3 5" xfId="29408"/>
    <cellStyle name="40% - Accent4 2 2 6 4" xfId="29409"/>
    <cellStyle name="40% - Accent4 2 2 6 4 2" xfId="29410"/>
    <cellStyle name="40% - Accent4 2 2 6 4 2 2" xfId="29411"/>
    <cellStyle name="40% - Accent4 2 2 6 4 2 3" xfId="29412"/>
    <cellStyle name="40% - Accent4 2 2 6 4 3" xfId="29413"/>
    <cellStyle name="40% - Accent4 2 2 6 4 4" xfId="29414"/>
    <cellStyle name="40% - Accent4 2 2 6 5" xfId="29415"/>
    <cellStyle name="40% - Accent4 2 2 6 5 2" xfId="29416"/>
    <cellStyle name="40% - Accent4 2 2 6 5 3" xfId="29417"/>
    <cellStyle name="40% - Accent4 2 2 6 6" xfId="29418"/>
    <cellStyle name="40% - Accent4 2 2 6 7" xfId="29419"/>
    <cellStyle name="40% - Accent4 2 2 7" xfId="29420"/>
    <cellStyle name="40% - Accent4 2 2 7 2" xfId="29421"/>
    <cellStyle name="40% - Accent4 2 2 7 2 2" xfId="29422"/>
    <cellStyle name="40% - Accent4 2 2 7 2 2 2" xfId="29423"/>
    <cellStyle name="40% - Accent4 2 2 7 2 2 3" xfId="29424"/>
    <cellStyle name="40% - Accent4 2 2 7 2 3" xfId="29425"/>
    <cellStyle name="40% - Accent4 2 2 7 2 4" xfId="29426"/>
    <cellStyle name="40% - Accent4 2 2 7 3" xfId="29427"/>
    <cellStyle name="40% - Accent4 2 2 7 3 2" xfId="29428"/>
    <cellStyle name="40% - Accent4 2 2 7 3 3" xfId="29429"/>
    <cellStyle name="40% - Accent4 2 2 7 4" xfId="29430"/>
    <cellStyle name="40% - Accent4 2 2 7 5" xfId="29431"/>
    <cellStyle name="40% - Accent4 2 2 8" xfId="29432"/>
    <cellStyle name="40% - Accent4 2 2 8 2" xfId="29433"/>
    <cellStyle name="40% - Accent4 2 2 8 2 2" xfId="29434"/>
    <cellStyle name="40% - Accent4 2 2 8 2 2 2" xfId="29435"/>
    <cellStyle name="40% - Accent4 2 2 8 2 2 3" xfId="29436"/>
    <cellStyle name="40% - Accent4 2 2 8 2 3" xfId="29437"/>
    <cellStyle name="40% - Accent4 2 2 8 2 4" xfId="29438"/>
    <cellStyle name="40% - Accent4 2 2 8 3" xfId="29439"/>
    <cellStyle name="40% - Accent4 2 2 8 3 2" xfId="29440"/>
    <cellStyle name="40% - Accent4 2 2 8 3 3" xfId="29441"/>
    <cellStyle name="40% - Accent4 2 2 8 4" xfId="29442"/>
    <cellStyle name="40% - Accent4 2 2 8 5" xfId="29443"/>
    <cellStyle name="40% - Accent4 2 2 9" xfId="29444"/>
    <cellStyle name="40% - Accent4 2 2 9 2" xfId="29445"/>
    <cellStyle name="40% - Accent4 2 2 9 2 2" xfId="29446"/>
    <cellStyle name="40% - Accent4 2 2 9 2 2 2" xfId="29447"/>
    <cellStyle name="40% - Accent4 2 2 9 2 2 3" xfId="29448"/>
    <cellStyle name="40% - Accent4 2 2 9 2 3" xfId="29449"/>
    <cellStyle name="40% - Accent4 2 2 9 2 4" xfId="29450"/>
    <cellStyle name="40% - Accent4 2 2 9 3" xfId="29451"/>
    <cellStyle name="40% - Accent4 2 2 9 3 2" xfId="29452"/>
    <cellStyle name="40% - Accent4 2 2 9 3 3" xfId="29453"/>
    <cellStyle name="40% - Accent4 2 2 9 4" xfId="29454"/>
    <cellStyle name="40% - Accent4 2 2 9 5" xfId="29455"/>
    <cellStyle name="40% - Accent4 2 2_PwrTax 51040" xfId="29456"/>
    <cellStyle name="40% - Accent4 2 3" xfId="29457"/>
    <cellStyle name="40% - Accent4 2 3 10" xfId="29458"/>
    <cellStyle name="40% - Accent4 2 3 10 2" xfId="29459"/>
    <cellStyle name="40% - Accent4 2 3 10 3" xfId="29460"/>
    <cellStyle name="40% - Accent4 2 3 11" xfId="29461"/>
    <cellStyle name="40% - Accent4 2 3 12" xfId="29462"/>
    <cellStyle name="40% - Accent4 2 3 2" xfId="29463"/>
    <cellStyle name="40% - Accent4 2 3 2 2" xfId="29464"/>
    <cellStyle name="40% - Accent4 2 3 2 2 2" xfId="29465"/>
    <cellStyle name="40% - Accent4 2 3 2 2 2 2" xfId="29466"/>
    <cellStyle name="40% - Accent4 2 3 2 2 2 2 2" xfId="29467"/>
    <cellStyle name="40% - Accent4 2 3 2 2 2 2 3" xfId="29468"/>
    <cellStyle name="40% - Accent4 2 3 2 2 2 3" xfId="29469"/>
    <cellStyle name="40% - Accent4 2 3 2 2 2 4" xfId="29470"/>
    <cellStyle name="40% - Accent4 2 3 2 2 3" xfId="29471"/>
    <cellStyle name="40% - Accent4 2 3 2 2 3 2" xfId="29472"/>
    <cellStyle name="40% - Accent4 2 3 2 2 3 3" xfId="29473"/>
    <cellStyle name="40% - Accent4 2 3 2 2 4" xfId="29474"/>
    <cellStyle name="40% - Accent4 2 3 2 2 5" xfId="29475"/>
    <cellStyle name="40% - Accent4 2 3 2 2 6" xfId="29476"/>
    <cellStyle name="40% - Accent4 2 3 2 2 7" xfId="29477"/>
    <cellStyle name="40% - Accent4 2 3 2 3" xfId="29478"/>
    <cellStyle name="40% - Accent4 2 3 2 3 2" xfId="29479"/>
    <cellStyle name="40% - Accent4 2 3 2 3 2 2" xfId="29480"/>
    <cellStyle name="40% - Accent4 2 3 2 3 2 2 2" xfId="29481"/>
    <cellStyle name="40% - Accent4 2 3 2 3 2 2 3" xfId="29482"/>
    <cellStyle name="40% - Accent4 2 3 2 3 2 3" xfId="29483"/>
    <cellStyle name="40% - Accent4 2 3 2 3 2 4" xfId="29484"/>
    <cellStyle name="40% - Accent4 2 3 2 3 3" xfId="29485"/>
    <cellStyle name="40% - Accent4 2 3 2 3 3 2" xfId="29486"/>
    <cellStyle name="40% - Accent4 2 3 2 3 3 3" xfId="29487"/>
    <cellStyle name="40% - Accent4 2 3 2 3 4" xfId="29488"/>
    <cellStyle name="40% - Accent4 2 3 2 3 5" xfId="29489"/>
    <cellStyle name="40% - Accent4 2 3 2 4" xfId="29490"/>
    <cellStyle name="40% - Accent4 2 3 2 4 2" xfId="29491"/>
    <cellStyle name="40% - Accent4 2 3 2 4 2 2" xfId="29492"/>
    <cellStyle name="40% - Accent4 2 3 2 4 2 3" xfId="29493"/>
    <cellStyle name="40% - Accent4 2 3 2 4 3" xfId="29494"/>
    <cellStyle name="40% - Accent4 2 3 2 4 4" xfId="29495"/>
    <cellStyle name="40% - Accent4 2 3 2 5" xfId="29496"/>
    <cellStyle name="40% - Accent4 2 3 2 5 2" xfId="29497"/>
    <cellStyle name="40% - Accent4 2 3 2 5 3" xfId="29498"/>
    <cellStyle name="40% - Accent4 2 3 2 6" xfId="29499"/>
    <cellStyle name="40% - Accent4 2 3 2 7" xfId="29500"/>
    <cellStyle name="40% - Accent4 2 3 3" xfId="29501"/>
    <cellStyle name="40% - Accent4 2 3 3 2" xfId="29502"/>
    <cellStyle name="40% - Accent4 2 3 3 2 2" xfId="29503"/>
    <cellStyle name="40% - Accent4 2 3 3 2 2 2" xfId="29504"/>
    <cellStyle name="40% - Accent4 2 3 3 2 2 2 2" xfId="29505"/>
    <cellStyle name="40% - Accent4 2 3 3 2 2 2 3" xfId="29506"/>
    <cellStyle name="40% - Accent4 2 3 3 2 2 3" xfId="29507"/>
    <cellStyle name="40% - Accent4 2 3 3 2 2 4" xfId="29508"/>
    <cellStyle name="40% - Accent4 2 3 3 2 3" xfId="29509"/>
    <cellStyle name="40% - Accent4 2 3 3 2 3 2" xfId="29510"/>
    <cellStyle name="40% - Accent4 2 3 3 2 3 3" xfId="29511"/>
    <cellStyle name="40% - Accent4 2 3 3 2 4" xfId="29512"/>
    <cellStyle name="40% - Accent4 2 3 3 2 5" xfId="29513"/>
    <cellStyle name="40% - Accent4 2 3 3 3" xfId="29514"/>
    <cellStyle name="40% - Accent4 2 3 3 3 2" xfId="29515"/>
    <cellStyle name="40% - Accent4 2 3 3 3 2 2" xfId="29516"/>
    <cellStyle name="40% - Accent4 2 3 3 3 2 2 2" xfId="29517"/>
    <cellStyle name="40% - Accent4 2 3 3 3 2 2 3" xfId="29518"/>
    <cellStyle name="40% - Accent4 2 3 3 3 2 3" xfId="29519"/>
    <cellStyle name="40% - Accent4 2 3 3 3 2 4" xfId="29520"/>
    <cellStyle name="40% - Accent4 2 3 3 3 3" xfId="29521"/>
    <cellStyle name="40% - Accent4 2 3 3 3 3 2" xfId="29522"/>
    <cellStyle name="40% - Accent4 2 3 3 3 3 3" xfId="29523"/>
    <cellStyle name="40% - Accent4 2 3 3 3 4" xfId="29524"/>
    <cellStyle name="40% - Accent4 2 3 3 3 5" xfId="29525"/>
    <cellStyle name="40% - Accent4 2 3 3 4" xfId="29526"/>
    <cellStyle name="40% - Accent4 2 3 3 4 2" xfId="29527"/>
    <cellStyle name="40% - Accent4 2 3 3 4 2 2" xfId="29528"/>
    <cellStyle name="40% - Accent4 2 3 3 4 2 3" xfId="29529"/>
    <cellStyle name="40% - Accent4 2 3 3 4 3" xfId="29530"/>
    <cellStyle name="40% - Accent4 2 3 3 4 4" xfId="29531"/>
    <cellStyle name="40% - Accent4 2 3 3 5" xfId="29532"/>
    <cellStyle name="40% - Accent4 2 3 3 5 2" xfId="29533"/>
    <cellStyle name="40% - Accent4 2 3 3 5 3" xfId="29534"/>
    <cellStyle name="40% - Accent4 2 3 3 6" xfId="29535"/>
    <cellStyle name="40% - Accent4 2 3 3 7" xfId="29536"/>
    <cellStyle name="40% - Accent4 2 3 4" xfId="29537"/>
    <cellStyle name="40% - Accent4 2 3 4 2" xfId="29538"/>
    <cellStyle name="40% - Accent4 2 3 4 2 2" xfId="29539"/>
    <cellStyle name="40% - Accent4 2 3 4 2 2 2" xfId="29540"/>
    <cellStyle name="40% - Accent4 2 3 4 2 2 2 2" xfId="29541"/>
    <cellStyle name="40% - Accent4 2 3 4 2 2 2 3" xfId="29542"/>
    <cellStyle name="40% - Accent4 2 3 4 2 2 3" xfId="29543"/>
    <cellStyle name="40% - Accent4 2 3 4 2 2 4" xfId="29544"/>
    <cellStyle name="40% - Accent4 2 3 4 2 3" xfId="29545"/>
    <cellStyle name="40% - Accent4 2 3 4 2 3 2" xfId="29546"/>
    <cellStyle name="40% - Accent4 2 3 4 2 3 3" xfId="29547"/>
    <cellStyle name="40% - Accent4 2 3 4 2 4" xfId="29548"/>
    <cellStyle name="40% - Accent4 2 3 4 2 5" xfId="29549"/>
    <cellStyle name="40% - Accent4 2 3 4 3" xfId="29550"/>
    <cellStyle name="40% - Accent4 2 3 4 3 2" xfId="29551"/>
    <cellStyle name="40% - Accent4 2 3 4 3 2 2" xfId="29552"/>
    <cellStyle name="40% - Accent4 2 3 4 3 2 2 2" xfId="29553"/>
    <cellStyle name="40% - Accent4 2 3 4 3 2 2 3" xfId="29554"/>
    <cellStyle name="40% - Accent4 2 3 4 3 2 3" xfId="29555"/>
    <cellStyle name="40% - Accent4 2 3 4 3 2 4" xfId="29556"/>
    <cellStyle name="40% - Accent4 2 3 4 3 3" xfId="29557"/>
    <cellStyle name="40% - Accent4 2 3 4 3 3 2" xfId="29558"/>
    <cellStyle name="40% - Accent4 2 3 4 3 3 3" xfId="29559"/>
    <cellStyle name="40% - Accent4 2 3 4 3 4" xfId="29560"/>
    <cellStyle name="40% - Accent4 2 3 4 3 5" xfId="29561"/>
    <cellStyle name="40% - Accent4 2 3 4 4" xfId="29562"/>
    <cellStyle name="40% - Accent4 2 3 4 4 2" xfId="29563"/>
    <cellStyle name="40% - Accent4 2 3 4 4 2 2" xfId="29564"/>
    <cellStyle name="40% - Accent4 2 3 4 4 2 3" xfId="29565"/>
    <cellStyle name="40% - Accent4 2 3 4 4 3" xfId="29566"/>
    <cellStyle name="40% - Accent4 2 3 4 4 4" xfId="29567"/>
    <cellStyle name="40% - Accent4 2 3 4 5" xfId="29568"/>
    <cellStyle name="40% - Accent4 2 3 4 5 2" xfId="29569"/>
    <cellStyle name="40% - Accent4 2 3 4 5 3" xfId="29570"/>
    <cellStyle name="40% - Accent4 2 3 4 6" xfId="29571"/>
    <cellStyle name="40% - Accent4 2 3 4 7" xfId="29572"/>
    <cellStyle name="40% - Accent4 2 3 5" xfId="29573"/>
    <cellStyle name="40% - Accent4 2 3 5 2" xfId="29574"/>
    <cellStyle name="40% - Accent4 2 3 5 2 2" xfId="29575"/>
    <cellStyle name="40% - Accent4 2 3 5 2 2 2" xfId="29576"/>
    <cellStyle name="40% - Accent4 2 3 5 2 2 3" xfId="29577"/>
    <cellStyle name="40% - Accent4 2 3 5 2 3" xfId="29578"/>
    <cellStyle name="40% - Accent4 2 3 5 2 4" xfId="29579"/>
    <cellStyle name="40% - Accent4 2 3 5 3" xfId="29580"/>
    <cellStyle name="40% - Accent4 2 3 5 3 2" xfId="29581"/>
    <cellStyle name="40% - Accent4 2 3 5 3 3" xfId="29582"/>
    <cellStyle name="40% - Accent4 2 3 5 4" xfId="29583"/>
    <cellStyle name="40% - Accent4 2 3 5 5" xfId="29584"/>
    <cellStyle name="40% - Accent4 2 3 6" xfId="29585"/>
    <cellStyle name="40% - Accent4 2 3 6 2" xfId="29586"/>
    <cellStyle name="40% - Accent4 2 3 6 2 2" xfId="29587"/>
    <cellStyle name="40% - Accent4 2 3 6 2 2 2" xfId="29588"/>
    <cellStyle name="40% - Accent4 2 3 6 2 2 3" xfId="29589"/>
    <cellStyle name="40% - Accent4 2 3 6 2 3" xfId="29590"/>
    <cellStyle name="40% - Accent4 2 3 6 2 4" xfId="29591"/>
    <cellStyle name="40% - Accent4 2 3 6 3" xfId="29592"/>
    <cellStyle name="40% - Accent4 2 3 6 3 2" xfId="29593"/>
    <cellStyle name="40% - Accent4 2 3 6 3 3" xfId="29594"/>
    <cellStyle name="40% - Accent4 2 3 6 4" xfId="29595"/>
    <cellStyle name="40% - Accent4 2 3 6 5" xfId="29596"/>
    <cellStyle name="40% - Accent4 2 3 7" xfId="29597"/>
    <cellStyle name="40% - Accent4 2 3 7 2" xfId="29598"/>
    <cellStyle name="40% - Accent4 2 3 7 2 2" xfId="29599"/>
    <cellStyle name="40% - Accent4 2 3 7 2 2 2" xfId="29600"/>
    <cellStyle name="40% - Accent4 2 3 7 2 2 3" xfId="29601"/>
    <cellStyle name="40% - Accent4 2 3 7 2 3" xfId="29602"/>
    <cellStyle name="40% - Accent4 2 3 7 2 4" xfId="29603"/>
    <cellStyle name="40% - Accent4 2 3 7 3" xfId="29604"/>
    <cellStyle name="40% - Accent4 2 3 7 3 2" xfId="29605"/>
    <cellStyle name="40% - Accent4 2 3 7 3 3" xfId="29606"/>
    <cellStyle name="40% - Accent4 2 3 7 4" xfId="29607"/>
    <cellStyle name="40% - Accent4 2 3 7 5" xfId="29608"/>
    <cellStyle name="40% - Accent4 2 3 8" xfId="29609"/>
    <cellStyle name="40% - Accent4 2 3 8 2" xfId="29610"/>
    <cellStyle name="40% - Accent4 2 3 8 2 2" xfId="29611"/>
    <cellStyle name="40% - Accent4 2 3 8 2 3" xfId="29612"/>
    <cellStyle name="40% - Accent4 2 3 8 3" xfId="29613"/>
    <cellStyle name="40% - Accent4 2 3 8 4" xfId="29614"/>
    <cellStyle name="40% - Accent4 2 3 9" xfId="29615"/>
    <cellStyle name="40% - Accent4 2 3 9 2" xfId="29616"/>
    <cellStyle name="40% - Accent4 2 3 9 2 2" xfId="29617"/>
    <cellStyle name="40% - Accent4 2 3 9 2 3" xfId="29618"/>
    <cellStyle name="40% - Accent4 2 3 9 3" xfId="29619"/>
    <cellStyle name="40% - Accent4 2 3 9 4" xfId="29620"/>
    <cellStyle name="40% - Accent4 2 4" xfId="29621"/>
    <cellStyle name="40% - Accent4 2 4 2" xfId="29622"/>
    <cellStyle name="40% - Accent4 2 4 2 2" xfId="29623"/>
    <cellStyle name="40% - Accent4 2 4 2 2 2" xfId="29624"/>
    <cellStyle name="40% - Accent4 2 4 2 2 2 2" xfId="29625"/>
    <cellStyle name="40% - Accent4 2 4 2 2 2 3" xfId="29626"/>
    <cellStyle name="40% - Accent4 2 4 2 2 3" xfId="29627"/>
    <cellStyle name="40% - Accent4 2 4 2 2 4" xfId="29628"/>
    <cellStyle name="40% - Accent4 2 4 2 3" xfId="29629"/>
    <cellStyle name="40% - Accent4 2 4 2 3 2" xfId="29630"/>
    <cellStyle name="40% - Accent4 2 4 2 3 3" xfId="29631"/>
    <cellStyle name="40% - Accent4 2 4 2 4" xfId="29632"/>
    <cellStyle name="40% - Accent4 2 4 2 5" xfId="29633"/>
    <cellStyle name="40% - Accent4 2 4 3" xfId="29634"/>
    <cellStyle name="40% - Accent4 2 4 3 2" xfId="29635"/>
    <cellStyle name="40% - Accent4 2 4 3 2 2" xfId="29636"/>
    <cellStyle name="40% - Accent4 2 4 3 2 2 2" xfId="29637"/>
    <cellStyle name="40% - Accent4 2 4 3 2 2 3" xfId="29638"/>
    <cellStyle name="40% - Accent4 2 4 3 2 3" xfId="29639"/>
    <cellStyle name="40% - Accent4 2 4 3 2 4" xfId="29640"/>
    <cellStyle name="40% - Accent4 2 4 3 3" xfId="29641"/>
    <cellStyle name="40% - Accent4 2 4 3 3 2" xfId="29642"/>
    <cellStyle name="40% - Accent4 2 4 3 3 3" xfId="29643"/>
    <cellStyle name="40% - Accent4 2 4 3 4" xfId="29644"/>
    <cellStyle name="40% - Accent4 2 4 3 5" xfId="29645"/>
    <cellStyle name="40% - Accent4 2 4 4" xfId="29646"/>
    <cellStyle name="40% - Accent4 2 4 4 2" xfId="29647"/>
    <cellStyle name="40% - Accent4 2 4 4 2 2" xfId="29648"/>
    <cellStyle name="40% - Accent4 2 4 4 2 3" xfId="29649"/>
    <cellStyle name="40% - Accent4 2 4 4 3" xfId="29650"/>
    <cellStyle name="40% - Accent4 2 4 4 4" xfId="29651"/>
    <cellStyle name="40% - Accent4 2 4 5" xfId="29652"/>
    <cellStyle name="40% - Accent4 2 4 5 2" xfId="29653"/>
    <cellStyle name="40% - Accent4 2 4 5 3" xfId="29654"/>
    <cellStyle name="40% - Accent4 2 4 6" xfId="29655"/>
    <cellStyle name="40% - Accent4 2 4 7" xfId="29656"/>
    <cellStyle name="40% - Accent4 2 5" xfId="29657"/>
    <cellStyle name="40% - Accent4 2 5 2" xfId="29658"/>
    <cellStyle name="40% - Accent4 2 5 2 2" xfId="29659"/>
    <cellStyle name="40% - Accent4 2 5 2 2 2" xfId="29660"/>
    <cellStyle name="40% - Accent4 2 5 2 2 2 2" xfId="29661"/>
    <cellStyle name="40% - Accent4 2 5 2 2 2 3" xfId="29662"/>
    <cellStyle name="40% - Accent4 2 5 2 2 3" xfId="29663"/>
    <cellStyle name="40% - Accent4 2 5 2 2 4" xfId="29664"/>
    <cellStyle name="40% - Accent4 2 5 2 3" xfId="29665"/>
    <cellStyle name="40% - Accent4 2 5 2 3 2" xfId="29666"/>
    <cellStyle name="40% - Accent4 2 5 2 3 3" xfId="29667"/>
    <cellStyle name="40% - Accent4 2 5 2 4" xfId="29668"/>
    <cellStyle name="40% - Accent4 2 5 2 5" xfId="29669"/>
    <cellStyle name="40% - Accent4 2 5 2 6" xfId="29670"/>
    <cellStyle name="40% - Accent4 2 5 2 7" xfId="29671"/>
    <cellStyle name="40% - Accent4 2 5 3" xfId="29672"/>
    <cellStyle name="40% - Accent4 2 5 3 2" xfId="29673"/>
    <cellStyle name="40% - Accent4 2 5 3 2 2" xfId="29674"/>
    <cellStyle name="40% - Accent4 2 5 3 2 2 2" xfId="29675"/>
    <cellStyle name="40% - Accent4 2 5 3 2 2 3" xfId="29676"/>
    <cellStyle name="40% - Accent4 2 5 3 2 3" xfId="29677"/>
    <cellStyle name="40% - Accent4 2 5 3 2 4" xfId="29678"/>
    <cellStyle name="40% - Accent4 2 5 3 3" xfId="29679"/>
    <cellStyle name="40% - Accent4 2 5 3 3 2" xfId="29680"/>
    <cellStyle name="40% - Accent4 2 5 3 3 3" xfId="29681"/>
    <cellStyle name="40% - Accent4 2 5 3 4" xfId="29682"/>
    <cellStyle name="40% - Accent4 2 5 3 5" xfId="29683"/>
    <cellStyle name="40% - Accent4 2 5 4" xfId="29684"/>
    <cellStyle name="40% - Accent4 2 5 4 2" xfId="29685"/>
    <cellStyle name="40% - Accent4 2 5 4 2 2" xfId="29686"/>
    <cellStyle name="40% - Accent4 2 5 4 2 3" xfId="29687"/>
    <cellStyle name="40% - Accent4 2 5 4 3" xfId="29688"/>
    <cellStyle name="40% - Accent4 2 5 4 4" xfId="29689"/>
    <cellStyle name="40% - Accent4 2 5 5" xfId="29690"/>
    <cellStyle name="40% - Accent4 2 5 5 2" xfId="29691"/>
    <cellStyle name="40% - Accent4 2 5 5 3" xfId="29692"/>
    <cellStyle name="40% - Accent4 2 5 6" xfId="29693"/>
    <cellStyle name="40% - Accent4 2 5 7" xfId="29694"/>
    <cellStyle name="40% - Accent4 2 6" xfId="29695"/>
    <cellStyle name="40% - Accent4 2 6 2" xfId="29696"/>
    <cellStyle name="40% - Accent4 2 6 2 2" xfId="29697"/>
    <cellStyle name="40% - Accent4 2 6 2 2 2" xfId="29698"/>
    <cellStyle name="40% - Accent4 2 6 2 2 2 2" xfId="29699"/>
    <cellStyle name="40% - Accent4 2 6 2 2 2 3" xfId="29700"/>
    <cellStyle name="40% - Accent4 2 6 2 2 3" xfId="29701"/>
    <cellStyle name="40% - Accent4 2 6 2 2 4" xfId="29702"/>
    <cellStyle name="40% - Accent4 2 6 2 3" xfId="29703"/>
    <cellStyle name="40% - Accent4 2 6 2 3 2" xfId="29704"/>
    <cellStyle name="40% - Accent4 2 6 2 3 3" xfId="29705"/>
    <cellStyle name="40% - Accent4 2 6 2 4" xfId="29706"/>
    <cellStyle name="40% - Accent4 2 6 2 5" xfId="29707"/>
    <cellStyle name="40% - Accent4 2 6 3" xfId="29708"/>
    <cellStyle name="40% - Accent4 2 6 3 2" xfId="29709"/>
    <cellStyle name="40% - Accent4 2 6 3 2 2" xfId="29710"/>
    <cellStyle name="40% - Accent4 2 6 3 2 2 2" xfId="29711"/>
    <cellStyle name="40% - Accent4 2 6 3 2 2 3" xfId="29712"/>
    <cellStyle name="40% - Accent4 2 6 3 2 3" xfId="29713"/>
    <cellStyle name="40% - Accent4 2 6 3 2 4" xfId="29714"/>
    <cellStyle name="40% - Accent4 2 6 3 3" xfId="29715"/>
    <cellStyle name="40% - Accent4 2 6 3 3 2" xfId="29716"/>
    <cellStyle name="40% - Accent4 2 6 3 3 3" xfId="29717"/>
    <cellStyle name="40% - Accent4 2 6 3 4" xfId="29718"/>
    <cellStyle name="40% - Accent4 2 6 3 5" xfId="29719"/>
    <cellStyle name="40% - Accent4 2 6 4" xfId="29720"/>
    <cellStyle name="40% - Accent4 2 6 4 2" xfId="29721"/>
    <cellStyle name="40% - Accent4 2 6 4 2 2" xfId="29722"/>
    <cellStyle name="40% - Accent4 2 6 4 2 3" xfId="29723"/>
    <cellStyle name="40% - Accent4 2 6 4 3" xfId="29724"/>
    <cellStyle name="40% - Accent4 2 6 4 4" xfId="29725"/>
    <cellStyle name="40% - Accent4 2 6 5" xfId="29726"/>
    <cellStyle name="40% - Accent4 2 6 5 2" xfId="29727"/>
    <cellStyle name="40% - Accent4 2 6 5 3" xfId="29728"/>
    <cellStyle name="40% - Accent4 2 6 6" xfId="29729"/>
    <cellStyle name="40% - Accent4 2 6 7" xfId="29730"/>
    <cellStyle name="40% - Accent4 2 7" xfId="29731"/>
    <cellStyle name="40% - Accent4 2 7 2" xfId="29732"/>
    <cellStyle name="40% - Accent4 2 7 2 2" xfId="29733"/>
    <cellStyle name="40% - Accent4 2 7 2 2 2" xfId="29734"/>
    <cellStyle name="40% - Accent4 2 7 2 2 3" xfId="29735"/>
    <cellStyle name="40% - Accent4 2 7 2 3" xfId="29736"/>
    <cellStyle name="40% - Accent4 2 7 2 4" xfId="29737"/>
    <cellStyle name="40% - Accent4 2 7 3" xfId="29738"/>
    <cellStyle name="40% - Accent4 2 7 3 2" xfId="29739"/>
    <cellStyle name="40% - Accent4 2 7 3 3" xfId="29740"/>
    <cellStyle name="40% - Accent4 2 7 4" xfId="29741"/>
    <cellStyle name="40% - Accent4 2 7 5" xfId="29742"/>
    <cellStyle name="40% - Accent4 2 8" xfId="29743"/>
    <cellStyle name="40% - Accent4 2 8 2" xfId="29744"/>
    <cellStyle name="40% - Accent4 2 8 2 2" xfId="29745"/>
    <cellStyle name="40% - Accent4 2 8 2 2 2" xfId="29746"/>
    <cellStyle name="40% - Accent4 2 8 2 2 3" xfId="29747"/>
    <cellStyle name="40% - Accent4 2 8 2 3" xfId="29748"/>
    <cellStyle name="40% - Accent4 2 8 2 4" xfId="29749"/>
    <cellStyle name="40% - Accent4 2 8 3" xfId="29750"/>
    <cellStyle name="40% - Accent4 2 8 3 2" xfId="29751"/>
    <cellStyle name="40% - Accent4 2 8 3 3" xfId="29752"/>
    <cellStyle name="40% - Accent4 2 8 4" xfId="29753"/>
    <cellStyle name="40% - Accent4 2 8 5" xfId="29754"/>
    <cellStyle name="40% - Accent4 2 9" xfId="29755"/>
    <cellStyle name="40% - Accent4 2 9 2" xfId="29756"/>
    <cellStyle name="40% - Accent4 2 9 2 2" xfId="29757"/>
    <cellStyle name="40% - Accent4 2 9 2 2 2" xfId="29758"/>
    <cellStyle name="40% - Accent4 2 9 2 2 3" xfId="29759"/>
    <cellStyle name="40% - Accent4 2 9 2 3" xfId="29760"/>
    <cellStyle name="40% - Accent4 2 9 2 4" xfId="29761"/>
    <cellStyle name="40% - Accent4 2 9 3" xfId="29762"/>
    <cellStyle name="40% - Accent4 2 9 3 2" xfId="29763"/>
    <cellStyle name="40% - Accent4 2 9 3 3" xfId="29764"/>
    <cellStyle name="40% - Accent4 2 9 4" xfId="29765"/>
    <cellStyle name="40% - Accent4 2 9 5" xfId="29766"/>
    <cellStyle name="40% - Accent4 2_22_MN_R&amp;D 174_09F" xfId="29767"/>
    <cellStyle name="40% - Accent4 20" xfId="666"/>
    <cellStyle name="40% - Accent4 21" xfId="667"/>
    <cellStyle name="40% - Accent4 22" xfId="668"/>
    <cellStyle name="40% - Accent4 23" xfId="669"/>
    <cellStyle name="40% - Accent4 24" xfId="670"/>
    <cellStyle name="40% - Accent4 25" xfId="671"/>
    <cellStyle name="40% - Accent4 26" xfId="672"/>
    <cellStyle name="40% - Accent4 27" xfId="673"/>
    <cellStyle name="40% - Accent4 28" xfId="674"/>
    <cellStyle name="40% - Accent4 29" xfId="675"/>
    <cellStyle name="40% - Accent4 3" xfId="676"/>
    <cellStyle name="40% - Accent4 3 10" xfId="29768"/>
    <cellStyle name="40% - Accent4 3 10 2" xfId="29769"/>
    <cellStyle name="40% - Accent4 3 10 2 2" xfId="29770"/>
    <cellStyle name="40% - Accent4 3 10 2 3" xfId="29771"/>
    <cellStyle name="40% - Accent4 3 10 3" xfId="29772"/>
    <cellStyle name="40% - Accent4 3 10 4" xfId="29773"/>
    <cellStyle name="40% - Accent4 3 11" xfId="29774"/>
    <cellStyle name="40% - Accent4 3 11 2" xfId="29775"/>
    <cellStyle name="40% - Accent4 3 11 2 2" xfId="29776"/>
    <cellStyle name="40% - Accent4 3 11 2 3" xfId="29777"/>
    <cellStyle name="40% - Accent4 3 11 3" xfId="29778"/>
    <cellStyle name="40% - Accent4 3 11 4" xfId="29779"/>
    <cellStyle name="40% - Accent4 3 12" xfId="29780"/>
    <cellStyle name="40% - Accent4 3 12 2" xfId="29781"/>
    <cellStyle name="40% - Accent4 3 12 3" xfId="29782"/>
    <cellStyle name="40% - Accent4 3 13" xfId="29783"/>
    <cellStyle name="40% - Accent4 3 14" xfId="29784"/>
    <cellStyle name="40% - Accent4 3 2" xfId="677"/>
    <cellStyle name="40% - Accent4 3 3" xfId="29785"/>
    <cellStyle name="40% - Accent4 3 3 10" xfId="29786"/>
    <cellStyle name="40% - Accent4 3 3 10 2" xfId="29787"/>
    <cellStyle name="40% - Accent4 3 3 10 3" xfId="29788"/>
    <cellStyle name="40% - Accent4 3 3 11" xfId="29789"/>
    <cellStyle name="40% - Accent4 3 3 12" xfId="29790"/>
    <cellStyle name="40% - Accent4 3 3 2" xfId="29791"/>
    <cellStyle name="40% - Accent4 3 3 2 2" xfId="29792"/>
    <cellStyle name="40% - Accent4 3 3 2 2 2" xfId="29793"/>
    <cellStyle name="40% - Accent4 3 3 2 2 2 2" xfId="29794"/>
    <cellStyle name="40% - Accent4 3 3 2 2 2 2 2" xfId="29795"/>
    <cellStyle name="40% - Accent4 3 3 2 2 2 2 3" xfId="29796"/>
    <cellStyle name="40% - Accent4 3 3 2 2 2 3" xfId="29797"/>
    <cellStyle name="40% - Accent4 3 3 2 2 2 4" xfId="29798"/>
    <cellStyle name="40% - Accent4 3 3 2 2 3" xfId="29799"/>
    <cellStyle name="40% - Accent4 3 3 2 2 3 2" xfId="29800"/>
    <cellStyle name="40% - Accent4 3 3 2 2 3 3" xfId="29801"/>
    <cellStyle name="40% - Accent4 3 3 2 2 4" xfId="29802"/>
    <cellStyle name="40% - Accent4 3 3 2 2 5" xfId="29803"/>
    <cellStyle name="40% - Accent4 3 3 2 3" xfId="29804"/>
    <cellStyle name="40% - Accent4 3 3 2 3 2" xfId="29805"/>
    <cellStyle name="40% - Accent4 3 3 2 3 2 2" xfId="29806"/>
    <cellStyle name="40% - Accent4 3 3 2 3 2 2 2" xfId="29807"/>
    <cellStyle name="40% - Accent4 3 3 2 3 2 2 3" xfId="29808"/>
    <cellStyle name="40% - Accent4 3 3 2 3 2 3" xfId="29809"/>
    <cellStyle name="40% - Accent4 3 3 2 3 2 4" xfId="29810"/>
    <cellStyle name="40% - Accent4 3 3 2 3 3" xfId="29811"/>
    <cellStyle name="40% - Accent4 3 3 2 3 3 2" xfId="29812"/>
    <cellStyle name="40% - Accent4 3 3 2 3 3 3" xfId="29813"/>
    <cellStyle name="40% - Accent4 3 3 2 3 4" xfId="29814"/>
    <cellStyle name="40% - Accent4 3 3 2 3 5" xfId="29815"/>
    <cellStyle name="40% - Accent4 3 3 2 4" xfId="29816"/>
    <cellStyle name="40% - Accent4 3 3 2 4 2" xfId="29817"/>
    <cellStyle name="40% - Accent4 3 3 2 4 2 2" xfId="29818"/>
    <cellStyle name="40% - Accent4 3 3 2 4 2 3" xfId="29819"/>
    <cellStyle name="40% - Accent4 3 3 2 4 3" xfId="29820"/>
    <cellStyle name="40% - Accent4 3 3 2 4 4" xfId="29821"/>
    <cellStyle name="40% - Accent4 3 3 2 5" xfId="29822"/>
    <cellStyle name="40% - Accent4 3 3 2 5 2" xfId="29823"/>
    <cellStyle name="40% - Accent4 3 3 2 5 3" xfId="29824"/>
    <cellStyle name="40% - Accent4 3 3 2 6" xfId="29825"/>
    <cellStyle name="40% - Accent4 3 3 2 7" xfId="29826"/>
    <cellStyle name="40% - Accent4 3 3 3" xfId="29827"/>
    <cellStyle name="40% - Accent4 3 3 3 2" xfId="29828"/>
    <cellStyle name="40% - Accent4 3 3 3 2 2" xfId="29829"/>
    <cellStyle name="40% - Accent4 3 3 3 2 2 2" xfId="29830"/>
    <cellStyle name="40% - Accent4 3 3 3 2 2 2 2" xfId="29831"/>
    <cellStyle name="40% - Accent4 3 3 3 2 2 2 3" xfId="29832"/>
    <cellStyle name="40% - Accent4 3 3 3 2 2 3" xfId="29833"/>
    <cellStyle name="40% - Accent4 3 3 3 2 2 4" xfId="29834"/>
    <cellStyle name="40% - Accent4 3 3 3 2 3" xfId="29835"/>
    <cellStyle name="40% - Accent4 3 3 3 2 3 2" xfId="29836"/>
    <cellStyle name="40% - Accent4 3 3 3 2 3 3" xfId="29837"/>
    <cellStyle name="40% - Accent4 3 3 3 2 4" xfId="29838"/>
    <cellStyle name="40% - Accent4 3 3 3 2 5" xfId="29839"/>
    <cellStyle name="40% - Accent4 3 3 3 3" xfId="29840"/>
    <cellStyle name="40% - Accent4 3 3 3 3 2" xfId="29841"/>
    <cellStyle name="40% - Accent4 3 3 3 3 2 2" xfId="29842"/>
    <cellStyle name="40% - Accent4 3 3 3 3 2 2 2" xfId="29843"/>
    <cellStyle name="40% - Accent4 3 3 3 3 2 2 3" xfId="29844"/>
    <cellStyle name="40% - Accent4 3 3 3 3 2 3" xfId="29845"/>
    <cellStyle name="40% - Accent4 3 3 3 3 2 4" xfId="29846"/>
    <cellStyle name="40% - Accent4 3 3 3 3 3" xfId="29847"/>
    <cellStyle name="40% - Accent4 3 3 3 3 3 2" xfId="29848"/>
    <cellStyle name="40% - Accent4 3 3 3 3 3 3" xfId="29849"/>
    <cellStyle name="40% - Accent4 3 3 3 3 4" xfId="29850"/>
    <cellStyle name="40% - Accent4 3 3 3 3 5" xfId="29851"/>
    <cellStyle name="40% - Accent4 3 3 3 4" xfId="29852"/>
    <cellStyle name="40% - Accent4 3 3 3 4 2" xfId="29853"/>
    <cellStyle name="40% - Accent4 3 3 3 4 2 2" xfId="29854"/>
    <cellStyle name="40% - Accent4 3 3 3 4 2 3" xfId="29855"/>
    <cellStyle name="40% - Accent4 3 3 3 4 3" xfId="29856"/>
    <cellStyle name="40% - Accent4 3 3 3 4 4" xfId="29857"/>
    <cellStyle name="40% - Accent4 3 3 3 5" xfId="29858"/>
    <cellStyle name="40% - Accent4 3 3 3 5 2" xfId="29859"/>
    <cellStyle name="40% - Accent4 3 3 3 5 3" xfId="29860"/>
    <cellStyle name="40% - Accent4 3 3 3 6" xfId="29861"/>
    <cellStyle name="40% - Accent4 3 3 3 7" xfId="29862"/>
    <cellStyle name="40% - Accent4 3 3 4" xfId="29863"/>
    <cellStyle name="40% - Accent4 3 3 4 2" xfId="29864"/>
    <cellStyle name="40% - Accent4 3 3 4 2 2" xfId="29865"/>
    <cellStyle name="40% - Accent4 3 3 4 2 2 2" xfId="29866"/>
    <cellStyle name="40% - Accent4 3 3 4 2 2 2 2" xfId="29867"/>
    <cellStyle name="40% - Accent4 3 3 4 2 2 2 3" xfId="29868"/>
    <cellStyle name="40% - Accent4 3 3 4 2 2 3" xfId="29869"/>
    <cellStyle name="40% - Accent4 3 3 4 2 2 4" xfId="29870"/>
    <cellStyle name="40% - Accent4 3 3 4 2 3" xfId="29871"/>
    <cellStyle name="40% - Accent4 3 3 4 2 3 2" xfId="29872"/>
    <cellStyle name="40% - Accent4 3 3 4 2 3 3" xfId="29873"/>
    <cellStyle name="40% - Accent4 3 3 4 2 4" xfId="29874"/>
    <cellStyle name="40% - Accent4 3 3 4 2 5" xfId="29875"/>
    <cellStyle name="40% - Accent4 3 3 4 3" xfId="29876"/>
    <cellStyle name="40% - Accent4 3 3 4 3 2" xfId="29877"/>
    <cellStyle name="40% - Accent4 3 3 4 3 2 2" xfId="29878"/>
    <cellStyle name="40% - Accent4 3 3 4 3 2 2 2" xfId="29879"/>
    <cellStyle name="40% - Accent4 3 3 4 3 2 2 3" xfId="29880"/>
    <cellStyle name="40% - Accent4 3 3 4 3 2 3" xfId="29881"/>
    <cellStyle name="40% - Accent4 3 3 4 3 2 4" xfId="29882"/>
    <cellStyle name="40% - Accent4 3 3 4 3 3" xfId="29883"/>
    <cellStyle name="40% - Accent4 3 3 4 3 3 2" xfId="29884"/>
    <cellStyle name="40% - Accent4 3 3 4 3 3 3" xfId="29885"/>
    <cellStyle name="40% - Accent4 3 3 4 3 4" xfId="29886"/>
    <cellStyle name="40% - Accent4 3 3 4 3 5" xfId="29887"/>
    <cellStyle name="40% - Accent4 3 3 4 4" xfId="29888"/>
    <cellStyle name="40% - Accent4 3 3 4 4 2" xfId="29889"/>
    <cellStyle name="40% - Accent4 3 3 4 4 2 2" xfId="29890"/>
    <cellStyle name="40% - Accent4 3 3 4 4 2 3" xfId="29891"/>
    <cellStyle name="40% - Accent4 3 3 4 4 3" xfId="29892"/>
    <cellStyle name="40% - Accent4 3 3 4 4 4" xfId="29893"/>
    <cellStyle name="40% - Accent4 3 3 4 5" xfId="29894"/>
    <cellStyle name="40% - Accent4 3 3 4 5 2" xfId="29895"/>
    <cellStyle name="40% - Accent4 3 3 4 5 3" xfId="29896"/>
    <cellStyle name="40% - Accent4 3 3 4 6" xfId="29897"/>
    <cellStyle name="40% - Accent4 3 3 4 7" xfId="29898"/>
    <cellStyle name="40% - Accent4 3 3 5" xfId="29899"/>
    <cellStyle name="40% - Accent4 3 3 5 2" xfId="29900"/>
    <cellStyle name="40% - Accent4 3 3 5 2 2" xfId="29901"/>
    <cellStyle name="40% - Accent4 3 3 5 2 2 2" xfId="29902"/>
    <cellStyle name="40% - Accent4 3 3 5 2 2 3" xfId="29903"/>
    <cellStyle name="40% - Accent4 3 3 5 2 3" xfId="29904"/>
    <cellStyle name="40% - Accent4 3 3 5 2 4" xfId="29905"/>
    <cellStyle name="40% - Accent4 3 3 5 3" xfId="29906"/>
    <cellStyle name="40% - Accent4 3 3 5 3 2" xfId="29907"/>
    <cellStyle name="40% - Accent4 3 3 5 3 3" xfId="29908"/>
    <cellStyle name="40% - Accent4 3 3 5 4" xfId="29909"/>
    <cellStyle name="40% - Accent4 3 3 5 5" xfId="29910"/>
    <cellStyle name="40% - Accent4 3 3 6" xfId="29911"/>
    <cellStyle name="40% - Accent4 3 3 6 2" xfId="29912"/>
    <cellStyle name="40% - Accent4 3 3 6 2 2" xfId="29913"/>
    <cellStyle name="40% - Accent4 3 3 6 2 2 2" xfId="29914"/>
    <cellStyle name="40% - Accent4 3 3 6 2 2 3" xfId="29915"/>
    <cellStyle name="40% - Accent4 3 3 6 2 3" xfId="29916"/>
    <cellStyle name="40% - Accent4 3 3 6 2 4" xfId="29917"/>
    <cellStyle name="40% - Accent4 3 3 6 3" xfId="29918"/>
    <cellStyle name="40% - Accent4 3 3 6 3 2" xfId="29919"/>
    <cellStyle name="40% - Accent4 3 3 6 3 3" xfId="29920"/>
    <cellStyle name="40% - Accent4 3 3 6 4" xfId="29921"/>
    <cellStyle name="40% - Accent4 3 3 6 5" xfId="29922"/>
    <cellStyle name="40% - Accent4 3 3 7" xfId="29923"/>
    <cellStyle name="40% - Accent4 3 3 7 2" xfId="29924"/>
    <cellStyle name="40% - Accent4 3 3 7 2 2" xfId="29925"/>
    <cellStyle name="40% - Accent4 3 3 7 2 2 2" xfId="29926"/>
    <cellStyle name="40% - Accent4 3 3 7 2 2 3" xfId="29927"/>
    <cellStyle name="40% - Accent4 3 3 7 2 3" xfId="29928"/>
    <cellStyle name="40% - Accent4 3 3 7 2 4" xfId="29929"/>
    <cellStyle name="40% - Accent4 3 3 7 3" xfId="29930"/>
    <cellStyle name="40% - Accent4 3 3 7 3 2" xfId="29931"/>
    <cellStyle name="40% - Accent4 3 3 7 3 3" xfId="29932"/>
    <cellStyle name="40% - Accent4 3 3 7 4" xfId="29933"/>
    <cellStyle name="40% - Accent4 3 3 7 5" xfId="29934"/>
    <cellStyle name="40% - Accent4 3 3 8" xfId="29935"/>
    <cellStyle name="40% - Accent4 3 3 8 2" xfId="29936"/>
    <cellStyle name="40% - Accent4 3 3 8 2 2" xfId="29937"/>
    <cellStyle name="40% - Accent4 3 3 8 2 3" xfId="29938"/>
    <cellStyle name="40% - Accent4 3 3 8 3" xfId="29939"/>
    <cellStyle name="40% - Accent4 3 3 8 4" xfId="29940"/>
    <cellStyle name="40% - Accent4 3 3 9" xfId="29941"/>
    <cellStyle name="40% - Accent4 3 3 9 2" xfId="29942"/>
    <cellStyle name="40% - Accent4 3 3 9 2 2" xfId="29943"/>
    <cellStyle name="40% - Accent4 3 3 9 2 3" xfId="29944"/>
    <cellStyle name="40% - Accent4 3 3 9 3" xfId="29945"/>
    <cellStyle name="40% - Accent4 3 3 9 4" xfId="29946"/>
    <cellStyle name="40% - Accent4 3 4" xfId="29947"/>
    <cellStyle name="40% - Accent4 3 4 2" xfId="29948"/>
    <cellStyle name="40% - Accent4 3 4 2 2" xfId="29949"/>
    <cellStyle name="40% - Accent4 3 4 2 2 2" xfId="29950"/>
    <cellStyle name="40% - Accent4 3 4 2 2 2 2" xfId="29951"/>
    <cellStyle name="40% - Accent4 3 4 2 2 2 3" xfId="29952"/>
    <cellStyle name="40% - Accent4 3 4 2 2 3" xfId="29953"/>
    <cellStyle name="40% - Accent4 3 4 2 2 4" xfId="29954"/>
    <cellStyle name="40% - Accent4 3 4 2 3" xfId="29955"/>
    <cellStyle name="40% - Accent4 3 4 2 3 2" xfId="29956"/>
    <cellStyle name="40% - Accent4 3 4 2 3 3" xfId="29957"/>
    <cellStyle name="40% - Accent4 3 4 2 4" xfId="29958"/>
    <cellStyle name="40% - Accent4 3 4 2 5" xfId="29959"/>
    <cellStyle name="40% - Accent4 3 4 3" xfId="29960"/>
    <cellStyle name="40% - Accent4 3 4 3 2" xfId="29961"/>
    <cellStyle name="40% - Accent4 3 4 3 2 2" xfId="29962"/>
    <cellStyle name="40% - Accent4 3 4 3 2 2 2" xfId="29963"/>
    <cellStyle name="40% - Accent4 3 4 3 2 2 3" xfId="29964"/>
    <cellStyle name="40% - Accent4 3 4 3 2 3" xfId="29965"/>
    <cellStyle name="40% - Accent4 3 4 3 2 4" xfId="29966"/>
    <cellStyle name="40% - Accent4 3 4 3 3" xfId="29967"/>
    <cellStyle name="40% - Accent4 3 4 3 3 2" xfId="29968"/>
    <cellStyle name="40% - Accent4 3 4 3 3 3" xfId="29969"/>
    <cellStyle name="40% - Accent4 3 4 3 4" xfId="29970"/>
    <cellStyle name="40% - Accent4 3 4 3 5" xfId="29971"/>
    <cellStyle name="40% - Accent4 3 4 4" xfId="29972"/>
    <cellStyle name="40% - Accent4 3 4 4 2" xfId="29973"/>
    <cellStyle name="40% - Accent4 3 4 4 2 2" xfId="29974"/>
    <cellStyle name="40% - Accent4 3 4 4 2 3" xfId="29975"/>
    <cellStyle name="40% - Accent4 3 4 4 3" xfId="29976"/>
    <cellStyle name="40% - Accent4 3 4 4 4" xfId="29977"/>
    <cellStyle name="40% - Accent4 3 4 5" xfId="29978"/>
    <cellStyle name="40% - Accent4 3 4 5 2" xfId="29979"/>
    <cellStyle name="40% - Accent4 3 4 5 3" xfId="29980"/>
    <cellStyle name="40% - Accent4 3 4 6" xfId="29981"/>
    <cellStyle name="40% - Accent4 3 4 7" xfId="29982"/>
    <cellStyle name="40% - Accent4 3 5" xfId="29983"/>
    <cellStyle name="40% - Accent4 3 5 2" xfId="29984"/>
    <cellStyle name="40% - Accent4 3 5 2 2" xfId="29985"/>
    <cellStyle name="40% - Accent4 3 5 2 2 2" xfId="29986"/>
    <cellStyle name="40% - Accent4 3 5 2 2 2 2" xfId="29987"/>
    <cellStyle name="40% - Accent4 3 5 2 2 2 3" xfId="29988"/>
    <cellStyle name="40% - Accent4 3 5 2 2 3" xfId="29989"/>
    <cellStyle name="40% - Accent4 3 5 2 2 4" xfId="29990"/>
    <cellStyle name="40% - Accent4 3 5 2 3" xfId="29991"/>
    <cellStyle name="40% - Accent4 3 5 2 3 2" xfId="29992"/>
    <cellStyle name="40% - Accent4 3 5 2 3 3" xfId="29993"/>
    <cellStyle name="40% - Accent4 3 5 2 4" xfId="29994"/>
    <cellStyle name="40% - Accent4 3 5 2 5" xfId="29995"/>
    <cellStyle name="40% - Accent4 3 5 3" xfId="29996"/>
    <cellStyle name="40% - Accent4 3 5 3 2" xfId="29997"/>
    <cellStyle name="40% - Accent4 3 5 3 2 2" xfId="29998"/>
    <cellStyle name="40% - Accent4 3 5 3 2 2 2" xfId="29999"/>
    <cellStyle name="40% - Accent4 3 5 3 2 2 3" xfId="30000"/>
    <cellStyle name="40% - Accent4 3 5 3 2 3" xfId="30001"/>
    <cellStyle name="40% - Accent4 3 5 3 2 4" xfId="30002"/>
    <cellStyle name="40% - Accent4 3 5 3 3" xfId="30003"/>
    <cellStyle name="40% - Accent4 3 5 3 3 2" xfId="30004"/>
    <cellStyle name="40% - Accent4 3 5 3 3 3" xfId="30005"/>
    <cellStyle name="40% - Accent4 3 5 3 4" xfId="30006"/>
    <cellStyle name="40% - Accent4 3 5 3 5" xfId="30007"/>
    <cellStyle name="40% - Accent4 3 5 4" xfId="30008"/>
    <cellStyle name="40% - Accent4 3 5 4 2" xfId="30009"/>
    <cellStyle name="40% - Accent4 3 5 4 2 2" xfId="30010"/>
    <cellStyle name="40% - Accent4 3 5 4 2 3" xfId="30011"/>
    <cellStyle name="40% - Accent4 3 5 4 3" xfId="30012"/>
    <cellStyle name="40% - Accent4 3 5 4 4" xfId="30013"/>
    <cellStyle name="40% - Accent4 3 5 5" xfId="30014"/>
    <cellStyle name="40% - Accent4 3 5 5 2" xfId="30015"/>
    <cellStyle name="40% - Accent4 3 5 5 3" xfId="30016"/>
    <cellStyle name="40% - Accent4 3 5 6" xfId="30017"/>
    <cellStyle name="40% - Accent4 3 5 7" xfId="30018"/>
    <cellStyle name="40% - Accent4 3 6" xfId="30019"/>
    <cellStyle name="40% - Accent4 3 6 2" xfId="30020"/>
    <cellStyle name="40% - Accent4 3 6 2 2" xfId="30021"/>
    <cellStyle name="40% - Accent4 3 6 2 2 2" xfId="30022"/>
    <cellStyle name="40% - Accent4 3 6 2 2 2 2" xfId="30023"/>
    <cellStyle name="40% - Accent4 3 6 2 2 2 3" xfId="30024"/>
    <cellStyle name="40% - Accent4 3 6 2 2 3" xfId="30025"/>
    <cellStyle name="40% - Accent4 3 6 2 2 4" xfId="30026"/>
    <cellStyle name="40% - Accent4 3 6 2 3" xfId="30027"/>
    <cellStyle name="40% - Accent4 3 6 2 3 2" xfId="30028"/>
    <cellStyle name="40% - Accent4 3 6 2 3 3" xfId="30029"/>
    <cellStyle name="40% - Accent4 3 6 2 4" xfId="30030"/>
    <cellStyle name="40% - Accent4 3 6 2 5" xfId="30031"/>
    <cellStyle name="40% - Accent4 3 6 3" xfId="30032"/>
    <cellStyle name="40% - Accent4 3 6 3 2" xfId="30033"/>
    <cellStyle name="40% - Accent4 3 6 3 2 2" xfId="30034"/>
    <cellStyle name="40% - Accent4 3 6 3 2 2 2" xfId="30035"/>
    <cellStyle name="40% - Accent4 3 6 3 2 2 3" xfId="30036"/>
    <cellStyle name="40% - Accent4 3 6 3 2 3" xfId="30037"/>
    <cellStyle name="40% - Accent4 3 6 3 2 4" xfId="30038"/>
    <cellStyle name="40% - Accent4 3 6 3 3" xfId="30039"/>
    <cellStyle name="40% - Accent4 3 6 3 3 2" xfId="30040"/>
    <cellStyle name="40% - Accent4 3 6 3 3 3" xfId="30041"/>
    <cellStyle name="40% - Accent4 3 6 3 4" xfId="30042"/>
    <cellStyle name="40% - Accent4 3 6 3 5" xfId="30043"/>
    <cellStyle name="40% - Accent4 3 6 4" xfId="30044"/>
    <cellStyle name="40% - Accent4 3 6 4 2" xfId="30045"/>
    <cellStyle name="40% - Accent4 3 6 4 2 2" xfId="30046"/>
    <cellStyle name="40% - Accent4 3 6 4 2 3" xfId="30047"/>
    <cellStyle name="40% - Accent4 3 6 4 3" xfId="30048"/>
    <cellStyle name="40% - Accent4 3 6 4 4" xfId="30049"/>
    <cellStyle name="40% - Accent4 3 6 5" xfId="30050"/>
    <cellStyle name="40% - Accent4 3 6 5 2" xfId="30051"/>
    <cellStyle name="40% - Accent4 3 6 5 3" xfId="30052"/>
    <cellStyle name="40% - Accent4 3 6 6" xfId="30053"/>
    <cellStyle name="40% - Accent4 3 6 7" xfId="30054"/>
    <cellStyle name="40% - Accent4 3 7" xfId="30055"/>
    <cellStyle name="40% - Accent4 3 7 2" xfId="30056"/>
    <cellStyle name="40% - Accent4 3 7 2 2" xfId="30057"/>
    <cellStyle name="40% - Accent4 3 7 2 2 2" xfId="30058"/>
    <cellStyle name="40% - Accent4 3 7 2 2 3" xfId="30059"/>
    <cellStyle name="40% - Accent4 3 7 2 3" xfId="30060"/>
    <cellStyle name="40% - Accent4 3 7 2 4" xfId="30061"/>
    <cellStyle name="40% - Accent4 3 7 3" xfId="30062"/>
    <cellStyle name="40% - Accent4 3 7 3 2" xfId="30063"/>
    <cellStyle name="40% - Accent4 3 7 3 3" xfId="30064"/>
    <cellStyle name="40% - Accent4 3 7 4" xfId="30065"/>
    <cellStyle name="40% - Accent4 3 7 5" xfId="30066"/>
    <cellStyle name="40% - Accent4 3 8" xfId="30067"/>
    <cellStyle name="40% - Accent4 3 8 2" xfId="30068"/>
    <cellStyle name="40% - Accent4 3 8 2 2" xfId="30069"/>
    <cellStyle name="40% - Accent4 3 8 2 2 2" xfId="30070"/>
    <cellStyle name="40% - Accent4 3 8 2 2 3" xfId="30071"/>
    <cellStyle name="40% - Accent4 3 8 2 3" xfId="30072"/>
    <cellStyle name="40% - Accent4 3 8 2 4" xfId="30073"/>
    <cellStyle name="40% - Accent4 3 8 3" xfId="30074"/>
    <cellStyle name="40% - Accent4 3 8 3 2" xfId="30075"/>
    <cellStyle name="40% - Accent4 3 8 3 3" xfId="30076"/>
    <cellStyle name="40% - Accent4 3 8 4" xfId="30077"/>
    <cellStyle name="40% - Accent4 3 8 5" xfId="30078"/>
    <cellStyle name="40% - Accent4 3 9" xfId="30079"/>
    <cellStyle name="40% - Accent4 3 9 2" xfId="30080"/>
    <cellStyle name="40% - Accent4 3 9 2 2" xfId="30081"/>
    <cellStyle name="40% - Accent4 3 9 2 2 2" xfId="30082"/>
    <cellStyle name="40% - Accent4 3 9 2 2 3" xfId="30083"/>
    <cellStyle name="40% - Accent4 3 9 2 3" xfId="30084"/>
    <cellStyle name="40% - Accent4 3 9 2 4" xfId="30085"/>
    <cellStyle name="40% - Accent4 3 9 3" xfId="30086"/>
    <cellStyle name="40% - Accent4 3 9 3 2" xfId="30087"/>
    <cellStyle name="40% - Accent4 3 9 3 3" xfId="30088"/>
    <cellStyle name="40% - Accent4 3 9 4" xfId="30089"/>
    <cellStyle name="40% - Accent4 3 9 5" xfId="30090"/>
    <cellStyle name="40% - Accent4 3_PwrTax 51040" xfId="30091"/>
    <cellStyle name="40% - Accent4 30" xfId="678"/>
    <cellStyle name="40% - Accent4 31" xfId="679"/>
    <cellStyle name="40% - Accent4 32" xfId="680"/>
    <cellStyle name="40% - Accent4 33" xfId="681"/>
    <cellStyle name="40% - Accent4 34" xfId="682"/>
    <cellStyle name="40% - Accent4 35" xfId="683"/>
    <cellStyle name="40% - Accent4 36" xfId="684"/>
    <cellStyle name="40% - Accent4 37" xfId="685"/>
    <cellStyle name="40% - Accent4 37 10" xfId="30092"/>
    <cellStyle name="40% - Accent4 37 10 2" xfId="30093"/>
    <cellStyle name="40% - Accent4 37 10 2 2" xfId="30094"/>
    <cellStyle name="40% - Accent4 37 10 2 3" xfId="30095"/>
    <cellStyle name="40% - Accent4 37 10 3" xfId="30096"/>
    <cellStyle name="40% - Accent4 37 10 4" xfId="30097"/>
    <cellStyle name="40% - Accent4 37 11" xfId="30098"/>
    <cellStyle name="40% - Accent4 37 11 2" xfId="30099"/>
    <cellStyle name="40% - Accent4 37 11 3" xfId="30100"/>
    <cellStyle name="40% - Accent4 37 12" xfId="30101"/>
    <cellStyle name="40% - Accent4 37 13" xfId="30102"/>
    <cellStyle name="40% - Accent4 37 2" xfId="30103"/>
    <cellStyle name="40% - Accent4 37 2 10" xfId="30104"/>
    <cellStyle name="40% - Accent4 37 2 10 2" xfId="30105"/>
    <cellStyle name="40% - Accent4 37 2 10 3" xfId="30106"/>
    <cellStyle name="40% - Accent4 37 2 11" xfId="30107"/>
    <cellStyle name="40% - Accent4 37 2 12" xfId="30108"/>
    <cellStyle name="40% - Accent4 37 2 2" xfId="30109"/>
    <cellStyle name="40% - Accent4 37 2 2 2" xfId="30110"/>
    <cellStyle name="40% - Accent4 37 2 2 2 2" xfId="30111"/>
    <cellStyle name="40% - Accent4 37 2 2 2 2 2" xfId="30112"/>
    <cellStyle name="40% - Accent4 37 2 2 2 2 2 2" xfId="30113"/>
    <cellStyle name="40% - Accent4 37 2 2 2 2 2 3" xfId="30114"/>
    <cellStyle name="40% - Accent4 37 2 2 2 2 3" xfId="30115"/>
    <cellStyle name="40% - Accent4 37 2 2 2 2 4" xfId="30116"/>
    <cellStyle name="40% - Accent4 37 2 2 2 3" xfId="30117"/>
    <cellStyle name="40% - Accent4 37 2 2 2 3 2" xfId="30118"/>
    <cellStyle name="40% - Accent4 37 2 2 2 3 3" xfId="30119"/>
    <cellStyle name="40% - Accent4 37 2 2 2 4" xfId="30120"/>
    <cellStyle name="40% - Accent4 37 2 2 2 5" xfId="30121"/>
    <cellStyle name="40% - Accent4 37 2 2 3" xfId="30122"/>
    <cellStyle name="40% - Accent4 37 2 2 3 2" xfId="30123"/>
    <cellStyle name="40% - Accent4 37 2 2 3 2 2" xfId="30124"/>
    <cellStyle name="40% - Accent4 37 2 2 3 2 2 2" xfId="30125"/>
    <cellStyle name="40% - Accent4 37 2 2 3 2 2 3" xfId="30126"/>
    <cellStyle name="40% - Accent4 37 2 2 3 2 3" xfId="30127"/>
    <cellStyle name="40% - Accent4 37 2 2 3 2 4" xfId="30128"/>
    <cellStyle name="40% - Accent4 37 2 2 3 3" xfId="30129"/>
    <cellStyle name="40% - Accent4 37 2 2 3 3 2" xfId="30130"/>
    <cellStyle name="40% - Accent4 37 2 2 3 3 3" xfId="30131"/>
    <cellStyle name="40% - Accent4 37 2 2 3 4" xfId="30132"/>
    <cellStyle name="40% - Accent4 37 2 2 3 5" xfId="30133"/>
    <cellStyle name="40% - Accent4 37 2 2 4" xfId="30134"/>
    <cellStyle name="40% - Accent4 37 2 2 4 2" xfId="30135"/>
    <cellStyle name="40% - Accent4 37 2 2 4 2 2" xfId="30136"/>
    <cellStyle name="40% - Accent4 37 2 2 4 2 3" xfId="30137"/>
    <cellStyle name="40% - Accent4 37 2 2 4 3" xfId="30138"/>
    <cellStyle name="40% - Accent4 37 2 2 4 4" xfId="30139"/>
    <cellStyle name="40% - Accent4 37 2 2 5" xfId="30140"/>
    <cellStyle name="40% - Accent4 37 2 2 5 2" xfId="30141"/>
    <cellStyle name="40% - Accent4 37 2 2 5 3" xfId="30142"/>
    <cellStyle name="40% - Accent4 37 2 2 6" xfId="30143"/>
    <cellStyle name="40% - Accent4 37 2 2 7" xfId="30144"/>
    <cellStyle name="40% - Accent4 37 2 3" xfId="30145"/>
    <cellStyle name="40% - Accent4 37 2 3 2" xfId="30146"/>
    <cellStyle name="40% - Accent4 37 2 3 2 2" xfId="30147"/>
    <cellStyle name="40% - Accent4 37 2 3 2 2 2" xfId="30148"/>
    <cellStyle name="40% - Accent4 37 2 3 2 2 2 2" xfId="30149"/>
    <cellStyle name="40% - Accent4 37 2 3 2 2 2 3" xfId="30150"/>
    <cellStyle name="40% - Accent4 37 2 3 2 2 3" xfId="30151"/>
    <cellStyle name="40% - Accent4 37 2 3 2 2 4" xfId="30152"/>
    <cellStyle name="40% - Accent4 37 2 3 2 3" xfId="30153"/>
    <cellStyle name="40% - Accent4 37 2 3 2 3 2" xfId="30154"/>
    <cellStyle name="40% - Accent4 37 2 3 2 3 3" xfId="30155"/>
    <cellStyle name="40% - Accent4 37 2 3 2 4" xfId="30156"/>
    <cellStyle name="40% - Accent4 37 2 3 2 5" xfId="30157"/>
    <cellStyle name="40% - Accent4 37 2 3 3" xfId="30158"/>
    <cellStyle name="40% - Accent4 37 2 3 3 2" xfId="30159"/>
    <cellStyle name="40% - Accent4 37 2 3 3 2 2" xfId="30160"/>
    <cellStyle name="40% - Accent4 37 2 3 3 2 2 2" xfId="30161"/>
    <cellStyle name="40% - Accent4 37 2 3 3 2 2 3" xfId="30162"/>
    <cellStyle name="40% - Accent4 37 2 3 3 2 3" xfId="30163"/>
    <cellStyle name="40% - Accent4 37 2 3 3 2 4" xfId="30164"/>
    <cellStyle name="40% - Accent4 37 2 3 3 3" xfId="30165"/>
    <cellStyle name="40% - Accent4 37 2 3 3 3 2" xfId="30166"/>
    <cellStyle name="40% - Accent4 37 2 3 3 3 3" xfId="30167"/>
    <cellStyle name="40% - Accent4 37 2 3 3 4" xfId="30168"/>
    <cellStyle name="40% - Accent4 37 2 3 3 5" xfId="30169"/>
    <cellStyle name="40% - Accent4 37 2 3 4" xfId="30170"/>
    <cellStyle name="40% - Accent4 37 2 3 4 2" xfId="30171"/>
    <cellStyle name="40% - Accent4 37 2 3 4 2 2" xfId="30172"/>
    <cellStyle name="40% - Accent4 37 2 3 4 2 3" xfId="30173"/>
    <cellStyle name="40% - Accent4 37 2 3 4 3" xfId="30174"/>
    <cellStyle name="40% - Accent4 37 2 3 4 4" xfId="30175"/>
    <cellStyle name="40% - Accent4 37 2 3 5" xfId="30176"/>
    <cellStyle name="40% - Accent4 37 2 3 5 2" xfId="30177"/>
    <cellStyle name="40% - Accent4 37 2 3 5 3" xfId="30178"/>
    <cellStyle name="40% - Accent4 37 2 3 6" xfId="30179"/>
    <cellStyle name="40% - Accent4 37 2 3 7" xfId="30180"/>
    <cellStyle name="40% - Accent4 37 2 4" xfId="30181"/>
    <cellStyle name="40% - Accent4 37 2 4 2" xfId="30182"/>
    <cellStyle name="40% - Accent4 37 2 4 2 2" xfId="30183"/>
    <cellStyle name="40% - Accent4 37 2 4 2 2 2" xfId="30184"/>
    <cellStyle name="40% - Accent4 37 2 4 2 2 2 2" xfId="30185"/>
    <cellStyle name="40% - Accent4 37 2 4 2 2 2 3" xfId="30186"/>
    <cellStyle name="40% - Accent4 37 2 4 2 2 3" xfId="30187"/>
    <cellStyle name="40% - Accent4 37 2 4 2 2 4" xfId="30188"/>
    <cellStyle name="40% - Accent4 37 2 4 2 3" xfId="30189"/>
    <cellStyle name="40% - Accent4 37 2 4 2 3 2" xfId="30190"/>
    <cellStyle name="40% - Accent4 37 2 4 2 3 3" xfId="30191"/>
    <cellStyle name="40% - Accent4 37 2 4 2 4" xfId="30192"/>
    <cellStyle name="40% - Accent4 37 2 4 2 5" xfId="30193"/>
    <cellStyle name="40% - Accent4 37 2 4 3" xfId="30194"/>
    <cellStyle name="40% - Accent4 37 2 4 3 2" xfId="30195"/>
    <cellStyle name="40% - Accent4 37 2 4 3 2 2" xfId="30196"/>
    <cellStyle name="40% - Accent4 37 2 4 3 2 2 2" xfId="30197"/>
    <cellStyle name="40% - Accent4 37 2 4 3 2 2 3" xfId="30198"/>
    <cellStyle name="40% - Accent4 37 2 4 3 2 3" xfId="30199"/>
    <cellStyle name="40% - Accent4 37 2 4 3 2 4" xfId="30200"/>
    <cellStyle name="40% - Accent4 37 2 4 3 3" xfId="30201"/>
    <cellStyle name="40% - Accent4 37 2 4 3 3 2" xfId="30202"/>
    <cellStyle name="40% - Accent4 37 2 4 3 3 3" xfId="30203"/>
    <cellStyle name="40% - Accent4 37 2 4 3 4" xfId="30204"/>
    <cellStyle name="40% - Accent4 37 2 4 3 5" xfId="30205"/>
    <cellStyle name="40% - Accent4 37 2 4 4" xfId="30206"/>
    <cellStyle name="40% - Accent4 37 2 4 4 2" xfId="30207"/>
    <cellStyle name="40% - Accent4 37 2 4 4 2 2" xfId="30208"/>
    <cellStyle name="40% - Accent4 37 2 4 4 2 3" xfId="30209"/>
    <cellStyle name="40% - Accent4 37 2 4 4 3" xfId="30210"/>
    <cellStyle name="40% - Accent4 37 2 4 4 4" xfId="30211"/>
    <cellStyle name="40% - Accent4 37 2 4 5" xfId="30212"/>
    <cellStyle name="40% - Accent4 37 2 4 5 2" xfId="30213"/>
    <cellStyle name="40% - Accent4 37 2 4 5 3" xfId="30214"/>
    <cellStyle name="40% - Accent4 37 2 4 6" xfId="30215"/>
    <cellStyle name="40% - Accent4 37 2 4 7" xfId="30216"/>
    <cellStyle name="40% - Accent4 37 2 5" xfId="30217"/>
    <cellStyle name="40% - Accent4 37 2 5 2" xfId="30218"/>
    <cellStyle name="40% - Accent4 37 2 5 2 2" xfId="30219"/>
    <cellStyle name="40% - Accent4 37 2 5 2 2 2" xfId="30220"/>
    <cellStyle name="40% - Accent4 37 2 5 2 2 3" xfId="30221"/>
    <cellStyle name="40% - Accent4 37 2 5 2 3" xfId="30222"/>
    <cellStyle name="40% - Accent4 37 2 5 2 4" xfId="30223"/>
    <cellStyle name="40% - Accent4 37 2 5 3" xfId="30224"/>
    <cellStyle name="40% - Accent4 37 2 5 3 2" xfId="30225"/>
    <cellStyle name="40% - Accent4 37 2 5 3 3" xfId="30226"/>
    <cellStyle name="40% - Accent4 37 2 5 4" xfId="30227"/>
    <cellStyle name="40% - Accent4 37 2 5 5" xfId="30228"/>
    <cellStyle name="40% - Accent4 37 2 6" xfId="30229"/>
    <cellStyle name="40% - Accent4 37 2 6 2" xfId="30230"/>
    <cellStyle name="40% - Accent4 37 2 6 2 2" xfId="30231"/>
    <cellStyle name="40% - Accent4 37 2 6 2 2 2" xfId="30232"/>
    <cellStyle name="40% - Accent4 37 2 6 2 2 3" xfId="30233"/>
    <cellStyle name="40% - Accent4 37 2 6 2 3" xfId="30234"/>
    <cellStyle name="40% - Accent4 37 2 6 2 4" xfId="30235"/>
    <cellStyle name="40% - Accent4 37 2 6 3" xfId="30236"/>
    <cellStyle name="40% - Accent4 37 2 6 3 2" xfId="30237"/>
    <cellStyle name="40% - Accent4 37 2 6 3 3" xfId="30238"/>
    <cellStyle name="40% - Accent4 37 2 6 4" xfId="30239"/>
    <cellStyle name="40% - Accent4 37 2 6 5" xfId="30240"/>
    <cellStyle name="40% - Accent4 37 2 7" xfId="30241"/>
    <cellStyle name="40% - Accent4 37 2 7 2" xfId="30242"/>
    <cellStyle name="40% - Accent4 37 2 7 2 2" xfId="30243"/>
    <cellStyle name="40% - Accent4 37 2 7 2 2 2" xfId="30244"/>
    <cellStyle name="40% - Accent4 37 2 7 2 2 3" xfId="30245"/>
    <cellStyle name="40% - Accent4 37 2 7 2 3" xfId="30246"/>
    <cellStyle name="40% - Accent4 37 2 7 2 4" xfId="30247"/>
    <cellStyle name="40% - Accent4 37 2 7 3" xfId="30248"/>
    <cellStyle name="40% - Accent4 37 2 7 3 2" xfId="30249"/>
    <cellStyle name="40% - Accent4 37 2 7 3 3" xfId="30250"/>
    <cellStyle name="40% - Accent4 37 2 7 4" xfId="30251"/>
    <cellStyle name="40% - Accent4 37 2 7 5" xfId="30252"/>
    <cellStyle name="40% - Accent4 37 2 8" xfId="30253"/>
    <cellStyle name="40% - Accent4 37 2 8 2" xfId="30254"/>
    <cellStyle name="40% - Accent4 37 2 8 2 2" xfId="30255"/>
    <cellStyle name="40% - Accent4 37 2 8 2 3" xfId="30256"/>
    <cellStyle name="40% - Accent4 37 2 8 3" xfId="30257"/>
    <cellStyle name="40% - Accent4 37 2 8 4" xfId="30258"/>
    <cellStyle name="40% - Accent4 37 2 9" xfId="30259"/>
    <cellStyle name="40% - Accent4 37 2 9 2" xfId="30260"/>
    <cellStyle name="40% - Accent4 37 2 9 2 2" xfId="30261"/>
    <cellStyle name="40% - Accent4 37 2 9 2 3" xfId="30262"/>
    <cellStyle name="40% - Accent4 37 2 9 3" xfId="30263"/>
    <cellStyle name="40% - Accent4 37 2 9 4" xfId="30264"/>
    <cellStyle name="40% - Accent4 37 3" xfId="30265"/>
    <cellStyle name="40% - Accent4 37 3 2" xfId="30266"/>
    <cellStyle name="40% - Accent4 37 3 2 2" xfId="30267"/>
    <cellStyle name="40% - Accent4 37 3 2 2 2" xfId="30268"/>
    <cellStyle name="40% - Accent4 37 3 2 2 2 2" xfId="30269"/>
    <cellStyle name="40% - Accent4 37 3 2 2 2 3" xfId="30270"/>
    <cellStyle name="40% - Accent4 37 3 2 2 3" xfId="30271"/>
    <cellStyle name="40% - Accent4 37 3 2 2 4" xfId="30272"/>
    <cellStyle name="40% - Accent4 37 3 2 3" xfId="30273"/>
    <cellStyle name="40% - Accent4 37 3 2 3 2" xfId="30274"/>
    <cellStyle name="40% - Accent4 37 3 2 3 3" xfId="30275"/>
    <cellStyle name="40% - Accent4 37 3 2 4" xfId="30276"/>
    <cellStyle name="40% - Accent4 37 3 2 5" xfId="30277"/>
    <cellStyle name="40% - Accent4 37 3 3" xfId="30278"/>
    <cellStyle name="40% - Accent4 37 3 3 2" xfId="30279"/>
    <cellStyle name="40% - Accent4 37 3 3 2 2" xfId="30280"/>
    <cellStyle name="40% - Accent4 37 3 3 2 2 2" xfId="30281"/>
    <cellStyle name="40% - Accent4 37 3 3 2 2 3" xfId="30282"/>
    <cellStyle name="40% - Accent4 37 3 3 2 3" xfId="30283"/>
    <cellStyle name="40% - Accent4 37 3 3 2 4" xfId="30284"/>
    <cellStyle name="40% - Accent4 37 3 3 3" xfId="30285"/>
    <cellStyle name="40% - Accent4 37 3 3 3 2" xfId="30286"/>
    <cellStyle name="40% - Accent4 37 3 3 3 3" xfId="30287"/>
    <cellStyle name="40% - Accent4 37 3 3 4" xfId="30288"/>
    <cellStyle name="40% - Accent4 37 3 3 5" xfId="30289"/>
    <cellStyle name="40% - Accent4 37 3 4" xfId="30290"/>
    <cellStyle name="40% - Accent4 37 3 4 2" xfId="30291"/>
    <cellStyle name="40% - Accent4 37 3 4 2 2" xfId="30292"/>
    <cellStyle name="40% - Accent4 37 3 4 2 3" xfId="30293"/>
    <cellStyle name="40% - Accent4 37 3 4 3" xfId="30294"/>
    <cellStyle name="40% - Accent4 37 3 4 4" xfId="30295"/>
    <cellStyle name="40% - Accent4 37 3 5" xfId="30296"/>
    <cellStyle name="40% - Accent4 37 3 5 2" xfId="30297"/>
    <cellStyle name="40% - Accent4 37 3 5 3" xfId="30298"/>
    <cellStyle name="40% - Accent4 37 3 6" xfId="30299"/>
    <cellStyle name="40% - Accent4 37 3 7" xfId="30300"/>
    <cellStyle name="40% - Accent4 37 4" xfId="30301"/>
    <cellStyle name="40% - Accent4 37 4 2" xfId="30302"/>
    <cellStyle name="40% - Accent4 37 4 2 2" xfId="30303"/>
    <cellStyle name="40% - Accent4 37 4 2 2 2" xfId="30304"/>
    <cellStyle name="40% - Accent4 37 4 2 2 2 2" xfId="30305"/>
    <cellStyle name="40% - Accent4 37 4 2 2 2 3" xfId="30306"/>
    <cellStyle name="40% - Accent4 37 4 2 2 3" xfId="30307"/>
    <cellStyle name="40% - Accent4 37 4 2 2 4" xfId="30308"/>
    <cellStyle name="40% - Accent4 37 4 2 3" xfId="30309"/>
    <cellStyle name="40% - Accent4 37 4 2 3 2" xfId="30310"/>
    <cellStyle name="40% - Accent4 37 4 2 3 3" xfId="30311"/>
    <cellStyle name="40% - Accent4 37 4 2 4" xfId="30312"/>
    <cellStyle name="40% - Accent4 37 4 2 5" xfId="30313"/>
    <cellStyle name="40% - Accent4 37 4 3" xfId="30314"/>
    <cellStyle name="40% - Accent4 37 4 3 2" xfId="30315"/>
    <cellStyle name="40% - Accent4 37 4 3 2 2" xfId="30316"/>
    <cellStyle name="40% - Accent4 37 4 3 2 2 2" xfId="30317"/>
    <cellStyle name="40% - Accent4 37 4 3 2 2 3" xfId="30318"/>
    <cellStyle name="40% - Accent4 37 4 3 2 3" xfId="30319"/>
    <cellStyle name="40% - Accent4 37 4 3 2 4" xfId="30320"/>
    <cellStyle name="40% - Accent4 37 4 3 3" xfId="30321"/>
    <cellStyle name="40% - Accent4 37 4 3 3 2" xfId="30322"/>
    <cellStyle name="40% - Accent4 37 4 3 3 3" xfId="30323"/>
    <cellStyle name="40% - Accent4 37 4 3 4" xfId="30324"/>
    <cellStyle name="40% - Accent4 37 4 3 5" xfId="30325"/>
    <cellStyle name="40% - Accent4 37 4 4" xfId="30326"/>
    <cellStyle name="40% - Accent4 37 4 4 2" xfId="30327"/>
    <cellStyle name="40% - Accent4 37 4 4 2 2" xfId="30328"/>
    <cellStyle name="40% - Accent4 37 4 4 2 3" xfId="30329"/>
    <cellStyle name="40% - Accent4 37 4 4 3" xfId="30330"/>
    <cellStyle name="40% - Accent4 37 4 4 4" xfId="30331"/>
    <cellStyle name="40% - Accent4 37 4 5" xfId="30332"/>
    <cellStyle name="40% - Accent4 37 4 5 2" xfId="30333"/>
    <cellStyle name="40% - Accent4 37 4 5 3" xfId="30334"/>
    <cellStyle name="40% - Accent4 37 4 6" xfId="30335"/>
    <cellStyle name="40% - Accent4 37 4 7" xfId="30336"/>
    <cellStyle name="40% - Accent4 37 5" xfId="30337"/>
    <cellStyle name="40% - Accent4 37 5 2" xfId="30338"/>
    <cellStyle name="40% - Accent4 37 5 2 2" xfId="30339"/>
    <cellStyle name="40% - Accent4 37 5 2 2 2" xfId="30340"/>
    <cellStyle name="40% - Accent4 37 5 2 2 2 2" xfId="30341"/>
    <cellStyle name="40% - Accent4 37 5 2 2 2 3" xfId="30342"/>
    <cellStyle name="40% - Accent4 37 5 2 2 3" xfId="30343"/>
    <cellStyle name="40% - Accent4 37 5 2 2 4" xfId="30344"/>
    <cellStyle name="40% - Accent4 37 5 2 3" xfId="30345"/>
    <cellStyle name="40% - Accent4 37 5 2 3 2" xfId="30346"/>
    <cellStyle name="40% - Accent4 37 5 2 3 3" xfId="30347"/>
    <cellStyle name="40% - Accent4 37 5 2 4" xfId="30348"/>
    <cellStyle name="40% - Accent4 37 5 2 5" xfId="30349"/>
    <cellStyle name="40% - Accent4 37 5 3" xfId="30350"/>
    <cellStyle name="40% - Accent4 37 5 3 2" xfId="30351"/>
    <cellStyle name="40% - Accent4 37 5 3 2 2" xfId="30352"/>
    <cellStyle name="40% - Accent4 37 5 3 2 2 2" xfId="30353"/>
    <cellStyle name="40% - Accent4 37 5 3 2 2 3" xfId="30354"/>
    <cellStyle name="40% - Accent4 37 5 3 2 3" xfId="30355"/>
    <cellStyle name="40% - Accent4 37 5 3 2 4" xfId="30356"/>
    <cellStyle name="40% - Accent4 37 5 3 3" xfId="30357"/>
    <cellStyle name="40% - Accent4 37 5 3 3 2" xfId="30358"/>
    <cellStyle name="40% - Accent4 37 5 3 3 3" xfId="30359"/>
    <cellStyle name="40% - Accent4 37 5 3 4" xfId="30360"/>
    <cellStyle name="40% - Accent4 37 5 3 5" xfId="30361"/>
    <cellStyle name="40% - Accent4 37 5 4" xfId="30362"/>
    <cellStyle name="40% - Accent4 37 5 4 2" xfId="30363"/>
    <cellStyle name="40% - Accent4 37 5 4 2 2" xfId="30364"/>
    <cellStyle name="40% - Accent4 37 5 4 2 3" xfId="30365"/>
    <cellStyle name="40% - Accent4 37 5 4 3" xfId="30366"/>
    <cellStyle name="40% - Accent4 37 5 4 4" xfId="30367"/>
    <cellStyle name="40% - Accent4 37 5 5" xfId="30368"/>
    <cellStyle name="40% - Accent4 37 5 5 2" xfId="30369"/>
    <cellStyle name="40% - Accent4 37 5 5 3" xfId="30370"/>
    <cellStyle name="40% - Accent4 37 5 6" xfId="30371"/>
    <cellStyle name="40% - Accent4 37 5 7" xfId="30372"/>
    <cellStyle name="40% - Accent4 37 6" xfId="30373"/>
    <cellStyle name="40% - Accent4 37 6 2" xfId="30374"/>
    <cellStyle name="40% - Accent4 37 6 2 2" xfId="30375"/>
    <cellStyle name="40% - Accent4 37 6 2 2 2" xfId="30376"/>
    <cellStyle name="40% - Accent4 37 6 2 2 3" xfId="30377"/>
    <cellStyle name="40% - Accent4 37 6 2 3" xfId="30378"/>
    <cellStyle name="40% - Accent4 37 6 2 4" xfId="30379"/>
    <cellStyle name="40% - Accent4 37 6 3" xfId="30380"/>
    <cellStyle name="40% - Accent4 37 6 3 2" xfId="30381"/>
    <cellStyle name="40% - Accent4 37 6 3 3" xfId="30382"/>
    <cellStyle name="40% - Accent4 37 6 4" xfId="30383"/>
    <cellStyle name="40% - Accent4 37 6 5" xfId="30384"/>
    <cellStyle name="40% - Accent4 37 7" xfId="30385"/>
    <cellStyle name="40% - Accent4 37 7 2" xfId="30386"/>
    <cellStyle name="40% - Accent4 37 7 2 2" xfId="30387"/>
    <cellStyle name="40% - Accent4 37 7 2 2 2" xfId="30388"/>
    <cellStyle name="40% - Accent4 37 7 2 2 3" xfId="30389"/>
    <cellStyle name="40% - Accent4 37 7 2 3" xfId="30390"/>
    <cellStyle name="40% - Accent4 37 7 2 4" xfId="30391"/>
    <cellStyle name="40% - Accent4 37 7 3" xfId="30392"/>
    <cellStyle name="40% - Accent4 37 7 3 2" xfId="30393"/>
    <cellStyle name="40% - Accent4 37 7 3 3" xfId="30394"/>
    <cellStyle name="40% - Accent4 37 7 4" xfId="30395"/>
    <cellStyle name="40% - Accent4 37 7 5" xfId="30396"/>
    <cellStyle name="40% - Accent4 37 8" xfId="30397"/>
    <cellStyle name="40% - Accent4 37 8 2" xfId="30398"/>
    <cellStyle name="40% - Accent4 37 8 2 2" xfId="30399"/>
    <cellStyle name="40% - Accent4 37 8 2 2 2" xfId="30400"/>
    <cellStyle name="40% - Accent4 37 8 2 2 3" xfId="30401"/>
    <cellStyle name="40% - Accent4 37 8 2 3" xfId="30402"/>
    <cellStyle name="40% - Accent4 37 8 2 4" xfId="30403"/>
    <cellStyle name="40% - Accent4 37 8 3" xfId="30404"/>
    <cellStyle name="40% - Accent4 37 8 3 2" xfId="30405"/>
    <cellStyle name="40% - Accent4 37 8 3 3" xfId="30406"/>
    <cellStyle name="40% - Accent4 37 8 4" xfId="30407"/>
    <cellStyle name="40% - Accent4 37 8 5" xfId="30408"/>
    <cellStyle name="40% - Accent4 37 9" xfId="30409"/>
    <cellStyle name="40% - Accent4 37 9 2" xfId="30410"/>
    <cellStyle name="40% - Accent4 37 9 2 2" xfId="30411"/>
    <cellStyle name="40% - Accent4 37 9 2 3" xfId="30412"/>
    <cellStyle name="40% - Accent4 37 9 3" xfId="30413"/>
    <cellStyle name="40% - Accent4 37 9 4" xfId="30414"/>
    <cellStyle name="40% - Accent4 37_PwrTax 51040" xfId="30415"/>
    <cellStyle name="40% - Accent4 38" xfId="30416"/>
    <cellStyle name="40% - Accent4 39" xfId="30417"/>
    <cellStyle name="40% - Accent4 39 2" xfId="30418"/>
    <cellStyle name="40% - Accent4 39 2 2" xfId="30419"/>
    <cellStyle name="40% - Accent4 39 2 2 2" xfId="30420"/>
    <cellStyle name="40% - Accent4 39 2 2 2 2" xfId="30421"/>
    <cellStyle name="40% - Accent4 39 2 2 2 3" xfId="30422"/>
    <cellStyle name="40% - Accent4 39 2 2 3" xfId="30423"/>
    <cellStyle name="40% - Accent4 39 2 2 4" xfId="30424"/>
    <cellStyle name="40% - Accent4 39 2 3" xfId="30425"/>
    <cellStyle name="40% - Accent4 39 2 3 2" xfId="30426"/>
    <cellStyle name="40% - Accent4 39 2 3 3" xfId="30427"/>
    <cellStyle name="40% - Accent4 39 2 4" xfId="30428"/>
    <cellStyle name="40% - Accent4 39 2 5" xfId="30429"/>
    <cellStyle name="40% - Accent4 39 3" xfId="30430"/>
    <cellStyle name="40% - Accent4 39 3 2" xfId="30431"/>
    <cellStyle name="40% - Accent4 39 3 2 2" xfId="30432"/>
    <cellStyle name="40% - Accent4 39 3 2 2 2" xfId="30433"/>
    <cellStyle name="40% - Accent4 39 3 2 2 3" xfId="30434"/>
    <cellStyle name="40% - Accent4 39 3 2 3" xfId="30435"/>
    <cellStyle name="40% - Accent4 39 3 2 4" xfId="30436"/>
    <cellStyle name="40% - Accent4 39 3 3" xfId="30437"/>
    <cellStyle name="40% - Accent4 39 3 3 2" xfId="30438"/>
    <cellStyle name="40% - Accent4 39 3 3 3" xfId="30439"/>
    <cellStyle name="40% - Accent4 39 3 4" xfId="30440"/>
    <cellStyle name="40% - Accent4 39 3 5" xfId="30441"/>
    <cellStyle name="40% - Accent4 39 4" xfId="30442"/>
    <cellStyle name="40% - Accent4 39 4 2" xfId="30443"/>
    <cellStyle name="40% - Accent4 39 4 2 2" xfId="30444"/>
    <cellStyle name="40% - Accent4 39 4 2 2 2" xfId="30445"/>
    <cellStyle name="40% - Accent4 39 4 2 2 3" xfId="30446"/>
    <cellStyle name="40% - Accent4 39 4 2 3" xfId="30447"/>
    <cellStyle name="40% - Accent4 39 4 2 4" xfId="30448"/>
    <cellStyle name="40% - Accent4 39 4 3" xfId="30449"/>
    <cellStyle name="40% - Accent4 39 4 3 2" xfId="30450"/>
    <cellStyle name="40% - Accent4 39 4 3 3" xfId="30451"/>
    <cellStyle name="40% - Accent4 39 4 4" xfId="30452"/>
    <cellStyle name="40% - Accent4 39 4 5" xfId="30453"/>
    <cellStyle name="40% - Accent4 39 5" xfId="30454"/>
    <cellStyle name="40% - Accent4 39 5 2" xfId="30455"/>
    <cellStyle name="40% - Accent4 39 5 2 2" xfId="30456"/>
    <cellStyle name="40% - Accent4 39 5 2 3" xfId="30457"/>
    <cellStyle name="40% - Accent4 39 5 3" xfId="30458"/>
    <cellStyle name="40% - Accent4 39 5 4" xfId="30459"/>
    <cellStyle name="40% - Accent4 39 6" xfId="30460"/>
    <cellStyle name="40% - Accent4 39 6 2" xfId="30461"/>
    <cellStyle name="40% - Accent4 39 6 3" xfId="30462"/>
    <cellStyle name="40% - Accent4 39 7" xfId="30463"/>
    <cellStyle name="40% - Accent4 39 8" xfId="30464"/>
    <cellStyle name="40% - Accent4 4" xfId="686"/>
    <cellStyle name="40% - Accent4 4 10" xfId="30465"/>
    <cellStyle name="40% - Accent4 4 10 2" xfId="30466"/>
    <cellStyle name="40% - Accent4 4 10 2 2" xfId="30467"/>
    <cellStyle name="40% - Accent4 4 10 2 2 2" xfId="30468"/>
    <cellStyle name="40% - Accent4 4 10 2 2 3" xfId="30469"/>
    <cellStyle name="40% - Accent4 4 10 2 3" xfId="30470"/>
    <cellStyle name="40% - Accent4 4 10 2 4" xfId="30471"/>
    <cellStyle name="40% - Accent4 4 10 3" xfId="30472"/>
    <cellStyle name="40% - Accent4 4 10 3 2" xfId="30473"/>
    <cellStyle name="40% - Accent4 4 10 3 3" xfId="30474"/>
    <cellStyle name="40% - Accent4 4 10 4" xfId="30475"/>
    <cellStyle name="40% - Accent4 4 10 5" xfId="30476"/>
    <cellStyle name="40% - Accent4 4 11" xfId="30477"/>
    <cellStyle name="40% - Accent4 4 11 2" xfId="30478"/>
    <cellStyle name="40% - Accent4 4 11 2 2" xfId="30479"/>
    <cellStyle name="40% - Accent4 4 11 2 3" xfId="30480"/>
    <cellStyle name="40% - Accent4 4 11 3" xfId="30481"/>
    <cellStyle name="40% - Accent4 4 11 4" xfId="30482"/>
    <cellStyle name="40% - Accent4 4 12" xfId="30483"/>
    <cellStyle name="40% - Accent4 4 12 2" xfId="30484"/>
    <cellStyle name="40% - Accent4 4 12 2 2" xfId="30485"/>
    <cellStyle name="40% - Accent4 4 12 2 3" xfId="30486"/>
    <cellStyle name="40% - Accent4 4 12 3" xfId="30487"/>
    <cellStyle name="40% - Accent4 4 12 4" xfId="30488"/>
    <cellStyle name="40% - Accent4 4 13" xfId="30489"/>
    <cellStyle name="40% - Accent4 4 13 2" xfId="30490"/>
    <cellStyle name="40% - Accent4 4 13 3" xfId="30491"/>
    <cellStyle name="40% - Accent4 4 14" xfId="30492"/>
    <cellStyle name="40% - Accent4 4 15" xfId="30493"/>
    <cellStyle name="40% - Accent4 4 2" xfId="687"/>
    <cellStyle name="40% - Accent4 4 3" xfId="30494"/>
    <cellStyle name="40% - Accent4 4 3 10" xfId="30495"/>
    <cellStyle name="40% - Accent4 4 3 10 2" xfId="30496"/>
    <cellStyle name="40% - Accent4 4 3 10 3" xfId="30497"/>
    <cellStyle name="40% - Accent4 4 3 11" xfId="30498"/>
    <cellStyle name="40% - Accent4 4 3 12" xfId="30499"/>
    <cellStyle name="40% - Accent4 4 3 2" xfId="30500"/>
    <cellStyle name="40% - Accent4 4 3 2 2" xfId="30501"/>
    <cellStyle name="40% - Accent4 4 3 2 2 2" xfId="30502"/>
    <cellStyle name="40% - Accent4 4 3 2 2 2 2" xfId="30503"/>
    <cellStyle name="40% - Accent4 4 3 2 2 2 2 2" xfId="30504"/>
    <cellStyle name="40% - Accent4 4 3 2 2 2 2 3" xfId="30505"/>
    <cellStyle name="40% - Accent4 4 3 2 2 2 3" xfId="30506"/>
    <cellStyle name="40% - Accent4 4 3 2 2 2 4" xfId="30507"/>
    <cellStyle name="40% - Accent4 4 3 2 2 3" xfId="30508"/>
    <cellStyle name="40% - Accent4 4 3 2 2 3 2" xfId="30509"/>
    <cellStyle name="40% - Accent4 4 3 2 2 3 3" xfId="30510"/>
    <cellStyle name="40% - Accent4 4 3 2 2 4" xfId="30511"/>
    <cellStyle name="40% - Accent4 4 3 2 2 5" xfId="30512"/>
    <cellStyle name="40% - Accent4 4 3 2 3" xfId="30513"/>
    <cellStyle name="40% - Accent4 4 3 2 3 2" xfId="30514"/>
    <cellStyle name="40% - Accent4 4 3 2 3 2 2" xfId="30515"/>
    <cellStyle name="40% - Accent4 4 3 2 3 2 2 2" xfId="30516"/>
    <cellStyle name="40% - Accent4 4 3 2 3 2 2 3" xfId="30517"/>
    <cellStyle name="40% - Accent4 4 3 2 3 2 3" xfId="30518"/>
    <cellStyle name="40% - Accent4 4 3 2 3 2 4" xfId="30519"/>
    <cellStyle name="40% - Accent4 4 3 2 3 3" xfId="30520"/>
    <cellStyle name="40% - Accent4 4 3 2 3 3 2" xfId="30521"/>
    <cellStyle name="40% - Accent4 4 3 2 3 3 3" xfId="30522"/>
    <cellStyle name="40% - Accent4 4 3 2 3 4" xfId="30523"/>
    <cellStyle name="40% - Accent4 4 3 2 3 5" xfId="30524"/>
    <cellStyle name="40% - Accent4 4 3 2 4" xfId="30525"/>
    <cellStyle name="40% - Accent4 4 3 2 4 2" xfId="30526"/>
    <cellStyle name="40% - Accent4 4 3 2 4 2 2" xfId="30527"/>
    <cellStyle name="40% - Accent4 4 3 2 4 2 3" xfId="30528"/>
    <cellStyle name="40% - Accent4 4 3 2 4 3" xfId="30529"/>
    <cellStyle name="40% - Accent4 4 3 2 4 4" xfId="30530"/>
    <cellStyle name="40% - Accent4 4 3 2 5" xfId="30531"/>
    <cellStyle name="40% - Accent4 4 3 2 5 2" xfId="30532"/>
    <cellStyle name="40% - Accent4 4 3 2 5 3" xfId="30533"/>
    <cellStyle name="40% - Accent4 4 3 2 6" xfId="30534"/>
    <cellStyle name="40% - Accent4 4 3 2 7" xfId="30535"/>
    <cellStyle name="40% - Accent4 4 3 3" xfId="30536"/>
    <cellStyle name="40% - Accent4 4 3 3 2" xfId="30537"/>
    <cellStyle name="40% - Accent4 4 3 3 2 2" xfId="30538"/>
    <cellStyle name="40% - Accent4 4 3 3 2 2 2" xfId="30539"/>
    <cellStyle name="40% - Accent4 4 3 3 2 2 2 2" xfId="30540"/>
    <cellStyle name="40% - Accent4 4 3 3 2 2 2 3" xfId="30541"/>
    <cellStyle name="40% - Accent4 4 3 3 2 2 3" xfId="30542"/>
    <cellStyle name="40% - Accent4 4 3 3 2 2 4" xfId="30543"/>
    <cellStyle name="40% - Accent4 4 3 3 2 3" xfId="30544"/>
    <cellStyle name="40% - Accent4 4 3 3 2 3 2" xfId="30545"/>
    <cellStyle name="40% - Accent4 4 3 3 2 3 3" xfId="30546"/>
    <cellStyle name="40% - Accent4 4 3 3 2 4" xfId="30547"/>
    <cellStyle name="40% - Accent4 4 3 3 2 5" xfId="30548"/>
    <cellStyle name="40% - Accent4 4 3 3 3" xfId="30549"/>
    <cellStyle name="40% - Accent4 4 3 3 3 2" xfId="30550"/>
    <cellStyle name="40% - Accent4 4 3 3 3 2 2" xfId="30551"/>
    <cellStyle name="40% - Accent4 4 3 3 3 2 2 2" xfId="30552"/>
    <cellStyle name="40% - Accent4 4 3 3 3 2 2 3" xfId="30553"/>
    <cellStyle name="40% - Accent4 4 3 3 3 2 3" xfId="30554"/>
    <cellStyle name="40% - Accent4 4 3 3 3 2 4" xfId="30555"/>
    <cellStyle name="40% - Accent4 4 3 3 3 3" xfId="30556"/>
    <cellStyle name="40% - Accent4 4 3 3 3 3 2" xfId="30557"/>
    <cellStyle name="40% - Accent4 4 3 3 3 3 3" xfId="30558"/>
    <cellStyle name="40% - Accent4 4 3 3 3 4" xfId="30559"/>
    <cellStyle name="40% - Accent4 4 3 3 3 5" xfId="30560"/>
    <cellStyle name="40% - Accent4 4 3 3 4" xfId="30561"/>
    <cellStyle name="40% - Accent4 4 3 3 4 2" xfId="30562"/>
    <cellStyle name="40% - Accent4 4 3 3 4 2 2" xfId="30563"/>
    <cellStyle name="40% - Accent4 4 3 3 4 2 3" xfId="30564"/>
    <cellStyle name="40% - Accent4 4 3 3 4 3" xfId="30565"/>
    <cellStyle name="40% - Accent4 4 3 3 4 4" xfId="30566"/>
    <cellStyle name="40% - Accent4 4 3 3 5" xfId="30567"/>
    <cellStyle name="40% - Accent4 4 3 3 5 2" xfId="30568"/>
    <cellStyle name="40% - Accent4 4 3 3 5 3" xfId="30569"/>
    <cellStyle name="40% - Accent4 4 3 3 6" xfId="30570"/>
    <cellStyle name="40% - Accent4 4 3 3 7" xfId="30571"/>
    <cellStyle name="40% - Accent4 4 3 4" xfId="30572"/>
    <cellStyle name="40% - Accent4 4 3 4 2" xfId="30573"/>
    <cellStyle name="40% - Accent4 4 3 4 2 2" xfId="30574"/>
    <cellStyle name="40% - Accent4 4 3 4 2 2 2" xfId="30575"/>
    <cellStyle name="40% - Accent4 4 3 4 2 2 2 2" xfId="30576"/>
    <cellStyle name="40% - Accent4 4 3 4 2 2 2 3" xfId="30577"/>
    <cellStyle name="40% - Accent4 4 3 4 2 2 3" xfId="30578"/>
    <cellStyle name="40% - Accent4 4 3 4 2 2 4" xfId="30579"/>
    <cellStyle name="40% - Accent4 4 3 4 2 3" xfId="30580"/>
    <cellStyle name="40% - Accent4 4 3 4 2 3 2" xfId="30581"/>
    <cellStyle name="40% - Accent4 4 3 4 2 3 3" xfId="30582"/>
    <cellStyle name="40% - Accent4 4 3 4 2 4" xfId="30583"/>
    <cellStyle name="40% - Accent4 4 3 4 2 5" xfId="30584"/>
    <cellStyle name="40% - Accent4 4 3 4 3" xfId="30585"/>
    <cellStyle name="40% - Accent4 4 3 4 3 2" xfId="30586"/>
    <cellStyle name="40% - Accent4 4 3 4 3 2 2" xfId="30587"/>
    <cellStyle name="40% - Accent4 4 3 4 3 2 2 2" xfId="30588"/>
    <cellStyle name="40% - Accent4 4 3 4 3 2 2 3" xfId="30589"/>
    <cellStyle name="40% - Accent4 4 3 4 3 2 3" xfId="30590"/>
    <cellStyle name="40% - Accent4 4 3 4 3 2 4" xfId="30591"/>
    <cellStyle name="40% - Accent4 4 3 4 3 3" xfId="30592"/>
    <cellStyle name="40% - Accent4 4 3 4 3 3 2" xfId="30593"/>
    <cellStyle name="40% - Accent4 4 3 4 3 3 3" xfId="30594"/>
    <cellStyle name="40% - Accent4 4 3 4 3 4" xfId="30595"/>
    <cellStyle name="40% - Accent4 4 3 4 3 5" xfId="30596"/>
    <cellStyle name="40% - Accent4 4 3 4 4" xfId="30597"/>
    <cellStyle name="40% - Accent4 4 3 4 4 2" xfId="30598"/>
    <cellStyle name="40% - Accent4 4 3 4 4 2 2" xfId="30599"/>
    <cellStyle name="40% - Accent4 4 3 4 4 2 3" xfId="30600"/>
    <cellStyle name="40% - Accent4 4 3 4 4 3" xfId="30601"/>
    <cellStyle name="40% - Accent4 4 3 4 4 4" xfId="30602"/>
    <cellStyle name="40% - Accent4 4 3 4 5" xfId="30603"/>
    <cellStyle name="40% - Accent4 4 3 4 5 2" xfId="30604"/>
    <cellStyle name="40% - Accent4 4 3 4 5 3" xfId="30605"/>
    <cellStyle name="40% - Accent4 4 3 4 6" xfId="30606"/>
    <cellStyle name="40% - Accent4 4 3 4 7" xfId="30607"/>
    <cellStyle name="40% - Accent4 4 3 5" xfId="30608"/>
    <cellStyle name="40% - Accent4 4 3 5 2" xfId="30609"/>
    <cellStyle name="40% - Accent4 4 3 5 2 2" xfId="30610"/>
    <cellStyle name="40% - Accent4 4 3 5 2 2 2" xfId="30611"/>
    <cellStyle name="40% - Accent4 4 3 5 2 2 3" xfId="30612"/>
    <cellStyle name="40% - Accent4 4 3 5 2 3" xfId="30613"/>
    <cellStyle name="40% - Accent4 4 3 5 2 4" xfId="30614"/>
    <cellStyle name="40% - Accent4 4 3 5 3" xfId="30615"/>
    <cellStyle name="40% - Accent4 4 3 5 3 2" xfId="30616"/>
    <cellStyle name="40% - Accent4 4 3 5 3 3" xfId="30617"/>
    <cellStyle name="40% - Accent4 4 3 5 4" xfId="30618"/>
    <cellStyle name="40% - Accent4 4 3 5 5" xfId="30619"/>
    <cellStyle name="40% - Accent4 4 3 6" xfId="30620"/>
    <cellStyle name="40% - Accent4 4 3 6 2" xfId="30621"/>
    <cellStyle name="40% - Accent4 4 3 6 2 2" xfId="30622"/>
    <cellStyle name="40% - Accent4 4 3 6 2 2 2" xfId="30623"/>
    <cellStyle name="40% - Accent4 4 3 6 2 2 3" xfId="30624"/>
    <cellStyle name="40% - Accent4 4 3 6 2 3" xfId="30625"/>
    <cellStyle name="40% - Accent4 4 3 6 2 4" xfId="30626"/>
    <cellStyle name="40% - Accent4 4 3 6 3" xfId="30627"/>
    <cellStyle name="40% - Accent4 4 3 6 3 2" xfId="30628"/>
    <cellStyle name="40% - Accent4 4 3 6 3 3" xfId="30629"/>
    <cellStyle name="40% - Accent4 4 3 6 4" xfId="30630"/>
    <cellStyle name="40% - Accent4 4 3 6 5" xfId="30631"/>
    <cellStyle name="40% - Accent4 4 3 7" xfId="30632"/>
    <cellStyle name="40% - Accent4 4 3 7 2" xfId="30633"/>
    <cellStyle name="40% - Accent4 4 3 7 2 2" xfId="30634"/>
    <cellStyle name="40% - Accent4 4 3 7 2 2 2" xfId="30635"/>
    <cellStyle name="40% - Accent4 4 3 7 2 2 3" xfId="30636"/>
    <cellStyle name="40% - Accent4 4 3 7 2 3" xfId="30637"/>
    <cellStyle name="40% - Accent4 4 3 7 2 4" xfId="30638"/>
    <cellStyle name="40% - Accent4 4 3 7 3" xfId="30639"/>
    <cellStyle name="40% - Accent4 4 3 7 3 2" xfId="30640"/>
    <cellStyle name="40% - Accent4 4 3 7 3 3" xfId="30641"/>
    <cellStyle name="40% - Accent4 4 3 7 4" xfId="30642"/>
    <cellStyle name="40% - Accent4 4 3 7 5" xfId="30643"/>
    <cellStyle name="40% - Accent4 4 3 8" xfId="30644"/>
    <cellStyle name="40% - Accent4 4 3 8 2" xfId="30645"/>
    <cellStyle name="40% - Accent4 4 3 8 2 2" xfId="30646"/>
    <cellStyle name="40% - Accent4 4 3 8 2 3" xfId="30647"/>
    <cellStyle name="40% - Accent4 4 3 8 3" xfId="30648"/>
    <cellStyle name="40% - Accent4 4 3 8 4" xfId="30649"/>
    <cellStyle name="40% - Accent4 4 3 9" xfId="30650"/>
    <cellStyle name="40% - Accent4 4 3 9 2" xfId="30651"/>
    <cellStyle name="40% - Accent4 4 3 9 2 2" xfId="30652"/>
    <cellStyle name="40% - Accent4 4 3 9 2 3" xfId="30653"/>
    <cellStyle name="40% - Accent4 4 3 9 3" xfId="30654"/>
    <cellStyle name="40% - Accent4 4 3 9 4" xfId="30655"/>
    <cellStyle name="40% - Accent4 4 4" xfId="30656"/>
    <cellStyle name="40% - Accent4 4 4 10" xfId="30657"/>
    <cellStyle name="40% - Accent4 4 4 10 2" xfId="30658"/>
    <cellStyle name="40% - Accent4 4 4 10 3" xfId="30659"/>
    <cellStyle name="40% - Accent4 4 4 11" xfId="30660"/>
    <cellStyle name="40% - Accent4 4 4 12" xfId="30661"/>
    <cellStyle name="40% - Accent4 4 4 2" xfId="30662"/>
    <cellStyle name="40% - Accent4 4 4 2 2" xfId="30663"/>
    <cellStyle name="40% - Accent4 4 4 2 2 2" xfId="30664"/>
    <cellStyle name="40% - Accent4 4 4 2 2 2 2" xfId="30665"/>
    <cellStyle name="40% - Accent4 4 4 2 2 2 2 2" xfId="30666"/>
    <cellStyle name="40% - Accent4 4 4 2 2 2 2 3" xfId="30667"/>
    <cellStyle name="40% - Accent4 4 4 2 2 2 3" xfId="30668"/>
    <cellStyle name="40% - Accent4 4 4 2 2 2 4" xfId="30669"/>
    <cellStyle name="40% - Accent4 4 4 2 2 3" xfId="30670"/>
    <cellStyle name="40% - Accent4 4 4 2 2 3 2" xfId="30671"/>
    <cellStyle name="40% - Accent4 4 4 2 2 3 3" xfId="30672"/>
    <cellStyle name="40% - Accent4 4 4 2 2 4" xfId="30673"/>
    <cellStyle name="40% - Accent4 4 4 2 2 5" xfId="30674"/>
    <cellStyle name="40% - Accent4 4 4 2 3" xfId="30675"/>
    <cellStyle name="40% - Accent4 4 4 2 3 2" xfId="30676"/>
    <cellStyle name="40% - Accent4 4 4 2 3 2 2" xfId="30677"/>
    <cellStyle name="40% - Accent4 4 4 2 3 2 2 2" xfId="30678"/>
    <cellStyle name="40% - Accent4 4 4 2 3 2 2 3" xfId="30679"/>
    <cellStyle name="40% - Accent4 4 4 2 3 2 3" xfId="30680"/>
    <cellStyle name="40% - Accent4 4 4 2 3 2 4" xfId="30681"/>
    <cellStyle name="40% - Accent4 4 4 2 3 3" xfId="30682"/>
    <cellStyle name="40% - Accent4 4 4 2 3 3 2" xfId="30683"/>
    <cellStyle name="40% - Accent4 4 4 2 3 3 3" xfId="30684"/>
    <cellStyle name="40% - Accent4 4 4 2 3 4" xfId="30685"/>
    <cellStyle name="40% - Accent4 4 4 2 3 5" xfId="30686"/>
    <cellStyle name="40% - Accent4 4 4 2 4" xfId="30687"/>
    <cellStyle name="40% - Accent4 4 4 2 4 2" xfId="30688"/>
    <cellStyle name="40% - Accent4 4 4 2 4 2 2" xfId="30689"/>
    <cellStyle name="40% - Accent4 4 4 2 4 2 3" xfId="30690"/>
    <cellStyle name="40% - Accent4 4 4 2 4 3" xfId="30691"/>
    <cellStyle name="40% - Accent4 4 4 2 4 4" xfId="30692"/>
    <cellStyle name="40% - Accent4 4 4 2 5" xfId="30693"/>
    <cellStyle name="40% - Accent4 4 4 2 5 2" xfId="30694"/>
    <cellStyle name="40% - Accent4 4 4 2 5 3" xfId="30695"/>
    <cellStyle name="40% - Accent4 4 4 2 6" xfId="30696"/>
    <cellStyle name="40% - Accent4 4 4 2 7" xfId="30697"/>
    <cellStyle name="40% - Accent4 4 4 3" xfId="30698"/>
    <cellStyle name="40% - Accent4 4 4 3 2" xfId="30699"/>
    <cellStyle name="40% - Accent4 4 4 3 2 2" xfId="30700"/>
    <cellStyle name="40% - Accent4 4 4 3 2 2 2" xfId="30701"/>
    <cellStyle name="40% - Accent4 4 4 3 2 2 2 2" xfId="30702"/>
    <cellStyle name="40% - Accent4 4 4 3 2 2 2 3" xfId="30703"/>
    <cellStyle name="40% - Accent4 4 4 3 2 2 3" xfId="30704"/>
    <cellStyle name="40% - Accent4 4 4 3 2 2 4" xfId="30705"/>
    <cellStyle name="40% - Accent4 4 4 3 2 3" xfId="30706"/>
    <cellStyle name="40% - Accent4 4 4 3 2 3 2" xfId="30707"/>
    <cellStyle name="40% - Accent4 4 4 3 2 3 3" xfId="30708"/>
    <cellStyle name="40% - Accent4 4 4 3 2 4" xfId="30709"/>
    <cellStyle name="40% - Accent4 4 4 3 2 5" xfId="30710"/>
    <cellStyle name="40% - Accent4 4 4 3 3" xfId="30711"/>
    <cellStyle name="40% - Accent4 4 4 3 3 2" xfId="30712"/>
    <cellStyle name="40% - Accent4 4 4 3 3 2 2" xfId="30713"/>
    <cellStyle name="40% - Accent4 4 4 3 3 2 2 2" xfId="30714"/>
    <cellStyle name="40% - Accent4 4 4 3 3 2 2 3" xfId="30715"/>
    <cellStyle name="40% - Accent4 4 4 3 3 2 3" xfId="30716"/>
    <cellStyle name="40% - Accent4 4 4 3 3 2 4" xfId="30717"/>
    <cellStyle name="40% - Accent4 4 4 3 3 3" xfId="30718"/>
    <cellStyle name="40% - Accent4 4 4 3 3 3 2" xfId="30719"/>
    <cellStyle name="40% - Accent4 4 4 3 3 3 3" xfId="30720"/>
    <cellStyle name="40% - Accent4 4 4 3 3 4" xfId="30721"/>
    <cellStyle name="40% - Accent4 4 4 3 3 5" xfId="30722"/>
    <cellStyle name="40% - Accent4 4 4 3 4" xfId="30723"/>
    <cellStyle name="40% - Accent4 4 4 3 4 2" xfId="30724"/>
    <cellStyle name="40% - Accent4 4 4 3 4 2 2" xfId="30725"/>
    <cellStyle name="40% - Accent4 4 4 3 4 2 3" xfId="30726"/>
    <cellStyle name="40% - Accent4 4 4 3 4 3" xfId="30727"/>
    <cellStyle name="40% - Accent4 4 4 3 4 4" xfId="30728"/>
    <cellStyle name="40% - Accent4 4 4 3 5" xfId="30729"/>
    <cellStyle name="40% - Accent4 4 4 3 5 2" xfId="30730"/>
    <cellStyle name="40% - Accent4 4 4 3 5 3" xfId="30731"/>
    <cellStyle name="40% - Accent4 4 4 3 6" xfId="30732"/>
    <cellStyle name="40% - Accent4 4 4 3 7" xfId="30733"/>
    <cellStyle name="40% - Accent4 4 4 4" xfId="30734"/>
    <cellStyle name="40% - Accent4 4 4 4 2" xfId="30735"/>
    <cellStyle name="40% - Accent4 4 4 4 2 2" xfId="30736"/>
    <cellStyle name="40% - Accent4 4 4 4 2 2 2" xfId="30737"/>
    <cellStyle name="40% - Accent4 4 4 4 2 2 2 2" xfId="30738"/>
    <cellStyle name="40% - Accent4 4 4 4 2 2 2 3" xfId="30739"/>
    <cellStyle name="40% - Accent4 4 4 4 2 2 3" xfId="30740"/>
    <cellStyle name="40% - Accent4 4 4 4 2 2 4" xfId="30741"/>
    <cellStyle name="40% - Accent4 4 4 4 2 3" xfId="30742"/>
    <cellStyle name="40% - Accent4 4 4 4 2 3 2" xfId="30743"/>
    <cellStyle name="40% - Accent4 4 4 4 2 3 3" xfId="30744"/>
    <cellStyle name="40% - Accent4 4 4 4 2 4" xfId="30745"/>
    <cellStyle name="40% - Accent4 4 4 4 2 5" xfId="30746"/>
    <cellStyle name="40% - Accent4 4 4 4 3" xfId="30747"/>
    <cellStyle name="40% - Accent4 4 4 4 3 2" xfId="30748"/>
    <cellStyle name="40% - Accent4 4 4 4 3 2 2" xfId="30749"/>
    <cellStyle name="40% - Accent4 4 4 4 3 2 2 2" xfId="30750"/>
    <cellStyle name="40% - Accent4 4 4 4 3 2 2 3" xfId="30751"/>
    <cellStyle name="40% - Accent4 4 4 4 3 2 3" xfId="30752"/>
    <cellStyle name="40% - Accent4 4 4 4 3 2 4" xfId="30753"/>
    <cellStyle name="40% - Accent4 4 4 4 3 3" xfId="30754"/>
    <cellStyle name="40% - Accent4 4 4 4 3 3 2" xfId="30755"/>
    <cellStyle name="40% - Accent4 4 4 4 3 3 3" xfId="30756"/>
    <cellStyle name="40% - Accent4 4 4 4 3 4" xfId="30757"/>
    <cellStyle name="40% - Accent4 4 4 4 3 5" xfId="30758"/>
    <cellStyle name="40% - Accent4 4 4 4 4" xfId="30759"/>
    <cellStyle name="40% - Accent4 4 4 4 4 2" xfId="30760"/>
    <cellStyle name="40% - Accent4 4 4 4 4 2 2" xfId="30761"/>
    <cellStyle name="40% - Accent4 4 4 4 4 2 3" xfId="30762"/>
    <cellStyle name="40% - Accent4 4 4 4 4 3" xfId="30763"/>
    <cellStyle name="40% - Accent4 4 4 4 4 4" xfId="30764"/>
    <cellStyle name="40% - Accent4 4 4 4 5" xfId="30765"/>
    <cellStyle name="40% - Accent4 4 4 4 5 2" xfId="30766"/>
    <cellStyle name="40% - Accent4 4 4 4 5 3" xfId="30767"/>
    <cellStyle name="40% - Accent4 4 4 4 6" xfId="30768"/>
    <cellStyle name="40% - Accent4 4 4 4 7" xfId="30769"/>
    <cellStyle name="40% - Accent4 4 4 5" xfId="30770"/>
    <cellStyle name="40% - Accent4 4 4 5 2" xfId="30771"/>
    <cellStyle name="40% - Accent4 4 4 5 2 2" xfId="30772"/>
    <cellStyle name="40% - Accent4 4 4 5 2 2 2" xfId="30773"/>
    <cellStyle name="40% - Accent4 4 4 5 2 2 3" xfId="30774"/>
    <cellStyle name="40% - Accent4 4 4 5 2 3" xfId="30775"/>
    <cellStyle name="40% - Accent4 4 4 5 2 4" xfId="30776"/>
    <cellStyle name="40% - Accent4 4 4 5 3" xfId="30777"/>
    <cellStyle name="40% - Accent4 4 4 5 3 2" xfId="30778"/>
    <cellStyle name="40% - Accent4 4 4 5 3 3" xfId="30779"/>
    <cellStyle name="40% - Accent4 4 4 5 4" xfId="30780"/>
    <cellStyle name="40% - Accent4 4 4 5 5" xfId="30781"/>
    <cellStyle name="40% - Accent4 4 4 6" xfId="30782"/>
    <cellStyle name="40% - Accent4 4 4 6 2" xfId="30783"/>
    <cellStyle name="40% - Accent4 4 4 6 2 2" xfId="30784"/>
    <cellStyle name="40% - Accent4 4 4 6 2 2 2" xfId="30785"/>
    <cellStyle name="40% - Accent4 4 4 6 2 2 3" xfId="30786"/>
    <cellStyle name="40% - Accent4 4 4 6 2 3" xfId="30787"/>
    <cellStyle name="40% - Accent4 4 4 6 2 4" xfId="30788"/>
    <cellStyle name="40% - Accent4 4 4 6 3" xfId="30789"/>
    <cellStyle name="40% - Accent4 4 4 6 3 2" xfId="30790"/>
    <cellStyle name="40% - Accent4 4 4 6 3 3" xfId="30791"/>
    <cellStyle name="40% - Accent4 4 4 6 4" xfId="30792"/>
    <cellStyle name="40% - Accent4 4 4 6 5" xfId="30793"/>
    <cellStyle name="40% - Accent4 4 4 7" xfId="30794"/>
    <cellStyle name="40% - Accent4 4 4 7 2" xfId="30795"/>
    <cellStyle name="40% - Accent4 4 4 7 2 2" xfId="30796"/>
    <cellStyle name="40% - Accent4 4 4 7 2 2 2" xfId="30797"/>
    <cellStyle name="40% - Accent4 4 4 7 2 2 3" xfId="30798"/>
    <cellStyle name="40% - Accent4 4 4 7 2 3" xfId="30799"/>
    <cellStyle name="40% - Accent4 4 4 7 2 4" xfId="30800"/>
    <cellStyle name="40% - Accent4 4 4 7 3" xfId="30801"/>
    <cellStyle name="40% - Accent4 4 4 7 3 2" xfId="30802"/>
    <cellStyle name="40% - Accent4 4 4 7 3 3" xfId="30803"/>
    <cellStyle name="40% - Accent4 4 4 7 4" xfId="30804"/>
    <cellStyle name="40% - Accent4 4 4 7 5" xfId="30805"/>
    <cellStyle name="40% - Accent4 4 4 8" xfId="30806"/>
    <cellStyle name="40% - Accent4 4 4 8 2" xfId="30807"/>
    <cellStyle name="40% - Accent4 4 4 8 2 2" xfId="30808"/>
    <cellStyle name="40% - Accent4 4 4 8 2 3" xfId="30809"/>
    <cellStyle name="40% - Accent4 4 4 8 3" xfId="30810"/>
    <cellStyle name="40% - Accent4 4 4 8 4" xfId="30811"/>
    <cellStyle name="40% - Accent4 4 4 9" xfId="30812"/>
    <cellStyle name="40% - Accent4 4 4 9 2" xfId="30813"/>
    <cellStyle name="40% - Accent4 4 4 9 2 2" xfId="30814"/>
    <cellStyle name="40% - Accent4 4 4 9 2 3" xfId="30815"/>
    <cellStyle name="40% - Accent4 4 4 9 3" xfId="30816"/>
    <cellStyle name="40% - Accent4 4 4 9 4" xfId="30817"/>
    <cellStyle name="40% - Accent4 4 5" xfId="30818"/>
    <cellStyle name="40% - Accent4 4 5 2" xfId="30819"/>
    <cellStyle name="40% - Accent4 4 5 2 2" xfId="30820"/>
    <cellStyle name="40% - Accent4 4 5 2 2 2" xfId="30821"/>
    <cellStyle name="40% - Accent4 4 5 2 2 2 2" xfId="30822"/>
    <cellStyle name="40% - Accent4 4 5 2 2 2 3" xfId="30823"/>
    <cellStyle name="40% - Accent4 4 5 2 2 3" xfId="30824"/>
    <cellStyle name="40% - Accent4 4 5 2 2 4" xfId="30825"/>
    <cellStyle name="40% - Accent4 4 5 2 3" xfId="30826"/>
    <cellStyle name="40% - Accent4 4 5 2 3 2" xfId="30827"/>
    <cellStyle name="40% - Accent4 4 5 2 3 3" xfId="30828"/>
    <cellStyle name="40% - Accent4 4 5 2 4" xfId="30829"/>
    <cellStyle name="40% - Accent4 4 5 2 5" xfId="30830"/>
    <cellStyle name="40% - Accent4 4 5 3" xfId="30831"/>
    <cellStyle name="40% - Accent4 4 5 3 2" xfId="30832"/>
    <cellStyle name="40% - Accent4 4 5 3 2 2" xfId="30833"/>
    <cellStyle name="40% - Accent4 4 5 3 2 2 2" xfId="30834"/>
    <cellStyle name="40% - Accent4 4 5 3 2 2 3" xfId="30835"/>
    <cellStyle name="40% - Accent4 4 5 3 2 3" xfId="30836"/>
    <cellStyle name="40% - Accent4 4 5 3 2 4" xfId="30837"/>
    <cellStyle name="40% - Accent4 4 5 3 3" xfId="30838"/>
    <cellStyle name="40% - Accent4 4 5 3 3 2" xfId="30839"/>
    <cellStyle name="40% - Accent4 4 5 3 3 3" xfId="30840"/>
    <cellStyle name="40% - Accent4 4 5 3 4" xfId="30841"/>
    <cellStyle name="40% - Accent4 4 5 3 5" xfId="30842"/>
    <cellStyle name="40% - Accent4 4 5 4" xfId="30843"/>
    <cellStyle name="40% - Accent4 4 5 4 2" xfId="30844"/>
    <cellStyle name="40% - Accent4 4 5 4 2 2" xfId="30845"/>
    <cellStyle name="40% - Accent4 4 5 4 2 3" xfId="30846"/>
    <cellStyle name="40% - Accent4 4 5 4 3" xfId="30847"/>
    <cellStyle name="40% - Accent4 4 5 4 4" xfId="30848"/>
    <cellStyle name="40% - Accent4 4 5 5" xfId="30849"/>
    <cellStyle name="40% - Accent4 4 5 5 2" xfId="30850"/>
    <cellStyle name="40% - Accent4 4 5 5 3" xfId="30851"/>
    <cellStyle name="40% - Accent4 4 5 6" xfId="30852"/>
    <cellStyle name="40% - Accent4 4 5 7" xfId="30853"/>
    <cellStyle name="40% - Accent4 4 6" xfId="30854"/>
    <cellStyle name="40% - Accent4 4 6 2" xfId="30855"/>
    <cellStyle name="40% - Accent4 4 6 2 2" xfId="30856"/>
    <cellStyle name="40% - Accent4 4 6 2 2 2" xfId="30857"/>
    <cellStyle name="40% - Accent4 4 6 2 2 2 2" xfId="30858"/>
    <cellStyle name="40% - Accent4 4 6 2 2 2 3" xfId="30859"/>
    <cellStyle name="40% - Accent4 4 6 2 2 3" xfId="30860"/>
    <cellStyle name="40% - Accent4 4 6 2 2 4" xfId="30861"/>
    <cellStyle name="40% - Accent4 4 6 2 3" xfId="30862"/>
    <cellStyle name="40% - Accent4 4 6 2 3 2" xfId="30863"/>
    <cellStyle name="40% - Accent4 4 6 2 3 3" xfId="30864"/>
    <cellStyle name="40% - Accent4 4 6 2 4" xfId="30865"/>
    <cellStyle name="40% - Accent4 4 6 2 5" xfId="30866"/>
    <cellStyle name="40% - Accent4 4 6 3" xfId="30867"/>
    <cellStyle name="40% - Accent4 4 6 3 2" xfId="30868"/>
    <cellStyle name="40% - Accent4 4 6 3 2 2" xfId="30869"/>
    <cellStyle name="40% - Accent4 4 6 3 2 2 2" xfId="30870"/>
    <cellStyle name="40% - Accent4 4 6 3 2 2 3" xfId="30871"/>
    <cellStyle name="40% - Accent4 4 6 3 2 3" xfId="30872"/>
    <cellStyle name="40% - Accent4 4 6 3 2 4" xfId="30873"/>
    <cellStyle name="40% - Accent4 4 6 3 3" xfId="30874"/>
    <cellStyle name="40% - Accent4 4 6 3 3 2" xfId="30875"/>
    <cellStyle name="40% - Accent4 4 6 3 3 3" xfId="30876"/>
    <cellStyle name="40% - Accent4 4 6 3 4" xfId="30877"/>
    <cellStyle name="40% - Accent4 4 6 3 5" xfId="30878"/>
    <cellStyle name="40% - Accent4 4 6 4" xfId="30879"/>
    <cellStyle name="40% - Accent4 4 6 4 2" xfId="30880"/>
    <cellStyle name="40% - Accent4 4 6 4 2 2" xfId="30881"/>
    <cellStyle name="40% - Accent4 4 6 4 2 3" xfId="30882"/>
    <cellStyle name="40% - Accent4 4 6 4 3" xfId="30883"/>
    <cellStyle name="40% - Accent4 4 6 4 4" xfId="30884"/>
    <cellStyle name="40% - Accent4 4 6 5" xfId="30885"/>
    <cellStyle name="40% - Accent4 4 6 5 2" xfId="30886"/>
    <cellStyle name="40% - Accent4 4 6 5 3" xfId="30887"/>
    <cellStyle name="40% - Accent4 4 6 6" xfId="30888"/>
    <cellStyle name="40% - Accent4 4 6 7" xfId="30889"/>
    <cellStyle name="40% - Accent4 4 7" xfId="30890"/>
    <cellStyle name="40% - Accent4 4 7 2" xfId="30891"/>
    <cellStyle name="40% - Accent4 4 7 2 2" xfId="30892"/>
    <cellStyle name="40% - Accent4 4 7 2 2 2" xfId="30893"/>
    <cellStyle name="40% - Accent4 4 7 2 2 2 2" xfId="30894"/>
    <cellStyle name="40% - Accent4 4 7 2 2 2 3" xfId="30895"/>
    <cellStyle name="40% - Accent4 4 7 2 2 3" xfId="30896"/>
    <cellStyle name="40% - Accent4 4 7 2 2 4" xfId="30897"/>
    <cellStyle name="40% - Accent4 4 7 2 3" xfId="30898"/>
    <cellStyle name="40% - Accent4 4 7 2 3 2" xfId="30899"/>
    <cellStyle name="40% - Accent4 4 7 2 3 3" xfId="30900"/>
    <cellStyle name="40% - Accent4 4 7 2 4" xfId="30901"/>
    <cellStyle name="40% - Accent4 4 7 2 5" xfId="30902"/>
    <cellStyle name="40% - Accent4 4 7 3" xfId="30903"/>
    <cellStyle name="40% - Accent4 4 7 3 2" xfId="30904"/>
    <cellStyle name="40% - Accent4 4 7 3 2 2" xfId="30905"/>
    <cellStyle name="40% - Accent4 4 7 3 2 2 2" xfId="30906"/>
    <cellStyle name="40% - Accent4 4 7 3 2 2 3" xfId="30907"/>
    <cellStyle name="40% - Accent4 4 7 3 2 3" xfId="30908"/>
    <cellStyle name="40% - Accent4 4 7 3 2 4" xfId="30909"/>
    <cellStyle name="40% - Accent4 4 7 3 3" xfId="30910"/>
    <cellStyle name="40% - Accent4 4 7 3 3 2" xfId="30911"/>
    <cellStyle name="40% - Accent4 4 7 3 3 3" xfId="30912"/>
    <cellStyle name="40% - Accent4 4 7 3 4" xfId="30913"/>
    <cellStyle name="40% - Accent4 4 7 3 5" xfId="30914"/>
    <cellStyle name="40% - Accent4 4 7 4" xfId="30915"/>
    <cellStyle name="40% - Accent4 4 7 4 2" xfId="30916"/>
    <cellStyle name="40% - Accent4 4 7 4 2 2" xfId="30917"/>
    <cellStyle name="40% - Accent4 4 7 4 2 3" xfId="30918"/>
    <cellStyle name="40% - Accent4 4 7 4 3" xfId="30919"/>
    <cellStyle name="40% - Accent4 4 7 4 4" xfId="30920"/>
    <cellStyle name="40% - Accent4 4 7 5" xfId="30921"/>
    <cellStyle name="40% - Accent4 4 7 5 2" xfId="30922"/>
    <cellStyle name="40% - Accent4 4 7 5 3" xfId="30923"/>
    <cellStyle name="40% - Accent4 4 7 6" xfId="30924"/>
    <cellStyle name="40% - Accent4 4 7 7" xfId="30925"/>
    <cellStyle name="40% - Accent4 4 8" xfId="30926"/>
    <cellStyle name="40% - Accent4 4 8 2" xfId="30927"/>
    <cellStyle name="40% - Accent4 4 8 2 2" xfId="30928"/>
    <cellStyle name="40% - Accent4 4 8 2 2 2" xfId="30929"/>
    <cellStyle name="40% - Accent4 4 8 2 2 3" xfId="30930"/>
    <cellStyle name="40% - Accent4 4 8 2 3" xfId="30931"/>
    <cellStyle name="40% - Accent4 4 8 2 4" xfId="30932"/>
    <cellStyle name="40% - Accent4 4 8 3" xfId="30933"/>
    <cellStyle name="40% - Accent4 4 8 3 2" xfId="30934"/>
    <cellStyle name="40% - Accent4 4 8 3 3" xfId="30935"/>
    <cellStyle name="40% - Accent4 4 8 4" xfId="30936"/>
    <cellStyle name="40% - Accent4 4 8 5" xfId="30937"/>
    <cellStyle name="40% - Accent4 4 9" xfId="30938"/>
    <cellStyle name="40% - Accent4 4 9 2" xfId="30939"/>
    <cellStyle name="40% - Accent4 4 9 2 2" xfId="30940"/>
    <cellStyle name="40% - Accent4 4 9 2 2 2" xfId="30941"/>
    <cellStyle name="40% - Accent4 4 9 2 2 3" xfId="30942"/>
    <cellStyle name="40% - Accent4 4 9 2 3" xfId="30943"/>
    <cellStyle name="40% - Accent4 4 9 2 4" xfId="30944"/>
    <cellStyle name="40% - Accent4 4 9 3" xfId="30945"/>
    <cellStyle name="40% - Accent4 4 9 3 2" xfId="30946"/>
    <cellStyle name="40% - Accent4 4 9 3 3" xfId="30947"/>
    <cellStyle name="40% - Accent4 4 9 4" xfId="30948"/>
    <cellStyle name="40% - Accent4 4 9 5" xfId="30949"/>
    <cellStyle name="40% - Accent4 4_PwrTax 51040" xfId="30950"/>
    <cellStyle name="40% - Accent4 40" xfId="30951"/>
    <cellStyle name="40% - Accent4 40 2" xfId="30952"/>
    <cellStyle name="40% - Accent4 40 2 2" xfId="30953"/>
    <cellStyle name="40% - Accent4 40 2 2 2" xfId="30954"/>
    <cellStyle name="40% - Accent4 40 2 2 2 2" xfId="30955"/>
    <cellStyle name="40% - Accent4 40 2 2 2 3" xfId="30956"/>
    <cellStyle name="40% - Accent4 40 2 2 3" xfId="30957"/>
    <cellStyle name="40% - Accent4 40 2 2 4" xfId="30958"/>
    <cellStyle name="40% - Accent4 40 2 3" xfId="30959"/>
    <cellStyle name="40% - Accent4 40 2 3 2" xfId="30960"/>
    <cellStyle name="40% - Accent4 40 2 3 3" xfId="30961"/>
    <cellStyle name="40% - Accent4 40 2 4" xfId="30962"/>
    <cellStyle name="40% - Accent4 40 2 5" xfId="30963"/>
    <cellStyle name="40% - Accent4 40 3" xfId="30964"/>
    <cellStyle name="40% - Accent4 40 3 2" xfId="30965"/>
    <cellStyle name="40% - Accent4 40 3 2 2" xfId="30966"/>
    <cellStyle name="40% - Accent4 40 3 2 2 2" xfId="30967"/>
    <cellStyle name="40% - Accent4 40 3 2 2 3" xfId="30968"/>
    <cellStyle name="40% - Accent4 40 3 2 3" xfId="30969"/>
    <cellStyle name="40% - Accent4 40 3 2 4" xfId="30970"/>
    <cellStyle name="40% - Accent4 40 3 3" xfId="30971"/>
    <cellStyle name="40% - Accent4 40 3 3 2" xfId="30972"/>
    <cellStyle name="40% - Accent4 40 3 3 3" xfId="30973"/>
    <cellStyle name="40% - Accent4 40 3 4" xfId="30974"/>
    <cellStyle name="40% - Accent4 40 3 5" xfId="30975"/>
    <cellStyle name="40% - Accent4 40 4" xfId="30976"/>
    <cellStyle name="40% - Accent4 40 4 2" xfId="30977"/>
    <cellStyle name="40% - Accent4 40 4 2 2" xfId="30978"/>
    <cellStyle name="40% - Accent4 40 4 2 3" xfId="30979"/>
    <cellStyle name="40% - Accent4 40 4 3" xfId="30980"/>
    <cellStyle name="40% - Accent4 40 4 4" xfId="30981"/>
    <cellStyle name="40% - Accent4 40 5" xfId="30982"/>
    <cellStyle name="40% - Accent4 40 5 2" xfId="30983"/>
    <cellStyle name="40% - Accent4 40 5 3" xfId="30984"/>
    <cellStyle name="40% - Accent4 40 6" xfId="30985"/>
    <cellStyle name="40% - Accent4 40 7" xfId="30986"/>
    <cellStyle name="40% - Accent4 41" xfId="30987"/>
    <cellStyle name="40% - Accent4 41 2" xfId="30988"/>
    <cellStyle name="40% - Accent4 41 2 2" xfId="30989"/>
    <cellStyle name="40% - Accent4 41 2 2 2" xfId="30990"/>
    <cellStyle name="40% - Accent4 41 2 2 2 2" xfId="30991"/>
    <cellStyle name="40% - Accent4 41 2 2 2 3" xfId="30992"/>
    <cellStyle name="40% - Accent4 41 2 2 3" xfId="30993"/>
    <cellStyle name="40% - Accent4 41 2 2 4" xfId="30994"/>
    <cellStyle name="40% - Accent4 41 2 3" xfId="30995"/>
    <cellStyle name="40% - Accent4 41 2 3 2" xfId="30996"/>
    <cellStyle name="40% - Accent4 41 2 3 3" xfId="30997"/>
    <cellStyle name="40% - Accent4 41 2 4" xfId="30998"/>
    <cellStyle name="40% - Accent4 41 2 5" xfId="30999"/>
    <cellStyle name="40% - Accent4 41 3" xfId="31000"/>
    <cellStyle name="40% - Accent4 41 3 2" xfId="31001"/>
    <cellStyle name="40% - Accent4 41 3 2 2" xfId="31002"/>
    <cellStyle name="40% - Accent4 41 3 2 2 2" xfId="31003"/>
    <cellStyle name="40% - Accent4 41 3 2 2 3" xfId="31004"/>
    <cellStyle name="40% - Accent4 41 3 2 3" xfId="31005"/>
    <cellStyle name="40% - Accent4 41 3 2 4" xfId="31006"/>
    <cellStyle name="40% - Accent4 41 3 3" xfId="31007"/>
    <cellStyle name="40% - Accent4 41 3 3 2" xfId="31008"/>
    <cellStyle name="40% - Accent4 41 3 3 3" xfId="31009"/>
    <cellStyle name="40% - Accent4 41 3 4" xfId="31010"/>
    <cellStyle name="40% - Accent4 41 3 5" xfId="31011"/>
    <cellStyle name="40% - Accent4 41 4" xfId="31012"/>
    <cellStyle name="40% - Accent4 41 4 2" xfId="31013"/>
    <cellStyle name="40% - Accent4 41 4 2 2" xfId="31014"/>
    <cellStyle name="40% - Accent4 41 4 2 3" xfId="31015"/>
    <cellStyle name="40% - Accent4 41 4 3" xfId="31016"/>
    <cellStyle name="40% - Accent4 41 4 4" xfId="31017"/>
    <cellStyle name="40% - Accent4 41 5" xfId="31018"/>
    <cellStyle name="40% - Accent4 41 5 2" xfId="31019"/>
    <cellStyle name="40% - Accent4 41 5 3" xfId="31020"/>
    <cellStyle name="40% - Accent4 41 6" xfId="31021"/>
    <cellStyle name="40% - Accent4 41 7" xfId="31022"/>
    <cellStyle name="40% - Accent4 42" xfId="31023"/>
    <cellStyle name="40% - Accent4 42 2" xfId="31024"/>
    <cellStyle name="40% - Accent4 42 2 2" xfId="31025"/>
    <cellStyle name="40% - Accent4 42 2 2 2" xfId="31026"/>
    <cellStyle name="40% - Accent4 42 2 2 2 2" xfId="31027"/>
    <cellStyle name="40% - Accent4 42 2 2 2 3" xfId="31028"/>
    <cellStyle name="40% - Accent4 42 2 2 3" xfId="31029"/>
    <cellStyle name="40% - Accent4 42 2 2 4" xfId="31030"/>
    <cellStyle name="40% - Accent4 42 2 3" xfId="31031"/>
    <cellStyle name="40% - Accent4 42 2 3 2" xfId="31032"/>
    <cellStyle name="40% - Accent4 42 2 3 3" xfId="31033"/>
    <cellStyle name="40% - Accent4 42 2 4" xfId="31034"/>
    <cellStyle name="40% - Accent4 42 2 5" xfId="31035"/>
    <cellStyle name="40% - Accent4 42 3" xfId="31036"/>
    <cellStyle name="40% - Accent4 42 3 2" xfId="31037"/>
    <cellStyle name="40% - Accent4 42 3 2 2" xfId="31038"/>
    <cellStyle name="40% - Accent4 42 3 2 2 2" xfId="31039"/>
    <cellStyle name="40% - Accent4 42 3 2 2 3" xfId="31040"/>
    <cellStyle name="40% - Accent4 42 3 2 3" xfId="31041"/>
    <cellStyle name="40% - Accent4 42 3 2 4" xfId="31042"/>
    <cellStyle name="40% - Accent4 42 3 3" xfId="31043"/>
    <cellStyle name="40% - Accent4 42 3 3 2" xfId="31044"/>
    <cellStyle name="40% - Accent4 42 3 3 3" xfId="31045"/>
    <cellStyle name="40% - Accent4 42 3 4" xfId="31046"/>
    <cellStyle name="40% - Accent4 42 3 5" xfId="31047"/>
    <cellStyle name="40% - Accent4 42 4" xfId="31048"/>
    <cellStyle name="40% - Accent4 42 4 2" xfId="31049"/>
    <cellStyle name="40% - Accent4 42 4 2 2" xfId="31050"/>
    <cellStyle name="40% - Accent4 42 4 2 3" xfId="31051"/>
    <cellStyle name="40% - Accent4 42 4 3" xfId="31052"/>
    <cellStyle name="40% - Accent4 42 4 4" xfId="31053"/>
    <cellStyle name="40% - Accent4 42 5" xfId="31054"/>
    <cellStyle name="40% - Accent4 42 5 2" xfId="31055"/>
    <cellStyle name="40% - Accent4 42 5 3" xfId="31056"/>
    <cellStyle name="40% - Accent4 42 6" xfId="31057"/>
    <cellStyle name="40% - Accent4 42 7" xfId="31058"/>
    <cellStyle name="40% - Accent4 43" xfId="31059"/>
    <cellStyle name="40% - Accent4 43 2" xfId="31060"/>
    <cellStyle name="40% - Accent4 43 2 2" xfId="31061"/>
    <cellStyle name="40% - Accent4 43 2 2 2" xfId="31062"/>
    <cellStyle name="40% - Accent4 43 2 2 2 2" xfId="31063"/>
    <cellStyle name="40% - Accent4 43 2 2 2 3" xfId="31064"/>
    <cellStyle name="40% - Accent4 43 2 2 3" xfId="31065"/>
    <cellStyle name="40% - Accent4 43 2 2 4" xfId="31066"/>
    <cellStyle name="40% - Accent4 43 2 3" xfId="31067"/>
    <cellStyle name="40% - Accent4 43 2 3 2" xfId="31068"/>
    <cellStyle name="40% - Accent4 43 2 3 3" xfId="31069"/>
    <cellStyle name="40% - Accent4 43 2 4" xfId="31070"/>
    <cellStyle name="40% - Accent4 43 2 5" xfId="31071"/>
    <cellStyle name="40% - Accent4 43 3" xfId="31072"/>
    <cellStyle name="40% - Accent4 43 3 2" xfId="31073"/>
    <cellStyle name="40% - Accent4 43 3 2 2" xfId="31074"/>
    <cellStyle name="40% - Accent4 43 3 2 2 2" xfId="31075"/>
    <cellStyle name="40% - Accent4 43 3 2 2 3" xfId="31076"/>
    <cellStyle name="40% - Accent4 43 3 2 3" xfId="31077"/>
    <cellStyle name="40% - Accent4 43 3 2 4" xfId="31078"/>
    <cellStyle name="40% - Accent4 43 3 3" xfId="31079"/>
    <cellStyle name="40% - Accent4 43 3 3 2" xfId="31080"/>
    <cellStyle name="40% - Accent4 43 3 3 3" xfId="31081"/>
    <cellStyle name="40% - Accent4 43 3 4" xfId="31082"/>
    <cellStyle name="40% - Accent4 43 3 5" xfId="31083"/>
    <cellStyle name="40% - Accent4 43 4" xfId="31084"/>
    <cellStyle name="40% - Accent4 43 4 2" xfId="31085"/>
    <cellStyle name="40% - Accent4 43 4 2 2" xfId="31086"/>
    <cellStyle name="40% - Accent4 43 4 2 3" xfId="31087"/>
    <cellStyle name="40% - Accent4 43 4 3" xfId="31088"/>
    <cellStyle name="40% - Accent4 43 4 4" xfId="31089"/>
    <cellStyle name="40% - Accent4 43 5" xfId="31090"/>
    <cellStyle name="40% - Accent4 43 5 2" xfId="31091"/>
    <cellStyle name="40% - Accent4 43 5 3" xfId="31092"/>
    <cellStyle name="40% - Accent4 43 6" xfId="31093"/>
    <cellStyle name="40% - Accent4 43 7" xfId="31094"/>
    <cellStyle name="40% - Accent4 44" xfId="31095"/>
    <cellStyle name="40% - Accent4 44 2" xfId="31096"/>
    <cellStyle name="40% - Accent4 44 2 2" xfId="31097"/>
    <cellStyle name="40% - Accent4 44 2 2 2" xfId="31098"/>
    <cellStyle name="40% - Accent4 44 2 2 2 2" xfId="31099"/>
    <cellStyle name="40% - Accent4 44 2 2 2 3" xfId="31100"/>
    <cellStyle name="40% - Accent4 44 2 2 3" xfId="31101"/>
    <cellStyle name="40% - Accent4 44 2 2 4" xfId="31102"/>
    <cellStyle name="40% - Accent4 44 2 3" xfId="31103"/>
    <cellStyle name="40% - Accent4 44 2 3 2" xfId="31104"/>
    <cellStyle name="40% - Accent4 44 2 3 3" xfId="31105"/>
    <cellStyle name="40% - Accent4 44 2 4" xfId="31106"/>
    <cellStyle name="40% - Accent4 44 2 5" xfId="31107"/>
    <cellStyle name="40% - Accent4 44 3" xfId="31108"/>
    <cellStyle name="40% - Accent4 44 3 2" xfId="31109"/>
    <cellStyle name="40% - Accent4 44 3 2 2" xfId="31110"/>
    <cellStyle name="40% - Accent4 44 3 2 2 2" xfId="31111"/>
    <cellStyle name="40% - Accent4 44 3 2 2 3" xfId="31112"/>
    <cellStyle name="40% - Accent4 44 3 2 3" xfId="31113"/>
    <cellStyle name="40% - Accent4 44 3 2 4" xfId="31114"/>
    <cellStyle name="40% - Accent4 44 3 3" xfId="31115"/>
    <cellStyle name="40% - Accent4 44 3 3 2" xfId="31116"/>
    <cellStyle name="40% - Accent4 44 3 3 3" xfId="31117"/>
    <cellStyle name="40% - Accent4 44 3 4" xfId="31118"/>
    <cellStyle name="40% - Accent4 44 3 5" xfId="31119"/>
    <cellStyle name="40% - Accent4 44 4" xfId="31120"/>
    <cellStyle name="40% - Accent4 44 4 2" xfId="31121"/>
    <cellStyle name="40% - Accent4 44 4 2 2" xfId="31122"/>
    <cellStyle name="40% - Accent4 44 4 2 3" xfId="31123"/>
    <cellStyle name="40% - Accent4 44 4 3" xfId="31124"/>
    <cellStyle name="40% - Accent4 44 4 4" xfId="31125"/>
    <cellStyle name="40% - Accent4 44 5" xfId="31126"/>
    <cellStyle name="40% - Accent4 44 5 2" xfId="31127"/>
    <cellStyle name="40% - Accent4 44 5 3" xfId="31128"/>
    <cellStyle name="40% - Accent4 44 6" xfId="31129"/>
    <cellStyle name="40% - Accent4 44 7" xfId="31130"/>
    <cellStyle name="40% - Accent4 45" xfId="31131"/>
    <cellStyle name="40% - Accent4 45 2" xfId="31132"/>
    <cellStyle name="40% - Accent4 45 2 2" xfId="31133"/>
    <cellStyle name="40% - Accent4 45 2 2 2" xfId="31134"/>
    <cellStyle name="40% - Accent4 45 2 2 2 2" xfId="31135"/>
    <cellStyle name="40% - Accent4 45 2 2 2 3" xfId="31136"/>
    <cellStyle name="40% - Accent4 45 2 2 3" xfId="31137"/>
    <cellStyle name="40% - Accent4 45 2 2 4" xfId="31138"/>
    <cellStyle name="40% - Accent4 45 2 3" xfId="31139"/>
    <cellStyle name="40% - Accent4 45 2 3 2" xfId="31140"/>
    <cellStyle name="40% - Accent4 45 2 3 3" xfId="31141"/>
    <cellStyle name="40% - Accent4 45 2 4" xfId="31142"/>
    <cellStyle name="40% - Accent4 45 2 5" xfId="31143"/>
    <cellStyle name="40% - Accent4 45 3" xfId="31144"/>
    <cellStyle name="40% - Accent4 45 3 2" xfId="31145"/>
    <cellStyle name="40% - Accent4 45 3 2 2" xfId="31146"/>
    <cellStyle name="40% - Accent4 45 3 2 2 2" xfId="31147"/>
    <cellStyle name="40% - Accent4 45 3 2 2 3" xfId="31148"/>
    <cellStyle name="40% - Accent4 45 3 2 3" xfId="31149"/>
    <cellStyle name="40% - Accent4 45 3 2 4" xfId="31150"/>
    <cellStyle name="40% - Accent4 45 3 3" xfId="31151"/>
    <cellStyle name="40% - Accent4 45 3 3 2" xfId="31152"/>
    <cellStyle name="40% - Accent4 45 3 3 3" xfId="31153"/>
    <cellStyle name="40% - Accent4 45 3 4" xfId="31154"/>
    <cellStyle name="40% - Accent4 45 3 5" xfId="31155"/>
    <cellStyle name="40% - Accent4 45 4" xfId="31156"/>
    <cellStyle name="40% - Accent4 45 4 2" xfId="31157"/>
    <cellStyle name="40% - Accent4 45 4 2 2" xfId="31158"/>
    <cellStyle name="40% - Accent4 45 4 2 3" xfId="31159"/>
    <cellStyle name="40% - Accent4 45 4 3" xfId="31160"/>
    <cellStyle name="40% - Accent4 45 4 4" xfId="31161"/>
    <cellStyle name="40% - Accent4 45 5" xfId="31162"/>
    <cellStyle name="40% - Accent4 45 5 2" xfId="31163"/>
    <cellStyle name="40% - Accent4 45 5 3" xfId="31164"/>
    <cellStyle name="40% - Accent4 45 6" xfId="31165"/>
    <cellStyle name="40% - Accent4 45 7" xfId="31166"/>
    <cellStyle name="40% - Accent4 46" xfId="31167"/>
    <cellStyle name="40% - Accent4 46 2" xfId="31168"/>
    <cellStyle name="40% - Accent4 46 2 2" xfId="31169"/>
    <cellStyle name="40% - Accent4 46 2 2 2" xfId="31170"/>
    <cellStyle name="40% - Accent4 46 2 2 2 2" xfId="31171"/>
    <cellStyle name="40% - Accent4 46 2 2 2 3" xfId="31172"/>
    <cellStyle name="40% - Accent4 46 2 2 3" xfId="31173"/>
    <cellStyle name="40% - Accent4 46 2 2 4" xfId="31174"/>
    <cellStyle name="40% - Accent4 46 2 3" xfId="31175"/>
    <cellStyle name="40% - Accent4 46 2 3 2" xfId="31176"/>
    <cellStyle name="40% - Accent4 46 2 3 3" xfId="31177"/>
    <cellStyle name="40% - Accent4 46 2 4" xfId="31178"/>
    <cellStyle name="40% - Accent4 46 2 5" xfId="31179"/>
    <cellStyle name="40% - Accent4 46 3" xfId="31180"/>
    <cellStyle name="40% - Accent4 46 3 2" xfId="31181"/>
    <cellStyle name="40% - Accent4 46 3 2 2" xfId="31182"/>
    <cellStyle name="40% - Accent4 46 3 2 2 2" xfId="31183"/>
    <cellStyle name="40% - Accent4 46 3 2 2 3" xfId="31184"/>
    <cellStyle name="40% - Accent4 46 3 2 3" xfId="31185"/>
    <cellStyle name="40% - Accent4 46 3 2 4" xfId="31186"/>
    <cellStyle name="40% - Accent4 46 3 3" xfId="31187"/>
    <cellStyle name="40% - Accent4 46 3 3 2" xfId="31188"/>
    <cellStyle name="40% - Accent4 46 3 3 3" xfId="31189"/>
    <cellStyle name="40% - Accent4 46 3 4" xfId="31190"/>
    <cellStyle name="40% - Accent4 46 3 5" xfId="31191"/>
    <cellStyle name="40% - Accent4 46 4" xfId="31192"/>
    <cellStyle name="40% - Accent4 46 4 2" xfId="31193"/>
    <cellStyle name="40% - Accent4 46 4 2 2" xfId="31194"/>
    <cellStyle name="40% - Accent4 46 4 2 3" xfId="31195"/>
    <cellStyle name="40% - Accent4 46 4 3" xfId="31196"/>
    <cellStyle name="40% - Accent4 46 4 4" xfId="31197"/>
    <cellStyle name="40% - Accent4 46 5" xfId="31198"/>
    <cellStyle name="40% - Accent4 46 5 2" xfId="31199"/>
    <cellStyle name="40% - Accent4 46 5 3" xfId="31200"/>
    <cellStyle name="40% - Accent4 46 6" xfId="31201"/>
    <cellStyle name="40% - Accent4 46 7" xfId="31202"/>
    <cellStyle name="40% - Accent4 47" xfId="31203"/>
    <cellStyle name="40% - Accent4 47 2" xfId="31204"/>
    <cellStyle name="40% - Accent4 47 2 2" xfId="31205"/>
    <cellStyle name="40% - Accent4 47 2 2 2" xfId="31206"/>
    <cellStyle name="40% - Accent4 47 2 2 2 2" xfId="31207"/>
    <cellStyle name="40% - Accent4 47 2 2 2 3" xfId="31208"/>
    <cellStyle name="40% - Accent4 47 2 2 3" xfId="31209"/>
    <cellStyle name="40% - Accent4 47 2 2 4" xfId="31210"/>
    <cellStyle name="40% - Accent4 47 2 3" xfId="31211"/>
    <cellStyle name="40% - Accent4 47 2 3 2" xfId="31212"/>
    <cellStyle name="40% - Accent4 47 2 3 3" xfId="31213"/>
    <cellStyle name="40% - Accent4 47 2 4" xfId="31214"/>
    <cellStyle name="40% - Accent4 47 2 5" xfId="31215"/>
    <cellStyle name="40% - Accent4 47 3" xfId="31216"/>
    <cellStyle name="40% - Accent4 47 3 2" xfId="31217"/>
    <cellStyle name="40% - Accent4 47 3 2 2" xfId="31218"/>
    <cellStyle name="40% - Accent4 47 3 2 3" xfId="31219"/>
    <cellStyle name="40% - Accent4 47 3 3" xfId="31220"/>
    <cellStyle name="40% - Accent4 47 3 4" xfId="31221"/>
    <cellStyle name="40% - Accent4 47 4" xfId="31222"/>
    <cellStyle name="40% - Accent4 47 4 2" xfId="31223"/>
    <cellStyle name="40% - Accent4 47 4 3" xfId="31224"/>
    <cellStyle name="40% - Accent4 47 5" xfId="31225"/>
    <cellStyle name="40% - Accent4 47 6" xfId="31226"/>
    <cellStyle name="40% - Accent4 48" xfId="31227"/>
    <cellStyle name="40% - Accent4 48 2" xfId="31228"/>
    <cellStyle name="40% - Accent4 48 2 2" xfId="31229"/>
    <cellStyle name="40% - Accent4 48 2 2 2" xfId="31230"/>
    <cellStyle name="40% - Accent4 48 2 2 2 2" xfId="31231"/>
    <cellStyle name="40% - Accent4 48 2 2 2 3" xfId="31232"/>
    <cellStyle name="40% - Accent4 48 2 2 3" xfId="31233"/>
    <cellStyle name="40% - Accent4 48 2 2 4" xfId="31234"/>
    <cellStyle name="40% - Accent4 48 2 3" xfId="31235"/>
    <cellStyle name="40% - Accent4 48 2 3 2" xfId="31236"/>
    <cellStyle name="40% - Accent4 48 2 3 3" xfId="31237"/>
    <cellStyle name="40% - Accent4 48 2 4" xfId="31238"/>
    <cellStyle name="40% - Accent4 48 2 5" xfId="31239"/>
    <cellStyle name="40% - Accent4 48 3" xfId="31240"/>
    <cellStyle name="40% - Accent4 48 3 2" xfId="31241"/>
    <cellStyle name="40% - Accent4 48 3 2 2" xfId="31242"/>
    <cellStyle name="40% - Accent4 48 3 2 3" xfId="31243"/>
    <cellStyle name="40% - Accent4 48 3 3" xfId="31244"/>
    <cellStyle name="40% - Accent4 48 3 4" xfId="31245"/>
    <cellStyle name="40% - Accent4 48 4" xfId="31246"/>
    <cellStyle name="40% - Accent4 48 4 2" xfId="31247"/>
    <cellStyle name="40% - Accent4 48 4 3" xfId="31248"/>
    <cellStyle name="40% - Accent4 48 5" xfId="31249"/>
    <cellStyle name="40% - Accent4 48 6" xfId="31250"/>
    <cellStyle name="40% - Accent4 49" xfId="31251"/>
    <cellStyle name="40% - Accent4 49 2" xfId="31252"/>
    <cellStyle name="40% - Accent4 49 2 2" xfId="31253"/>
    <cellStyle name="40% - Accent4 49 2 2 2" xfId="31254"/>
    <cellStyle name="40% - Accent4 49 2 2 2 2" xfId="31255"/>
    <cellStyle name="40% - Accent4 49 2 2 2 3" xfId="31256"/>
    <cellStyle name="40% - Accent4 49 2 2 3" xfId="31257"/>
    <cellStyle name="40% - Accent4 49 2 2 4" xfId="31258"/>
    <cellStyle name="40% - Accent4 49 2 3" xfId="31259"/>
    <cellStyle name="40% - Accent4 49 2 3 2" xfId="31260"/>
    <cellStyle name="40% - Accent4 49 2 3 3" xfId="31261"/>
    <cellStyle name="40% - Accent4 49 2 4" xfId="31262"/>
    <cellStyle name="40% - Accent4 49 2 5" xfId="31263"/>
    <cellStyle name="40% - Accent4 49 3" xfId="31264"/>
    <cellStyle name="40% - Accent4 49 3 2" xfId="31265"/>
    <cellStyle name="40% - Accent4 49 3 2 2" xfId="31266"/>
    <cellStyle name="40% - Accent4 49 3 2 3" xfId="31267"/>
    <cellStyle name="40% - Accent4 49 3 3" xfId="31268"/>
    <cellStyle name="40% - Accent4 49 3 4" xfId="31269"/>
    <cellStyle name="40% - Accent4 49 4" xfId="31270"/>
    <cellStyle name="40% - Accent4 49 4 2" xfId="31271"/>
    <cellStyle name="40% - Accent4 49 4 3" xfId="31272"/>
    <cellStyle name="40% - Accent4 49 5" xfId="31273"/>
    <cellStyle name="40% - Accent4 49 6" xfId="31274"/>
    <cellStyle name="40% - Accent4 5" xfId="688"/>
    <cellStyle name="40% - Accent4 5 2" xfId="689"/>
    <cellStyle name="40% - Accent4 5 3" xfId="31275"/>
    <cellStyle name="40% - Accent4 50" xfId="31276"/>
    <cellStyle name="40% - Accent4 50 2" xfId="31277"/>
    <cellStyle name="40% - Accent4 50 2 2" xfId="31278"/>
    <cellStyle name="40% - Accent4 50 2 2 2" xfId="31279"/>
    <cellStyle name="40% - Accent4 50 2 2 2 2" xfId="31280"/>
    <cellStyle name="40% - Accent4 50 2 2 2 3" xfId="31281"/>
    <cellStyle name="40% - Accent4 50 2 2 3" xfId="31282"/>
    <cellStyle name="40% - Accent4 50 2 2 4" xfId="31283"/>
    <cellStyle name="40% - Accent4 50 2 3" xfId="31284"/>
    <cellStyle name="40% - Accent4 50 2 3 2" xfId="31285"/>
    <cellStyle name="40% - Accent4 50 2 3 3" xfId="31286"/>
    <cellStyle name="40% - Accent4 50 2 4" xfId="31287"/>
    <cellStyle name="40% - Accent4 50 2 5" xfId="31288"/>
    <cellStyle name="40% - Accent4 50 3" xfId="31289"/>
    <cellStyle name="40% - Accent4 50 3 2" xfId="31290"/>
    <cellStyle name="40% - Accent4 50 3 2 2" xfId="31291"/>
    <cellStyle name="40% - Accent4 50 3 2 3" xfId="31292"/>
    <cellStyle name="40% - Accent4 50 3 3" xfId="31293"/>
    <cellStyle name="40% - Accent4 50 3 4" xfId="31294"/>
    <cellStyle name="40% - Accent4 50 4" xfId="31295"/>
    <cellStyle name="40% - Accent4 50 4 2" xfId="31296"/>
    <cellStyle name="40% - Accent4 50 4 3" xfId="31297"/>
    <cellStyle name="40% - Accent4 50 5" xfId="31298"/>
    <cellStyle name="40% - Accent4 50 6" xfId="31299"/>
    <cellStyle name="40% - Accent4 51" xfId="31300"/>
    <cellStyle name="40% - Accent4 51 2" xfId="31301"/>
    <cellStyle name="40% - Accent4 51 2 2" xfId="31302"/>
    <cellStyle name="40% - Accent4 51 2 2 2" xfId="31303"/>
    <cellStyle name="40% - Accent4 51 2 2 3" xfId="31304"/>
    <cellStyle name="40% - Accent4 51 2 3" xfId="31305"/>
    <cellStyle name="40% - Accent4 51 2 4" xfId="31306"/>
    <cellStyle name="40% - Accent4 51 3" xfId="31307"/>
    <cellStyle name="40% - Accent4 51 3 2" xfId="31308"/>
    <cellStyle name="40% - Accent4 51 3 3" xfId="31309"/>
    <cellStyle name="40% - Accent4 51 4" xfId="31310"/>
    <cellStyle name="40% - Accent4 51 5" xfId="31311"/>
    <cellStyle name="40% - Accent4 52" xfId="31312"/>
    <cellStyle name="40% - Accent4 52 2" xfId="31313"/>
    <cellStyle name="40% - Accent4 52 2 2" xfId="31314"/>
    <cellStyle name="40% - Accent4 52 2 2 2" xfId="31315"/>
    <cellStyle name="40% - Accent4 52 2 2 3" xfId="31316"/>
    <cellStyle name="40% - Accent4 52 2 3" xfId="31317"/>
    <cellStyle name="40% - Accent4 52 2 4" xfId="31318"/>
    <cellStyle name="40% - Accent4 52 3" xfId="31319"/>
    <cellStyle name="40% - Accent4 52 3 2" xfId="31320"/>
    <cellStyle name="40% - Accent4 52 3 3" xfId="31321"/>
    <cellStyle name="40% - Accent4 52 4" xfId="31322"/>
    <cellStyle name="40% - Accent4 52 5" xfId="31323"/>
    <cellStyle name="40% - Accent4 53" xfId="31324"/>
    <cellStyle name="40% - Accent4 53 2" xfId="31325"/>
    <cellStyle name="40% - Accent4 53 2 2" xfId="31326"/>
    <cellStyle name="40% - Accent4 53 2 2 2" xfId="31327"/>
    <cellStyle name="40% - Accent4 53 2 2 3" xfId="31328"/>
    <cellStyle name="40% - Accent4 53 2 3" xfId="31329"/>
    <cellStyle name="40% - Accent4 53 2 4" xfId="31330"/>
    <cellStyle name="40% - Accent4 53 3" xfId="31331"/>
    <cellStyle name="40% - Accent4 53 3 2" xfId="31332"/>
    <cellStyle name="40% - Accent4 53 3 3" xfId="31333"/>
    <cellStyle name="40% - Accent4 53 4" xfId="31334"/>
    <cellStyle name="40% - Accent4 53 5" xfId="31335"/>
    <cellStyle name="40% - Accent4 54" xfId="31336"/>
    <cellStyle name="40% - Accent4 54 2" xfId="31337"/>
    <cellStyle name="40% - Accent4 54 2 2" xfId="31338"/>
    <cellStyle name="40% - Accent4 54 2 2 2" xfId="31339"/>
    <cellStyle name="40% - Accent4 54 2 2 3" xfId="31340"/>
    <cellStyle name="40% - Accent4 54 2 3" xfId="31341"/>
    <cellStyle name="40% - Accent4 54 2 4" xfId="31342"/>
    <cellStyle name="40% - Accent4 54 3" xfId="31343"/>
    <cellStyle name="40% - Accent4 54 3 2" xfId="31344"/>
    <cellStyle name="40% - Accent4 54 3 3" xfId="31345"/>
    <cellStyle name="40% - Accent4 54 4" xfId="31346"/>
    <cellStyle name="40% - Accent4 54 5" xfId="31347"/>
    <cellStyle name="40% - Accent4 55" xfId="31348"/>
    <cellStyle name="40% - Accent4 55 2" xfId="31349"/>
    <cellStyle name="40% - Accent4 55 2 2" xfId="31350"/>
    <cellStyle name="40% - Accent4 55 2 2 2" xfId="31351"/>
    <cellStyle name="40% - Accent4 55 2 2 3" xfId="31352"/>
    <cellStyle name="40% - Accent4 55 2 3" xfId="31353"/>
    <cellStyle name="40% - Accent4 55 2 4" xfId="31354"/>
    <cellStyle name="40% - Accent4 55 3" xfId="31355"/>
    <cellStyle name="40% - Accent4 55 3 2" xfId="31356"/>
    <cellStyle name="40% - Accent4 55 3 3" xfId="31357"/>
    <cellStyle name="40% - Accent4 55 4" xfId="31358"/>
    <cellStyle name="40% - Accent4 55 5" xfId="31359"/>
    <cellStyle name="40% - Accent4 56" xfId="31360"/>
    <cellStyle name="40% - Accent4 56 2" xfId="31361"/>
    <cellStyle name="40% - Accent4 56 2 2" xfId="31362"/>
    <cellStyle name="40% - Accent4 56 2 2 2" xfId="31363"/>
    <cellStyle name="40% - Accent4 56 2 2 3" xfId="31364"/>
    <cellStyle name="40% - Accent4 56 2 3" xfId="31365"/>
    <cellStyle name="40% - Accent4 56 2 4" xfId="31366"/>
    <cellStyle name="40% - Accent4 56 3" xfId="31367"/>
    <cellStyle name="40% - Accent4 56 3 2" xfId="31368"/>
    <cellStyle name="40% - Accent4 56 3 3" xfId="31369"/>
    <cellStyle name="40% - Accent4 56 4" xfId="31370"/>
    <cellStyle name="40% - Accent4 56 5" xfId="31371"/>
    <cellStyle name="40% - Accent4 57" xfId="31372"/>
    <cellStyle name="40% - Accent4 57 2" xfId="31373"/>
    <cellStyle name="40% - Accent4 57 2 2" xfId="31374"/>
    <cellStyle name="40% - Accent4 57 2 2 2" xfId="31375"/>
    <cellStyle name="40% - Accent4 57 2 2 3" xfId="31376"/>
    <cellStyle name="40% - Accent4 57 2 3" xfId="31377"/>
    <cellStyle name="40% - Accent4 57 2 4" xfId="31378"/>
    <cellStyle name="40% - Accent4 57 3" xfId="31379"/>
    <cellStyle name="40% - Accent4 57 3 2" xfId="31380"/>
    <cellStyle name="40% - Accent4 57 3 3" xfId="31381"/>
    <cellStyle name="40% - Accent4 57 4" xfId="31382"/>
    <cellStyle name="40% - Accent4 57 5" xfId="31383"/>
    <cellStyle name="40% - Accent4 58" xfId="31384"/>
    <cellStyle name="40% - Accent4 58 2" xfId="31385"/>
    <cellStyle name="40% - Accent4 58 2 2" xfId="31386"/>
    <cellStyle name="40% - Accent4 58 2 2 2" xfId="31387"/>
    <cellStyle name="40% - Accent4 58 2 2 3" xfId="31388"/>
    <cellStyle name="40% - Accent4 58 2 3" xfId="31389"/>
    <cellStyle name="40% - Accent4 58 2 4" xfId="31390"/>
    <cellStyle name="40% - Accent4 58 3" xfId="31391"/>
    <cellStyle name="40% - Accent4 58 3 2" xfId="31392"/>
    <cellStyle name="40% - Accent4 58 3 3" xfId="31393"/>
    <cellStyle name="40% - Accent4 58 4" xfId="31394"/>
    <cellStyle name="40% - Accent4 58 5" xfId="31395"/>
    <cellStyle name="40% - Accent4 59" xfId="31396"/>
    <cellStyle name="40% - Accent4 59 2" xfId="31397"/>
    <cellStyle name="40% - Accent4 59 2 2" xfId="31398"/>
    <cellStyle name="40% - Accent4 59 2 2 2" xfId="31399"/>
    <cellStyle name="40% - Accent4 59 2 2 3" xfId="31400"/>
    <cellStyle name="40% - Accent4 59 2 3" xfId="31401"/>
    <cellStyle name="40% - Accent4 59 2 4" xfId="31402"/>
    <cellStyle name="40% - Accent4 59 3" xfId="31403"/>
    <cellStyle name="40% - Accent4 59 3 2" xfId="31404"/>
    <cellStyle name="40% - Accent4 59 3 3" xfId="31405"/>
    <cellStyle name="40% - Accent4 59 4" xfId="31406"/>
    <cellStyle name="40% - Accent4 59 5" xfId="31407"/>
    <cellStyle name="40% - Accent4 6" xfId="690"/>
    <cellStyle name="40% - Accent4 6 2" xfId="691"/>
    <cellStyle name="40% - Accent4 6 2 2" xfId="64033"/>
    <cellStyle name="40% - Accent4 6 2 3" xfId="64034"/>
    <cellStyle name="40% - Accent4 6 3" xfId="31408"/>
    <cellStyle name="40% - Accent4 6 4" xfId="64035"/>
    <cellStyle name="40% - Accent4 60" xfId="31409"/>
    <cellStyle name="40% - Accent4 60 2" xfId="31410"/>
    <cellStyle name="40% - Accent4 60 2 2" xfId="31411"/>
    <cellStyle name="40% - Accent4 60 2 2 2" xfId="31412"/>
    <cellStyle name="40% - Accent4 60 2 2 3" xfId="31413"/>
    <cellStyle name="40% - Accent4 60 2 3" xfId="31414"/>
    <cellStyle name="40% - Accent4 60 2 4" xfId="31415"/>
    <cellStyle name="40% - Accent4 60 3" xfId="31416"/>
    <cellStyle name="40% - Accent4 60 3 2" xfId="31417"/>
    <cellStyle name="40% - Accent4 60 3 3" xfId="31418"/>
    <cellStyle name="40% - Accent4 60 4" xfId="31419"/>
    <cellStyle name="40% - Accent4 60 5" xfId="31420"/>
    <cellStyle name="40% - Accent4 61" xfId="31421"/>
    <cellStyle name="40% - Accent4 61 2" xfId="31422"/>
    <cellStyle name="40% - Accent4 61 2 2" xfId="31423"/>
    <cellStyle name="40% - Accent4 61 2 3" xfId="31424"/>
    <cellStyle name="40% - Accent4 61 3" xfId="31425"/>
    <cellStyle name="40% - Accent4 61 4" xfId="31426"/>
    <cellStyle name="40% - Accent4 62" xfId="31427"/>
    <cellStyle name="40% - Accent4 62 2" xfId="31428"/>
    <cellStyle name="40% - Accent4 62 2 2" xfId="31429"/>
    <cellStyle name="40% - Accent4 62 2 3" xfId="31430"/>
    <cellStyle name="40% - Accent4 62 3" xfId="31431"/>
    <cellStyle name="40% - Accent4 62 4" xfId="31432"/>
    <cellStyle name="40% - Accent4 63" xfId="31433"/>
    <cellStyle name="40% - Accent4 63 2" xfId="31434"/>
    <cellStyle name="40% - Accent4 63 2 2" xfId="31435"/>
    <cellStyle name="40% - Accent4 63 2 3" xfId="31436"/>
    <cellStyle name="40% - Accent4 63 3" xfId="31437"/>
    <cellStyle name="40% - Accent4 63 4" xfId="31438"/>
    <cellStyle name="40% - Accent4 64" xfId="31439"/>
    <cellStyle name="40% - Accent4 64 2" xfId="31440"/>
    <cellStyle name="40% - Accent4 64 2 2" xfId="31441"/>
    <cellStyle name="40% - Accent4 64 2 3" xfId="31442"/>
    <cellStyle name="40% - Accent4 64 3" xfId="31443"/>
    <cellStyle name="40% - Accent4 64 4" xfId="31444"/>
    <cellStyle name="40% - Accent4 65" xfId="31445"/>
    <cellStyle name="40% - Accent4 65 2" xfId="31446"/>
    <cellStyle name="40% - Accent4 65 2 2" xfId="31447"/>
    <cellStyle name="40% - Accent4 65 2 3" xfId="31448"/>
    <cellStyle name="40% - Accent4 65 3" xfId="31449"/>
    <cellStyle name="40% - Accent4 65 4" xfId="31450"/>
    <cellStyle name="40% - Accent4 66" xfId="31451"/>
    <cellStyle name="40% - Accent4 66 2" xfId="31452"/>
    <cellStyle name="40% - Accent4 66 2 2" xfId="31453"/>
    <cellStyle name="40% - Accent4 66 2 3" xfId="31454"/>
    <cellStyle name="40% - Accent4 66 3" xfId="31455"/>
    <cellStyle name="40% - Accent4 66 4" xfId="31456"/>
    <cellStyle name="40% - Accent4 67" xfId="31457"/>
    <cellStyle name="40% - Accent4 67 2" xfId="31458"/>
    <cellStyle name="40% - Accent4 67 2 2" xfId="31459"/>
    <cellStyle name="40% - Accent4 67 2 3" xfId="31460"/>
    <cellStyle name="40% - Accent4 67 3" xfId="31461"/>
    <cellStyle name="40% - Accent4 67 4" xfId="31462"/>
    <cellStyle name="40% - Accent4 68" xfId="31463"/>
    <cellStyle name="40% - Accent4 69" xfId="31464"/>
    <cellStyle name="40% - Accent4 69 2" xfId="31465"/>
    <cellStyle name="40% - Accent4 69 2 2" xfId="31466"/>
    <cellStyle name="40% - Accent4 69 2 3" xfId="31467"/>
    <cellStyle name="40% - Accent4 69 3" xfId="31468"/>
    <cellStyle name="40% - Accent4 69 4" xfId="31469"/>
    <cellStyle name="40% - Accent4 7" xfId="692"/>
    <cellStyle name="40% - Accent4 7 2" xfId="693"/>
    <cellStyle name="40% - Accent4 7 3" xfId="31470"/>
    <cellStyle name="40% - Accent4 70" xfId="31471"/>
    <cellStyle name="40% - Accent4 70 2" xfId="31472"/>
    <cellStyle name="40% - Accent4 70 2 2" xfId="31473"/>
    <cellStyle name="40% - Accent4 70 2 3" xfId="31474"/>
    <cellStyle name="40% - Accent4 70 3" xfId="31475"/>
    <cellStyle name="40% - Accent4 70 4" xfId="31476"/>
    <cellStyle name="40% - Accent4 71" xfId="31477"/>
    <cellStyle name="40% - Accent4 72" xfId="31478"/>
    <cellStyle name="40% - Accent4 73" xfId="31479"/>
    <cellStyle name="40% - Accent4 74" xfId="31480"/>
    <cellStyle name="40% - Accent4 75" xfId="31481"/>
    <cellStyle name="40% - Accent4 76" xfId="31482"/>
    <cellStyle name="40% - Accent4 77" xfId="31483"/>
    <cellStyle name="40% - Accent4 78" xfId="31484"/>
    <cellStyle name="40% - Accent4 79" xfId="31485"/>
    <cellStyle name="40% - Accent4 8" xfId="694"/>
    <cellStyle name="40% - Accent4 8 10" xfId="31486"/>
    <cellStyle name="40% - Accent4 8 2" xfId="695"/>
    <cellStyle name="40% - Accent4 8 2 2" xfId="31487"/>
    <cellStyle name="40% - Accent4 8 2 2 2" xfId="31488"/>
    <cellStyle name="40% - Accent4 8 2 2 2 2" xfId="31489"/>
    <cellStyle name="40% - Accent4 8 2 2 2 3" xfId="31490"/>
    <cellStyle name="40% - Accent4 8 2 2 3" xfId="31491"/>
    <cellStyle name="40% - Accent4 8 2 2 4" xfId="31492"/>
    <cellStyle name="40% - Accent4 8 2 2 5" xfId="31493"/>
    <cellStyle name="40% - Accent4 8 2 2 6" xfId="31494"/>
    <cellStyle name="40% - Accent4 8 2 2 7" xfId="31495"/>
    <cellStyle name="40% - Accent4 8 2 3" xfId="31496"/>
    <cellStyle name="40% - Accent4 8 2 3 2" xfId="31497"/>
    <cellStyle name="40% - Accent4 8 2 3 3" xfId="31498"/>
    <cellStyle name="40% - Accent4 8 2 4" xfId="31499"/>
    <cellStyle name="40% - Accent4 8 2 5" xfId="31500"/>
    <cellStyle name="40% - Accent4 8 2 6" xfId="31501"/>
    <cellStyle name="40% - Accent4 8 2 7" xfId="31502"/>
    <cellStyle name="40% - Accent4 8 3" xfId="31503"/>
    <cellStyle name="40% - Accent4 8 4" xfId="31504"/>
    <cellStyle name="40% - Accent4 8 5" xfId="31505"/>
    <cellStyle name="40% - Accent4 8 5 2" xfId="31506"/>
    <cellStyle name="40% - Accent4 8 5 3" xfId="31507"/>
    <cellStyle name="40% - Accent4 8 6" xfId="31508"/>
    <cellStyle name="40% - Accent4 8 7" xfId="31509"/>
    <cellStyle name="40% - Accent4 8 8" xfId="31510"/>
    <cellStyle name="40% - Accent4 8 9" xfId="31511"/>
    <cellStyle name="40% - Accent4 80" xfId="31512"/>
    <cellStyle name="40% - Accent4 81" xfId="31513"/>
    <cellStyle name="40% - Accent4 82" xfId="31514"/>
    <cellStyle name="40% - Accent4 83" xfId="31515"/>
    <cellStyle name="40% - Accent4 84" xfId="31516"/>
    <cellStyle name="40% - Accent4 85" xfId="31517"/>
    <cellStyle name="40% - Accent4 86" xfId="31518"/>
    <cellStyle name="40% - Accent4 87" xfId="31519"/>
    <cellStyle name="40% - Accent4 88" xfId="31520"/>
    <cellStyle name="40% - Accent4 89" xfId="31521"/>
    <cellStyle name="40% - Accent4 9" xfId="696"/>
    <cellStyle name="40% - Accent4 9 2" xfId="697"/>
    <cellStyle name="40% - Accent4 9 3" xfId="31522"/>
    <cellStyle name="40% - Accent4 90" xfId="31523"/>
    <cellStyle name="40% - Accent4 91" xfId="31524"/>
    <cellStyle name="40% - Accent4 92" xfId="31525"/>
    <cellStyle name="40% - Accent4 93" xfId="31526"/>
    <cellStyle name="40% - Accent4 94" xfId="31527"/>
    <cellStyle name="40% - Accent4 95" xfId="31528"/>
    <cellStyle name="40% - Accent4 96" xfId="31529"/>
    <cellStyle name="40% - Accent4 97" xfId="31530"/>
    <cellStyle name="40% - Accent4 98" xfId="31531"/>
    <cellStyle name="40% - Accent4 99" xfId="31532"/>
    <cellStyle name="40% - Accent5" xfId="13" builtinId="47" customBuiltin="1"/>
    <cellStyle name="40% - Accent5 10" xfId="698"/>
    <cellStyle name="40% - Accent5 10 2" xfId="699"/>
    <cellStyle name="40% - Accent5 10 3" xfId="31533"/>
    <cellStyle name="40% - Accent5 100" xfId="31534"/>
    <cellStyle name="40% - Accent5 101" xfId="31535"/>
    <cellStyle name="40% - Accent5 102" xfId="31536"/>
    <cellStyle name="40% - Accent5 103" xfId="31537"/>
    <cellStyle name="40% - Accent5 11" xfId="700"/>
    <cellStyle name="40% - Accent5 11 2" xfId="701"/>
    <cellStyle name="40% - Accent5 12" xfId="702"/>
    <cellStyle name="40% - Accent5 12 2" xfId="703"/>
    <cellStyle name="40% - Accent5 13" xfId="704"/>
    <cellStyle name="40% - Accent5 13 2" xfId="705"/>
    <cellStyle name="40% - Accent5 13 2 2" xfId="31538"/>
    <cellStyle name="40% - Accent5 13 2 2 2" xfId="31539"/>
    <cellStyle name="40% - Accent5 13 2 2 3" xfId="31540"/>
    <cellStyle name="40% - Accent5 13 2 3" xfId="31541"/>
    <cellStyle name="40% - Accent5 13 2 4" xfId="31542"/>
    <cellStyle name="40% - Accent5 13 2 5" xfId="31543"/>
    <cellStyle name="40% - Accent5 13 2 6" xfId="31544"/>
    <cellStyle name="40% - Accent5 13 2 7" xfId="31545"/>
    <cellStyle name="40% - Accent5 13 3" xfId="31546"/>
    <cellStyle name="40% - Accent5 13 3 2" xfId="31547"/>
    <cellStyle name="40% - Accent5 13 3 3" xfId="31548"/>
    <cellStyle name="40% - Accent5 13 4" xfId="31549"/>
    <cellStyle name="40% - Accent5 13 5" xfId="31550"/>
    <cellStyle name="40% - Accent5 13 6" xfId="31551"/>
    <cellStyle name="40% - Accent5 13 7" xfId="31552"/>
    <cellStyle name="40% - Accent5 14" xfId="706"/>
    <cellStyle name="40% - Accent5 14 2" xfId="707"/>
    <cellStyle name="40% - Accent5 14 3" xfId="31553"/>
    <cellStyle name="40% - Accent5 14 4" xfId="31554"/>
    <cellStyle name="40% - Accent5 14 5" xfId="31555"/>
    <cellStyle name="40% - Accent5 15" xfId="708"/>
    <cellStyle name="40% - Accent5 15 2" xfId="709"/>
    <cellStyle name="40% - Accent5 15 3" xfId="31556"/>
    <cellStyle name="40% - Accent5 16" xfId="710"/>
    <cellStyle name="40% - Accent5 16 2" xfId="711"/>
    <cellStyle name="40% - Accent5 17" xfId="712"/>
    <cellStyle name="40% - Accent5 17 2" xfId="713"/>
    <cellStyle name="40% - Accent5 18" xfId="714"/>
    <cellStyle name="40% - Accent5 18 2" xfId="715"/>
    <cellStyle name="40% - Accent5 19" xfId="716"/>
    <cellStyle name="40% - Accent5 19 2" xfId="717"/>
    <cellStyle name="40% - Accent5 2" xfId="718"/>
    <cellStyle name="40% - Accent5 2 10" xfId="31557"/>
    <cellStyle name="40% - Accent5 2 10 2" xfId="31558"/>
    <cellStyle name="40% - Accent5 2 10 2 2" xfId="31559"/>
    <cellStyle name="40% - Accent5 2 10 2 3" xfId="31560"/>
    <cellStyle name="40% - Accent5 2 10 3" xfId="31561"/>
    <cellStyle name="40% - Accent5 2 10 4" xfId="31562"/>
    <cellStyle name="40% - Accent5 2 11" xfId="31563"/>
    <cellStyle name="40% - Accent5 2 11 2" xfId="31564"/>
    <cellStyle name="40% - Accent5 2 11 2 2" xfId="31565"/>
    <cellStyle name="40% - Accent5 2 11 2 3" xfId="31566"/>
    <cellStyle name="40% - Accent5 2 11 3" xfId="31567"/>
    <cellStyle name="40% - Accent5 2 11 4" xfId="31568"/>
    <cellStyle name="40% - Accent5 2 12" xfId="31569"/>
    <cellStyle name="40% - Accent5 2 12 2" xfId="31570"/>
    <cellStyle name="40% - Accent5 2 12 3" xfId="31571"/>
    <cellStyle name="40% - Accent5 2 13" xfId="31572"/>
    <cellStyle name="40% - Accent5 2 14" xfId="31573"/>
    <cellStyle name="40% - Accent5 2 15" xfId="31574"/>
    <cellStyle name="40% - Accent5 2 2" xfId="719"/>
    <cellStyle name="40% - Accent5 2 2 10" xfId="31575"/>
    <cellStyle name="40% - Accent5 2 2 10 2" xfId="31576"/>
    <cellStyle name="40% - Accent5 2 2 10 2 2" xfId="31577"/>
    <cellStyle name="40% - Accent5 2 2 10 2 3" xfId="31578"/>
    <cellStyle name="40% - Accent5 2 2 10 3" xfId="31579"/>
    <cellStyle name="40% - Accent5 2 2 10 4" xfId="31580"/>
    <cellStyle name="40% - Accent5 2 2 11" xfId="31581"/>
    <cellStyle name="40% - Accent5 2 2 11 2" xfId="31582"/>
    <cellStyle name="40% - Accent5 2 2 11 2 2" xfId="31583"/>
    <cellStyle name="40% - Accent5 2 2 11 2 3" xfId="31584"/>
    <cellStyle name="40% - Accent5 2 2 11 3" xfId="31585"/>
    <cellStyle name="40% - Accent5 2 2 11 4" xfId="31586"/>
    <cellStyle name="40% - Accent5 2 2 12" xfId="31587"/>
    <cellStyle name="40% - Accent5 2 2 12 2" xfId="31588"/>
    <cellStyle name="40% - Accent5 2 2 12 3" xfId="31589"/>
    <cellStyle name="40% - Accent5 2 2 13" xfId="31590"/>
    <cellStyle name="40% - Accent5 2 2 14" xfId="31591"/>
    <cellStyle name="40% - Accent5 2 2 2" xfId="31592"/>
    <cellStyle name="40% - Accent5 2 2 2 10" xfId="31593"/>
    <cellStyle name="40% - Accent5 2 2 2 10 2" xfId="31594"/>
    <cellStyle name="40% - Accent5 2 2 2 10 3" xfId="31595"/>
    <cellStyle name="40% - Accent5 2 2 2 11" xfId="31596"/>
    <cellStyle name="40% - Accent5 2 2 2 12" xfId="31597"/>
    <cellStyle name="40% - Accent5 2 2 2 2" xfId="31598"/>
    <cellStyle name="40% - Accent5 2 2 2 2 2" xfId="31599"/>
    <cellStyle name="40% - Accent5 2 2 2 2 2 2" xfId="31600"/>
    <cellStyle name="40% - Accent5 2 2 2 2 2 2 2" xfId="31601"/>
    <cellStyle name="40% - Accent5 2 2 2 2 2 2 2 2" xfId="31602"/>
    <cellStyle name="40% - Accent5 2 2 2 2 2 2 2 3" xfId="31603"/>
    <cellStyle name="40% - Accent5 2 2 2 2 2 2 3" xfId="31604"/>
    <cellStyle name="40% - Accent5 2 2 2 2 2 2 4" xfId="31605"/>
    <cellStyle name="40% - Accent5 2 2 2 2 2 3" xfId="31606"/>
    <cellStyle name="40% - Accent5 2 2 2 2 2 3 2" xfId="31607"/>
    <cellStyle name="40% - Accent5 2 2 2 2 2 3 3" xfId="31608"/>
    <cellStyle name="40% - Accent5 2 2 2 2 2 4" xfId="31609"/>
    <cellStyle name="40% - Accent5 2 2 2 2 2 5" xfId="31610"/>
    <cellStyle name="40% - Accent5 2 2 2 2 2 6" xfId="31611"/>
    <cellStyle name="40% - Accent5 2 2 2 2 2 7" xfId="31612"/>
    <cellStyle name="40% - Accent5 2 2 2 2 3" xfId="31613"/>
    <cellStyle name="40% - Accent5 2 2 2 2 3 2" xfId="31614"/>
    <cellStyle name="40% - Accent5 2 2 2 2 3 2 2" xfId="31615"/>
    <cellStyle name="40% - Accent5 2 2 2 2 3 2 2 2" xfId="31616"/>
    <cellStyle name="40% - Accent5 2 2 2 2 3 2 2 3" xfId="31617"/>
    <cellStyle name="40% - Accent5 2 2 2 2 3 2 3" xfId="31618"/>
    <cellStyle name="40% - Accent5 2 2 2 2 3 2 4" xfId="31619"/>
    <cellStyle name="40% - Accent5 2 2 2 2 3 3" xfId="31620"/>
    <cellStyle name="40% - Accent5 2 2 2 2 3 3 2" xfId="31621"/>
    <cellStyle name="40% - Accent5 2 2 2 2 3 3 3" xfId="31622"/>
    <cellStyle name="40% - Accent5 2 2 2 2 3 4" xfId="31623"/>
    <cellStyle name="40% - Accent5 2 2 2 2 3 5" xfId="31624"/>
    <cellStyle name="40% - Accent5 2 2 2 2 4" xfId="31625"/>
    <cellStyle name="40% - Accent5 2 2 2 2 4 2" xfId="31626"/>
    <cellStyle name="40% - Accent5 2 2 2 2 4 2 2" xfId="31627"/>
    <cellStyle name="40% - Accent5 2 2 2 2 4 2 3" xfId="31628"/>
    <cellStyle name="40% - Accent5 2 2 2 2 4 3" xfId="31629"/>
    <cellStyle name="40% - Accent5 2 2 2 2 4 4" xfId="31630"/>
    <cellStyle name="40% - Accent5 2 2 2 2 5" xfId="31631"/>
    <cellStyle name="40% - Accent5 2 2 2 2 5 2" xfId="31632"/>
    <cellStyle name="40% - Accent5 2 2 2 2 5 3" xfId="31633"/>
    <cellStyle name="40% - Accent5 2 2 2 2 6" xfId="31634"/>
    <cellStyle name="40% - Accent5 2 2 2 2 7" xfId="31635"/>
    <cellStyle name="40% - Accent5 2 2 2 3" xfId="31636"/>
    <cellStyle name="40% - Accent5 2 2 2 3 2" xfId="31637"/>
    <cellStyle name="40% - Accent5 2 2 2 3 2 2" xfId="31638"/>
    <cellStyle name="40% - Accent5 2 2 2 3 2 2 2" xfId="31639"/>
    <cellStyle name="40% - Accent5 2 2 2 3 2 2 2 2" xfId="31640"/>
    <cellStyle name="40% - Accent5 2 2 2 3 2 2 2 3" xfId="31641"/>
    <cellStyle name="40% - Accent5 2 2 2 3 2 2 3" xfId="31642"/>
    <cellStyle name="40% - Accent5 2 2 2 3 2 2 4" xfId="31643"/>
    <cellStyle name="40% - Accent5 2 2 2 3 2 3" xfId="31644"/>
    <cellStyle name="40% - Accent5 2 2 2 3 2 3 2" xfId="31645"/>
    <cellStyle name="40% - Accent5 2 2 2 3 2 3 3" xfId="31646"/>
    <cellStyle name="40% - Accent5 2 2 2 3 2 4" xfId="31647"/>
    <cellStyle name="40% - Accent5 2 2 2 3 2 5" xfId="31648"/>
    <cellStyle name="40% - Accent5 2 2 2 3 3" xfId="31649"/>
    <cellStyle name="40% - Accent5 2 2 2 3 3 2" xfId="31650"/>
    <cellStyle name="40% - Accent5 2 2 2 3 3 2 2" xfId="31651"/>
    <cellStyle name="40% - Accent5 2 2 2 3 3 2 2 2" xfId="31652"/>
    <cellStyle name="40% - Accent5 2 2 2 3 3 2 2 3" xfId="31653"/>
    <cellStyle name="40% - Accent5 2 2 2 3 3 2 3" xfId="31654"/>
    <cellStyle name="40% - Accent5 2 2 2 3 3 2 4" xfId="31655"/>
    <cellStyle name="40% - Accent5 2 2 2 3 3 3" xfId="31656"/>
    <cellStyle name="40% - Accent5 2 2 2 3 3 3 2" xfId="31657"/>
    <cellStyle name="40% - Accent5 2 2 2 3 3 3 3" xfId="31658"/>
    <cellStyle name="40% - Accent5 2 2 2 3 3 4" xfId="31659"/>
    <cellStyle name="40% - Accent5 2 2 2 3 3 5" xfId="31660"/>
    <cellStyle name="40% - Accent5 2 2 2 3 4" xfId="31661"/>
    <cellStyle name="40% - Accent5 2 2 2 3 4 2" xfId="31662"/>
    <cellStyle name="40% - Accent5 2 2 2 3 4 2 2" xfId="31663"/>
    <cellStyle name="40% - Accent5 2 2 2 3 4 2 3" xfId="31664"/>
    <cellStyle name="40% - Accent5 2 2 2 3 4 3" xfId="31665"/>
    <cellStyle name="40% - Accent5 2 2 2 3 4 4" xfId="31666"/>
    <cellStyle name="40% - Accent5 2 2 2 3 5" xfId="31667"/>
    <cellStyle name="40% - Accent5 2 2 2 3 5 2" xfId="31668"/>
    <cellStyle name="40% - Accent5 2 2 2 3 5 3" xfId="31669"/>
    <cellStyle name="40% - Accent5 2 2 2 3 6" xfId="31670"/>
    <cellStyle name="40% - Accent5 2 2 2 3 7" xfId="31671"/>
    <cellStyle name="40% - Accent5 2 2 2 4" xfId="31672"/>
    <cellStyle name="40% - Accent5 2 2 2 4 2" xfId="31673"/>
    <cellStyle name="40% - Accent5 2 2 2 4 2 2" xfId="31674"/>
    <cellStyle name="40% - Accent5 2 2 2 4 2 2 2" xfId="31675"/>
    <cellStyle name="40% - Accent5 2 2 2 4 2 2 2 2" xfId="31676"/>
    <cellStyle name="40% - Accent5 2 2 2 4 2 2 2 3" xfId="31677"/>
    <cellStyle name="40% - Accent5 2 2 2 4 2 2 3" xfId="31678"/>
    <cellStyle name="40% - Accent5 2 2 2 4 2 2 4" xfId="31679"/>
    <cellStyle name="40% - Accent5 2 2 2 4 2 3" xfId="31680"/>
    <cellStyle name="40% - Accent5 2 2 2 4 2 3 2" xfId="31681"/>
    <cellStyle name="40% - Accent5 2 2 2 4 2 3 3" xfId="31682"/>
    <cellStyle name="40% - Accent5 2 2 2 4 2 4" xfId="31683"/>
    <cellStyle name="40% - Accent5 2 2 2 4 2 5" xfId="31684"/>
    <cellStyle name="40% - Accent5 2 2 2 4 3" xfId="31685"/>
    <cellStyle name="40% - Accent5 2 2 2 4 3 2" xfId="31686"/>
    <cellStyle name="40% - Accent5 2 2 2 4 3 2 2" xfId="31687"/>
    <cellStyle name="40% - Accent5 2 2 2 4 3 2 2 2" xfId="31688"/>
    <cellStyle name="40% - Accent5 2 2 2 4 3 2 2 3" xfId="31689"/>
    <cellStyle name="40% - Accent5 2 2 2 4 3 2 3" xfId="31690"/>
    <cellStyle name="40% - Accent5 2 2 2 4 3 2 4" xfId="31691"/>
    <cellStyle name="40% - Accent5 2 2 2 4 3 3" xfId="31692"/>
    <cellStyle name="40% - Accent5 2 2 2 4 3 3 2" xfId="31693"/>
    <cellStyle name="40% - Accent5 2 2 2 4 3 3 3" xfId="31694"/>
    <cellStyle name="40% - Accent5 2 2 2 4 3 4" xfId="31695"/>
    <cellStyle name="40% - Accent5 2 2 2 4 3 5" xfId="31696"/>
    <cellStyle name="40% - Accent5 2 2 2 4 4" xfId="31697"/>
    <cellStyle name="40% - Accent5 2 2 2 4 4 2" xfId="31698"/>
    <cellStyle name="40% - Accent5 2 2 2 4 4 2 2" xfId="31699"/>
    <cellStyle name="40% - Accent5 2 2 2 4 4 2 3" xfId="31700"/>
    <cellStyle name="40% - Accent5 2 2 2 4 4 3" xfId="31701"/>
    <cellStyle name="40% - Accent5 2 2 2 4 4 4" xfId="31702"/>
    <cellStyle name="40% - Accent5 2 2 2 4 5" xfId="31703"/>
    <cellStyle name="40% - Accent5 2 2 2 4 5 2" xfId="31704"/>
    <cellStyle name="40% - Accent5 2 2 2 4 5 3" xfId="31705"/>
    <cellStyle name="40% - Accent5 2 2 2 4 6" xfId="31706"/>
    <cellStyle name="40% - Accent5 2 2 2 4 7" xfId="31707"/>
    <cellStyle name="40% - Accent5 2 2 2 5" xfId="31708"/>
    <cellStyle name="40% - Accent5 2 2 2 5 2" xfId="31709"/>
    <cellStyle name="40% - Accent5 2 2 2 5 2 2" xfId="31710"/>
    <cellStyle name="40% - Accent5 2 2 2 5 2 2 2" xfId="31711"/>
    <cellStyle name="40% - Accent5 2 2 2 5 2 2 3" xfId="31712"/>
    <cellStyle name="40% - Accent5 2 2 2 5 2 3" xfId="31713"/>
    <cellStyle name="40% - Accent5 2 2 2 5 2 4" xfId="31714"/>
    <cellStyle name="40% - Accent5 2 2 2 5 3" xfId="31715"/>
    <cellStyle name="40% - Accent5 2 2 2 5 3 2" xfId="31716"/>
    <cellStyle name="40% - Accent5 2 2 2 5 3 3" xfId="31717"/>
    <cellStyle name="40% - Accent5 2 2 2 5 4" xfId="31718"/>
    <cellStyle name="40% - Accent5 2 2 2 5 5" xfId="31719"/>
    <cellStyle name="40% - Accent5 2 2 2 6" xfId="31720"/>
    <cellStyle name="40% - Accent5 2 2 2 6 2" xfId="31721"/>
    <cellStyle name="40% - Accent5 2 2 2 6 2 2" xfId="31722"/>
    <cellStyle name="40% - Accent5 2 2 2 6 2 2 2" xfId="31723"/>
    <cellStyle name="40% - Accent5 2 2 2 6 2 2 3" xfId="31724"/>
    <cellStyle name="40% - Accent5 2 2 2 6 2 3" xfId="31725"/>
    <cellStyle name="40% - Accent5 2 2 2 6 2 4" xfId="31726"/>
    <cellStyle name="40% - Accent5 2 2 2 6 3" xfId="31727"/>
    <cellStyle name="40% - Accent5 2 2 2 6 3 2" xfId="31728"/>
    <cellStyle name="40% - Accent5 2 2 2 6 3 3" xfId="31729"/>
    <cellStyle name="40% - Accent5 2 2 2 6 4" xfId="31730"/>
    <cellStyle name="40% - Accent5 2 2 2 6 5" xfId="31731"/>
    <cellStyle name="40% - Accent5 2 2 2 7" xfId="31732"/>
    <cellStyle name="40% - Accent5 2 2 2 7 2" xfId="31733"/>
    <cellStyle name="40% - Accent5 2 2 2 7 2 2" xfId="31734"/>
    <cellStyle name="40% - Accent5 2 2 2 7 2 2 2" xfId="31735"/>
    <cellStyle name="40% - Accent5 2 2 2 7 2 2 3" xfId="31736"/>
    <cellStyle name="40% - Accent5 2 2 2 7 2 3" xfId="31737"/>
    <cellStyle name="40% - Accent5 2 2 2 7 2 4" xfId="31738"/>
    <cellStyle name="40% - Accent5 2 2 2 7 3" xfId="31739"/>
    <cellStyle name="40% - Accent5 2 2 2 7 3 2" xfId="31740"/>
    <cellStyle name="40% - Accent5 2 2 2 7 3 3" xfId="31741"/>
    <cellStyle name="40% - Accent5 2 2 2 7 4" xfId="31742"/>
    <cellStyle name="40% - Accent5 2 2 2 7 5" xfId="31743"/>
    <cellStyle name="40% - Accent5 2 2 2 8" xfId="31744"/>
    <cellStyle name="40% - Accent5 2 2 2 8 2" xfId="31745"/>
    <cellStyle name="40% - Accent5 2 2 2 8 2 2" xfId="31746"/>
    <cellStyle name="40% - Accent5 2 2 2 8 2 3" xfId="31747"/>
    <cellStyle name="40% - Accent5 2 2 2 8 3" xfId="31748"/>
    <cellStyle name="40% - Accent5 2 2 2 8 4" xfId="31749"/>
    <cellStyle name="40% - Accent5 2 2 2 9" xfId="31750"/>
    <cellStyle name="40% - Accent5 2 2 2 9 2" xfId="31751"/>
    <cellStyle name="40% - Accent5 2 2 2 9 2 2" xfId="31752"/>
    <cellStyle name="40% - Accent5 2 2 2 9 2 3" xfId="31753"/>
    <cellStyle name="40% - Accent5 2 2 2 9 3" xfId="31754"/>
    <cellStyle name="40% - Accent5 2 2 2 9 4" xfId="31755"/>
    <cellStyle name="40% - Accent5 2 2 3" xfId="31756"/>
    <cellStyle name="40% - Accent5 2 2 3 10" xfId="31757"/>
    <cellStyle name="40% - Accent5 2 2 3 10 2" xfId="31758"/>
    <cellStyle name="40% - Accent5 2 2 3 10 3" xfId="31759"/>
    <cellStyle name="40% - Accent5 2 2 3 11" xfId="31760"/>
    <cellStyle name="40% - Accent5 2 2 3 12" xfId="31761"/>
    <cellStyle name="40% - Accent5 2 2 3 2" xfId="31762"/>
    <cellStyle name="40% - Accent5 2 2 3 2 2" xfId="31763"/>
    <cellStyle name="40% - Accent5 2 2 3 2 2 2" xfId="31764"/>
    <cellStyle name="40% - Accent5 2 2 3 2 2 2 2" xfId="31765"/>
    <cellStyle name="40% - Accent5 2 2 3 2 2 2 2 2" xfId="31766"/>
    <cellStyle name="40% - Accent5 2 2 3 2 2 2 2 3" xfId="31767"/>
    <cellStyle name="40% - Accent5 2 2 3 2 2 2 3" xfId="31768"/>
    <cellStyle name="40% - Accent5 2 2 3 2 2 2 4" xfId="31769"/>
    <cellStyle name="40% - Accent5 2 2 3 2 2 3" xfId="31770"/>
    <cellStyle name="40% - Accent5 2 2 3 2 2 3 2" xfId="31771"/>
    <cellStyle name="40% - Accent5 2 2 3 2 2 3 3" xfId="31772"/>
    <cellStyle name="40% - Accent5 2 2 3 2 2 4" xfId="31773"/>
    <cellStyle name="40% - Accent5 2 2 3 2 2 5" xfId="31774"/>
    <cellStyle name="40% - Accent5 2 2 3 2 3" xfId="31775"/>
    <cellStyle name="40% - Accent5 2 2 3 2 3 2" xfId="31776"/>
    <cellStyle name="40% - Accent5 2 2 3 2 3 2 2" xfId="31777"/>
    <cellStyle name="40% - Accent5 2 2 3 2 3 2 2 2" xfId="31778"/>
    <cellStyle name="40% - Accent5 2 2 3 2 3 2 2 3" xfId="31779"/>
    <cellStyle name="40% - Accent5 2 2 3 2 3 2 3" xfId="31780"/>
    <cellStyle name="40% - Accent5 2 2 3 2 3 2 4" xfId="31781"/>
    <cellStyle name="40% - Accent5 2 2 3 2 3 3" xfId="31782"/>
    <cellStyle name="40% - Accent5 2 2 3 2 3 3 2" xfId="31783"/>
    <cellStyle name="40% - Accent5 2 2 3 2 3 3 3" xfId="31784"/>
    <cellStyle name="40% - Accent5 2 2 3 2 3 4" xfId="31785"/>
    <cellStyle name="40% - Accent5 2 2 3 2 3 5" xfId="31786"/>
    <cellStyle name="40% - Accent5 2 2 3 2 4" xfId="31787"/>
    <cellStyle name="40% - Accent5 2 2 3 2 4 2" xfId="31788"/>
    <cellStyle name="40% - Accent5 2 2 3 2 4 2 2" xfId="31789"/>
    <cellStyle name="40% - Accent5 2 2 3 2 4 2 3" xfId="31790"/>
    <cellStyle name="40% - Accent5 2 2 3 2 4 3" xfId="31791"/>
    <cellStyle name="40% - Accent5 2 2 3 2 4 4" xfId="31792"/>
    <cellStyle name="40% - Accent5 2 2 3 2 5" xfId="31793"/>
    <cellStyle name="40% - Accent5 2 2 3 2 5 2" xfId="31794"/>
    <cellStyle name="40% - Accent5 2 2 3 2 5 3" xfId="31795"/>
    <cellStyle name="40% - Accent5 2 2 3 2 6" xfId="31796"/>
    <cellStyle name="40% - Accent5 2 2 3 2 7" xfId="31797"/>
    <cellStyle name="40% - Accent5 2 2 3 3" xfId="31798"/>
    <cellStyle name="40% - Accent5 2 2 3 3 2" xfId="31799"/>
    <cellStyle name="40% - Accent5 2 2 3 3 2 2" xfId="31800"/>
    <cellStyle name="40% - Accent5 2 2 3 3 2 2 2" xfId="31801"/>
    <cellStyle name="40% - Accent5 2 2 3 3 2 2 2 2" xfId="31802"/>
    <cellStyle name="40% - Accent5 2 2 3 3 2 2 2 3" xfId="31803"/>
    <cellStyle name="40% - Accent5 2 2 3 3 2 2 3" xfId="31804"/>
    <cellStyle name="40% - Accent5 2 2 3 3 2 2 4" xfId="31805"/>
    <cellStyle name="40% - Accent5 2 2 3 3 2 3" xfId="31806"/>
    <cellStyle name="40% - Accent5 2 2 3 3 2 3 2" xfId="31807"/>
    <cellStyle name="40% - Accent5 2 2 3 3 2 3 3" xfId="31808"/>
    <cellStyle name="40% - Accent5 2 2 3 3 2 4" xfId="31809"/>
    <cellStyle name="40% - Accent5 2 2 3 3 2 5" xfId="31810"/>
    <cellStyle name="40% - Accent5 2 2 3 3 3" xfId="31811"/>
    <cellStyle name="40% - Accent5 2 2 3 3 3 2" xfId="31812"/>
    <cellStyle name="40% - Accent5 2 2 3 3 3 2 2" xfId="31813"/>
    <cellStyle name="40% - Accent5 2 2 3 3 3 2 2 2" xfId="31814"/>
    <cellStyle name="40% - Accent5 2 2 3 3 3 2 2 3" xfId="31815"/>
    <cellStyle name="40% - Accent5 2 2 3 3 3 2 3" xfId="31816"/>
    <cellStyle name="40% - Accent5 2 2 3 3 3 2 4" xfId="31817"/>
    <cellStyle name="40% - Accent5 2 2 3 3 3 3" xfId="31818"/>
    <cellStyle name="40% - Accent5 2 2 3 3 3 3 2" xfId="31819"/>
    <cellStyle name="40% - Accent5 2 2 3 3 3 3 3" xfId="31820"/>
    <cellStyle name="40% - Accent5 2 2 3 3 3 4" xfId="31821"/>
    <cellStyle name="40% - Accent5 2 2 3 3 3 5" xfId="31822"/>
    <cellStyle name="40% - Accent5 2 2 3 3 4" xfId="31823"/>
    <cellStyle name="40% - Accent5 2 2 3 3 4 2" xfId="31824"/>
    <cellStyle name="40% - Accent5 2 2 3 3 4 2 2" xfId="31825"/>
    <cellStyle name="40% - Accent5 2 2 3 3 4 2 3" xfId="31826"/>
    <cellStyle name="40% - Accent5 2 2 3 3 4 3" xfId="31827"/>
    <cellStyle name="40% - Accent5 2 2 3 3 4 4" xfId="31828"/>
    <cellStyle name="40% - Accent5 2 2 3 3 5" xfId="31829"/>
    <cellStyle name="40% - Accent5 2 2 3 3 5 2" xfId="31830"/>
    <cellStyle name="40% - Accent5 2 2 3 3 5 3" xfId="31831"/>
    <cellStyle name="40% - Accent5 2 2 3 3 6" xfId="31832"/>
    <cellStyle name="40% - Accent5 2 2 3 3 7" xfId="31833"/>
    <cellStyle name="40% - Accent5 2 2 3 4" xfId="31834"/>
    <cellStyle name="40% - Accent5 2 2 3 4 2" xfId="31835"/>
    <cellStyle name="40% - Accent5 2 2 3 4 2 2" xfId="31836"/>
    <cellStyle name="40% - Accent5 2 2 3 4 2 2 2" xfId="31837"/>
    <cellStyle name="40% - Accent5 2 2 3 4 2 2 2 2" xfId="31838"/>
    <cellStyle name="40% - Accent5 2 2 3 4 2 2 2 3" xfId="31839"/>
    <cellStyle name="40% - Accent5 2 2 3 4 2 2 3" xfId="31840"/>
    <cellStyle name="40% - Accent5 2 2 3 4 2 2 4" xfId="31841"/>
    <cellStyle name="40% - Accent5 2 2 3 4 2 3" xfId="31842"/>
    <cellStyle name="40% - Accent5 2 2 3 4 2 3 2" xfId="31843"/>
    <cellStyle name="40% - Accent5 2 2 3 4 2 3 3" xfId="31844"/>
    <cellStyle name="40% - Accent5 2 2 3 4 2 4" xfId="31845"/>
    <cellStyle name="40% - Accent5 2 2 3 4 2 5" xfId="31846"/>
    <cellStyle name="40% - Accent5 2 2 3 4 3" xfId="31847"/>
    <cellStyle name="40% - Accent5 2 2 3 4 3 2" xfId="31848"/>
    <cellStyle name="40% - Accent5 2 2 3 4 3 2 2" xfId="31849"/>
    <cellStyle name="40% - Accent5 2 2 3 4 3 2 2 2" xfId="31850"/>
    <cellStyle name="40% - Accent5 2 2 3 4 3 2 2 3" xfId="31851"/>
    <cellStyle name="40% - Accent5 2 2 3 4 3 2 3" xfId="31852"/>
    <cellStyle name="40% - Accent5 2 2 3 4 3 2 4" xfId="31853"/>
    <cellStyle name="40% - Accent5 2 2 3 4 3 3" xfId="31854"/>
    <cellStyle name="40% - Accent5 2 2 3 4 3 3 2" xfId="31855"/>
    <cellStyle name="40% - Accent5 2 2 3 4 3 3 3" xfId="31856"/>
    <cellStyle name="40% - Accent5 2 2 3 4 3 4" xfId="31857"/>
    <cellStyle name="40% - Accent5 2 2 3 4 3 5" xfId="31858"/>
    <cellStyle name="40% - Accent5 2 2 3 4 4" xfId="31859"/>
    <cellStyle name="40% - Accent5 2 2 3 4 4 2" xfId="31860"/>
    <cellStyle name="40% - Accent5 2 2 3 4 4 2 2" xfId="31861"/>
    <cellStyle name="40% - Accent5 2 2 3 4 4 2 3" xfId="31862"/>
    <cellStyle name="40% - Accent5 2 2 3 4 4 3" xfId="31863"/>
    <cellStyle name="40% - Accent5 2 2 3 4 4 4" xfId="31864"/>
    <cellStyle name="40% - Accent5 2 2 3 4 5" xfId="31865"/>
    <cellStyle name="40% - Accent5 2 2 3 4 5 2" xfId="31866"/>
    <cellStyle name="40% - Accent5 2 2 3 4 5 3" xfId="31867"/>
    <cellStyle name="40% - Accent5 2 2 3 4 6" xfId="31868"/>
    <cellStyle name="40% - Accent5 2 2 3 4 7" xfId="31869"/>
    <cellStyle name="40% - Accent5 2 2 3 5" xfId="31870"/>
    <cellStyle name="40% - Accent5 2 2 3 5 2" xfId="31871"/>
    <cellStyle name="40% - Accent5 2 2 3 5 2 2" xfId="31872"/>
    <cellStyle name="40% - Accent5 2 2 3 5 2 2 2" xfId="31873"/>
    <cellStyle name="40% - Accent5 2 2 3 5 2 2 3" xfId="31874"/>
    <cellStyle name="40% - Accent5 2 2 3 5 2 3" xfId="31875"/>
    <cellStyle name="40% - Accent5 2 2 3 5 2 4" xfId="31876"/>
    <cellStyle name="40% - Accent5 2 2 3 5 3" xfId="31877"/>
    <cellStyle name="40% - Accent5 2 2 3 5 3 2" xfId="31878"/>
    <cellStyle name="40% - Accent5 2 2 3 5 3 3" xfId="31879"/>
    <cellStyle name="40% - Accent5 2 2 3 5 4" xfId="31880"/>
    <cellStyle name="40% - Accent5 2 2 3 5 5" xfId="31881"/>
    <cellStyle name="40% - Accent5 2 2 3 6" xfId="31882"/>
    <cellStyle name="40% - Accent5 2 2 3 6 2" xfId="31883"/>
    <cellStyle name="40% - Accent5 2 2 3 6 2 2" xfId="31884"/>
    <cellStyle name="40% - Accent5 2 2 3 6 2 2 2" xfId="31885"/>
    <cellStyle name="40% - Accent5 2 2 3 6 2 2 3" xfId="31886"/>
    <cellStyle name="40% - Accent5 2 2 3 6 2 3" xfId="31887"/>
    <cellStyle name="40% - Accent5 2 2 3 6 2 4" xfId="31888"/>
    <cellStyle name="40% - Accent5 2 2 3 6 3" xfId="31889"/>
    <cellStyle name="40% - Accent5 2 2 3 6 3 2" xfId="31890"/>
    <cellStyle name="40% - Accent5 2 2 3 6 3 3" xfId="31891"/>
    <cellStyle name="40% - Accent5 2 2 3 6 4" xfId="31892"/>
    <cellStyle name="40% - Accent5 2 2 3 6 5" xfId="31893"/>
    <cellStyle name="40% - Accent5 2 2 3 7" xfId="31894"/>
    <cellStyle name="40% - Accent5 2 2 3 7 2" xfId="31895"/>
    <cellStyle name="40% - Accent5 2 2 3 7 2 2" xfId="31896"/>
    <cellStyle name="40% - Accent5 2 2 3 7 2 2 2" xfId="31897"/>
    <cellStyle name="40% - Accent5 2 2 3 7 2 2 3" xfId="31898"/>
    <cellStyle name="40% - Accent5 2 2 3 7 2 3" xfId="31899"/>
    <cellStyle name="40% - Accent5 2 2 3 7 2 4" xfId="31900"/>
    <cellStyle name="40% - Accent5 2 2 3 7 3" xfId="31901"/>
    <cellStyle name="40% - Accent5 2 2 3 7 3 2" xfId="31902"/>
    <cellStyle name="40% - Accent5 2 2 3 7 3 3" xfId="31903"/>
    <cellStyle name="40% - Accent5 2 2 3 7 4" xfId="31904"/>
    <cellStyle name="40% - Accent5 2 2 3 7 5" xfId="31905"/>
    <cellStyle name="40% - Accent5 2 2 3 8" xfId="31906"/>
    <cellStyle name="40% - Accent5 2 2 3 8 2" xfId="31907"/>
    <cellStyle name="40% - Accent5 2 2 3 8 2 2" xfId="31908"/>
    <cellStyle name="40% - Accent5 2 2 3 8 2 3" xfId="31909"/>
    <cellStyle name="40% - Accent5 2 2 3 8 3" xfId="31910"/>
    <cellStyle name="40% - Accent5 2 2 3 8 4" xfId="31911"/>
    <cellStyle name="40% - Accent5 2 2 3 9" xfId="31912"/>
    <cellStyle name="40% - Accent5 2 2 3 9 2" xfId="31913"/>
    <cellStyle name="40% - Accent5 2 2 3 9 2 2" xfId="31914"/>
    <cellStyle name="40% - Accent5 2 2 3 9 2 3" xfId="31915"/>
    <cellStyle name="40% - Accent5 2 2 3 9 3" xfId="31916"/>
    <cellStyle name="40% - Accent5 2 2 3 9 4" xfId="31917"/>
    <cellStyle name="40% - Accent5 2 2 4" xfId="31918"/>
    <cellStyle name="40% - Accent5 2 2 4 2" xfId="31919"/>
    <cellStyle name="40% - Accent5 2 2 4 2 2" xfId="31920"/>
    <cellStyle name="40% - Accent5 2 2 4 2 2 2" xfId="31921"/>
    <cellStyle name="40% - Accent5 2 2 4 2 2 2 2" xfId="31922"/>
    <cellStyle name="40% - Accent5 2 2 4 2 2 2 3" xfId="31923"/>
    <cellStyle name="40% - Accent5 2 2 4 2 2 3" xfId="31924"/>
    <cellStyle name="40% - Accent5 2 2 4 2 2 4" xfId="31925"/>
    <cellStyle name="40% - Accent5 2 2 4 2 3" xfId="31926"/>
    <cellStyle name="40% - Accent5 2 2 4 2 3 2" xfId="31927"/>
    <cellStyle name="40% - Accent5 2 2 4 2 3 3" xfId="31928"/>
    <cellStyle name="40% - Accent5 2 2 4 2 4" xfId="31929"/>
    <cellStyle name="40% - Accent5 2 2 4 2 5" xfId="31930"/>
    <cellStyle name="40% - Accent5 2 2 4 3" xfId="31931"/>
    <cellStyle name="40% - Accent5 2 2 4 3 2" xfId="31932"/>
    <cellStyle name="40% - Accent5 2 2 4 3 2 2" xfId="31933"/>
    <cellStyle name="40% - Accent5 2 2 4 3 2 2 2" xfId="31934"/>
    <cellStyle name="40% - Accent5 2 2 4 3 2 2 3" xfId="31935"/>
    <cellStyle name="40% - Accent5 2 2 4 3 2 3" xfId="31936"/>
    <cellStyle name="40% - Accent5 2 2 4 3 2 4" xfId="31937"/>
    <cellStyle name="40% - Accent5 2 2 4 3 3" xfId="31938"/>
    <cellStyle name="40% - Accent5 2 2 4 3 3 2" xfId="31939"/>
    <cellStyle name="40% - Accent5 2 2 4 3 3 3" xfId="31940"/>
    <cellStyle name="40% - Accent5 2 2 4 3 4" xfId="31941"/>
    <cellStyle name="40% - Accent5 2 2 4 3 5" xfId="31942"/>
    <cellStyle name="40% - Accent5 2 2 4 4" xfId="31943"/>
    <cellStyle name="40% - Accent5 2 2 4 4 2" xfId="31944"/>
    <cellStyle name="40% - Accent5 2 2 4 4 2 2" xfId="31945"/>
    <cellStyle name="40% - Accent5 2 2 4 4 2 3" xfId="31946"/>
    <cellStyle name="40% - Accent5 2 2 4 4 3" xfId="31947"/>
    <cellStyle name="40% - Accent5 2 2 4 4 4" xfId="31948"/>
    <cellStyle name="40% - Accent5 2 2 4 5" xfId="31949"/>
    <cellStyle name="40% - Accent5 2 2 4 5 2" xfId="31950"/>
    <cellStyle name="40% - Accent5 2 2 4 5 3" xfId="31951"/>
    <cellStyle name="40% - Accent5 2 2 4 6" xfId="31952"/>
    <cellStyle name="40% - Accent5 2 2 4 7" xfId="31953"/>
    <cellStyle name="40% - Accent5 2 2 5" xfId="31954"/>
    <cellStyle name="40% - Accent5 2 2 5 2" xfId="31955"/>
    <cellStyle name="40% - Accent5 2 2 5 2 2" xfId="31956"/>
    <cellStyle name="40% - Accent5 2 2 5 2 2 2" xfId="31957"/>
    <cellStyle name="40% - Accent5 2 2 5 2 2 2 2" xfId="31958"/>
    <cellStyle name="40% - Accent5 2 2 5 2 2 2 3" xfId="31959"/>
    <cellStyle name="40% - Accent5 2 2 5 2 2 3" xfId="31960"/>
    <cellStyle name="40% - Accent5 2 2 5 2 2 4" xfId="31961"/>
    <cellStyle name="40% - Accent5 2 2 5 2 3" xfId="31962"/>
    <cellStyle name="40% - Accent5 2 2 5 2 3 2" xfId="31963"/>
    <cellStyle name="40% - Accent5 2 2 5 2 3 3" xfId="31964"/>
    <cellStyle name="40% - Accent5 2 2 5 2 4" xfId="31965"/>
    <cellStyle name="40% - Accent5 2 2 5 2 5" xfId="31966"/>
    <cellStyle name="40% - Accent5 2 2 5 2 6" xfId="31967"/>
    <cellStyle name="40% - Accent5 2 2 5 2 7" xfId="31968"/>
    <cellStyle name="40% - Accent5 2 2 5 3" xfId="31969"/>
    <cellStyle name="40% - Accent5 2 2 5 3 2" xfId="31970"/>
    <cellStyle name="40% - Accent5 2 2 5 3 2 2" xfId="31971"/>
    <cellStyle name="40% - Accent5 2 2 5 3 2 2 2" xfId="31972"/>
    <cellStyle name="40% - Accent5 2 2 5 3 2 2 3" xfId="31973"/>
    <cellStyle name="40% - Accent5 2 2 5 3 2 3" xfId="31974"/>
    <cellStyle name="40% - Accent5 2 2 5 3 2 4" xfId="31975"/>
    <cellStyle name="40% - Accent5 2 2 5 3 3" xfId="31976"/>
    <cellStyle name="40% - Accent5 2 2 5 3 3 2" xfId="31977"/>
    <cellStyle name="40% - Accent5 2 2 5 3 3 3" xfId="31978"/>
    <cellStyle name="40% - Accent5 2 2 5 3 4" xfId="31979"/>
    <cellStyle name="40% - Accent5 2 2 5 3 5" xfId="31980"/>
    <cellStyle name="40% - Accent5 2 2 5 4" xfId="31981"/>
    <cellStyle name="40% - Accent5 2 2 5 4 2" xfId="31982"/>
    <cellStyle name="40% - Accent5 2 2 5 4 2 2" xfId="31983"/>
    <cellStyle name="40% - Accent5 2 2 5 4 2 3" xfId="31984"/>
    <cellStyle name="40% - Accent5 2 2 5 4 3" xfId="31985"/>
    <cellStyle name="40% - Accent5 2 2 5 4 4" xfId="31986"/>
    <cellStyle name="40% - Accent5 2 2 5 5" xfId="31987"/>
    <cellStyle name="40% - Accent5 2 2 5 5 2" xfId="31988"/>
    <cellStyle name="40% - Accent5 2 2 5 5 3" xfId="31989"/>
    <cellStyle name="40% - Accent5 2 2 5 6" xfId="31990"/>
    <cellStyle name="40% - Accent5 2 2 5 7" xfId="31991"/>
    <cellStyle name="40% - Accent5 2 2 6" xfId="31992"/>
    <cellStyle name="40% - Accent5 2 2 6 2" xfId="31993"/>
    <cellStyle name="40% - Accent5 2 2 6 2 2" xfId="31994"/>
    <cellStyle name="40% - Accent5 2 2 6 2 2 2" xfId="31995"/>
    <cellStyle name="40% - Accent5 2 2 6 2 2 2 2" xfId="31996"/>
    <cellStyle name="40% - Accent5 2 2 6 2 2 2 3" xfId="31997"/>
    <cellStyle name="40% - Accent5 2 2 6 2 2 3" xfId="31998"/>
    <cellStyle name="40% - Accent5 2 2 6 2 2 4" xfId="31999"/>
    <cellStyle name="40% - Accent5 2 2 6 2 3" xfId="32000"/>
    <cellStyle name="40% - Accent5 2 2 6 2 3 2" xfId="32001"/>
    <cellStyle name="40% - Accent5 2 2 6 2 3 3" xfId="32002"/>
    <cellStyle name="40% - Accent5 2 2 6 2 4" xfId="32003"/>
    <cellStyle name="40% - Accent5 2 2 6 2 5" xfId="32004"/>
    <cellStyle name="40% - Accent5 2 2 6 3" xfId="32005"/>
    <cellStyle name="40% - Accent5 2 2 6 3 2" xfId="32006"/>
    <cellStyle name="40% - Accent5 2 2 6 3 2 2" xfId="32007"/>
    <cellStyle name="40% - Accent5 2 2 6 3 2 2 2" xfId="32008"/>
    <cellStyle name="40% - Accent5 2 2 6 3 2 2 3" xfId="32009"/>
    <cellStyle name="40% - Accent5 2 2 6 3 2 3" xfId="32010"/>
    <cellStyle name="40% - Accent5 2 2 6 3 2 4" xfId="32011"/>
    <cellStyle name="40% - Accent5 2 2 6 3 3" xfId="32012"/>
    <cellStyle name="40% - Accent5 2 2 6 3 3 2" xfId="32013"/>
    <cellStyle name="40% - Accent5 2 2 6 3 3 3" xfId="32014"/>
    <cellStyle name="40% - Accent5 2 2 6 3 4" xfId="32015"/>
    <cellStyle name="40% - Accent5 2 2 6 3 5" xfId="32016"/>
    <cellStyle name="40% - Accent5 2 2 6 4" xfId="32017"/>
    <cellStyle name="40% - Accent5 2 2 6 4 2" xfId="32018"/>
    <cellStyle name="40% - Accent5 2 2 6 4 2 2" xfId="32019"/>
    <cellStyle name="40% - Accent5 2 2 6 4 2 3" xfId="32020"/>
    <cellStyle name="40% - Accent5 2 2 6 4 3" xfId="32021"/>
    <cellStyle name="40% - Accent5 2 2 6 4 4" xfId="32022"/>
    <cellStyle name="40% - Accent5 2 2 6 5" xfId="32023"/>
    <cellStyle name="40% - Accent5 2 2 6 5 2" xfId="32024"/>
    <cellStyle name="40% - Accent5 2 2 6 5 3" xfId="32025"/>
    <cellStyle name="40% - Accent5 2 2 6 6" xfId="32026"/>
    <cellStyle name="40% - Accent5 2 2 6 7" xfId="32027"/>
    <cellStyle name="40% - Accent5 2 2 7" xfId="32028"/>
    <cellStyle name="40% - Accent5 2 2 7 2" xfId="32029"/>
    <cellStyle name="40% - Accent5 2 2 7 2 2" xfId="32030"/>
    <cellStyle name="40% - Accent5 2 2 7 2 2 2" xfId="32031"/>
    <cellStyle name="40% - Accent5 2 2 7 2 2 3" xfId="32032"/>
    <cellStyle name="40% - Accent5 2 2 7 2 3" xfId="32033"/>
    <cellStyle name="40% - Accent5 2 2 7 2 4" xfId="32034"/>
    <cellStyle name="40% - Accent5 2 2 7 3" xfId="32035"/>
    <cellStyle name="40% - Accent5 2 2 7 3 2" xfId="32036"/>
    <cellStyle name="40% - Accent5 2 2 7 3 3" xfId="32037"/>
    <cellStyle name="40% - Accent5 2 2 7 4" xfId="32038"/>
    <cellStyle name="40% - Accent5 2 2 7 5" xfId="32039"/>
    <cellStyle name="40% - Accent5 2 2 8" xfId="32040"/>
    <cellStyle name="40% - Accent5 2 2 8 2" xfId="32041"/>
    <cellStyle name="40% - Accent5 2 2 8 2 2" xfId="32042"/>
    <cellStyle name="40% - Accent5 2 2 8 2 2 2" xfId="32043"/>
    <cellStyle name="40% - Accent5 2 2 8 2 2 3" xfId="32044"/>
    <cellStyle name="40% - Accent5 2 2 8 2 3" xfId="32045"/>
    <cellStyle name="40% - Accent5 2 2 8 2 4" xfId="32046"/>
    <cellStyle name="40% - Accent5 2 2 8 3" xfId="32047"/>
    <cellStyle name="40% - Accent5 2 2 8 3 2" xfId="32048"/>
    <cellStyle name="40% - Accent5 2 2 8 3 3" xfId="32049"/>
    <cellStyle name="40% - Accent5 2 2 8 4" xfId="32050"/>
    <cellStyle name="40% - Accent5 2 2 8 5" xfId="32051"/>
    <cellStyle name="40% - Accent5 2 2 9" xfId="32052"/>
    <cellStyle name="40% - Accent5 2 2 9 2" xfId="32053"/>
    <cellStyle name="40% - Accent5 2 2 9 2 2" xfId="32054"/>
    <cellStyle name="40% - Accent5 2 2 9 2 2 2" xfId="32055"/>
    <cellStyle name="40% - Accent5 2 2 9 2 2 3" xfId="32056"/>
    <cellStyle name="40% - Accent5 2 2 9 2 3" xfId="32057"/>
    <cellStyle name="40% - Accent5 2 2 9 2 4" xfId="32058"/>
    <cellStyle name="40% - Accent5 2 2 9 3" xfId="32059"/>
    <cellStyle name="40% - Accent5 2 2 9 3 2" xfId="32060"/>
    <cellStyle name="40% - Accent5 2 2 9 3 3" xfId="32061"/>
    <cellStyle name="40% - Accent5 2 2 9 4" xfId="32062"/>
    <cellStyle name="40% - Accent5 2 2 9 5" xfId="32063"/>
    <cellStyle name="40% - Accent5 2 2_PwrTax 51040" xfId="32064"/>
    <cellStyle name="40% - Accent5 2 3" xfId="32065"/>
    <cellStyle name="40% - Accent5 2 3 10" xfId="32066"/>
    <cellStyle name="40% - Accent5 2 3 10 2" xfId="32067"/>
    <cellStyle name="40% - Accent5 2 3 10 3" xfId="32068"/>
    <cellStyle name="40% - Accent5 2 3 11" xfId="32069"/>
    <cellStyle name="40% - Accent5 2 3 12" xfId="32070"/>
    <cellStyle name="40% - Accent5 2 3 2" xfId="32071"/>
    <cellStyle name="40% - Accent5 2 3 2 2" xfId="32072"/>
    <cellStyle name="40% - Accent5 2 3 2 2 2" xfId="32073"/>
    <cellStyle name="40% - Accent5 2 3 2 2 2 2" xfId="32074"/>
    <cellStyle name="40% - Accent5 2 3 2 2 2 2 2" xfId="32075"/>
    <cellStyle name="40% - Accent5 2 3 2 2 2 2 3" xfId="32076"/>
    <cellStyle name="40% - Accent5 2 3 2 2 2 3" xfId="32077"/>
    <cellStyle name="40% - Accent5 2 3 2 2 2 4" xfId="32078"/>
    <cellStyle name="40% - Accent5 2 3 2 2 3" xfId="32079"/>
    <cellStyle name="40% - Accent5 2 3 2 2 3 2" xfId="32080"/>
    <cellStyle name="40% - Accent5 2 3 2 2 3 3" xfId="32081"/>
    <cellStyle name="40% - Accent5 2 3 2 2 4" xfId="32082"/>
    <cellStyle name="40% - Accent5 2 3 2 2 5" xfId="32083"/>
    <cellStyle name="40% - Accent5 2 3 2 2 6" xfId="32084"/>
    <cellStyle name="40% - Accent5 2 3 2 2 7" xfId="32085"/>
    <cellStyle name="40% - Accent5 2 3 2 3" xfId="32086"/>
    <cellStyle name="40% - Accent5 2 3 2 3 2" xfId="32087"/>
    <cellStyle name="40% - Accent5 2 3 2 3 2 2" xfId="32088"/>
    <cellStyle name="40% - Accent5 2 3 2 3 2 2 2" xfId="32089"/>
    <cellStyle name="40% - Accent5 2 3 2 3 2 2 3" xfId="32090"/>
    <cellStyle name="40% - Accent5 2 3 2 3 2 3" xfId="32091"/>
    <cellStyle name="40% - Accent5 2 3 2 3 2 4" xfId="32092"/>
    <cellStyle name="40% - Accent5 2 3 2 3 3" xfId="32093"/>
    <cellStyle name="40% - Accent5 2 3 2 3 3 2" xfId="32094"/>
    <cellStyle name="40% - Accent5 2 3 2 3 3 3" xfId="32095"/>
    <cellStyle name="40% - Accent5 2 3 2 3 4" xfId="32096"/>
    <cellStyle name="40% - Accent5 2 3 2 3 5" xfId="32097"/>
    <cellStyle name="40% - Accent5 2 3 2 4" xfId="32098"/>
    <cellStyle name="40% - Accent5 2 3 2 4 2" xfId="32099"/>
    <cellStyle name="40% - Accent5 2 3 2 4 2 2" xfId="32100"/>
    <cellStyle name="40% - Accent5 2 3 2 4 2 3" xfId="32101"/>
    <cellStyle name="40% - Accent5 2 3 2 4 3" xfId="32102"/>
    <cellStyle name="40% - Accent5 2 3 2 4 4" xfId="32103"/>
    <cellStyle name="40% - Accent5 2 3 2 5" xfId="32104"/>
    <cellStyle name="40% - Accent5 2 3 2 5 2" xfId="32105"/>
    <cellStyle name="40% - Accent5 2 3 2 5 3" xfId="32106"/>
    <cellStyle name="40% - Accent5 2 3 2 6" xfId="32107"/>
    <cellStyle name="40% - Accent5 2 3 2 7" xfId="32108"/>
    <cellStyle name="40% - Accent5 2 3 3" xfId="32109"/>
    <cellStyle name="40% - Accent5 2 3 3 2" xfId="32110"/>
    <cellStyle name="40% - Accent5 2 3 3 2 2" xfId="32111"/>
    <cellStyle name="40% - Accent5 2 3 3 2 2 2" xfId="32112"/>
    <cellStyle name="40% - Accent5 2 3 3 2 2 2 2" xfId="32113"/>
    <cellStyle name="40% - Accent5 2 3 3 2 2 2 3" xfId="32114"/>
    <cellStyle name="40% - Accent5 2 3 3 2 2 3" xfId="32115"/>
    <cellStyle name="40% - Accent5 2 3 3 2 2 4" xfId="32116"/>
    <cellStyle name="40% - Accent5 2 3 3 2 3" xfId="32117"/>
    <cellStyle name="40% - Accent5 2 3 3 2 3 2" xfId="32118"/>
    <cellStyle name="40% - Accent5 2 3 3 2 3 3" xfId="32119"/>
    <cellStyle name="40% - Accent5 2 3 3 2 4" xfId="32120"/>
    <cellStyle name="40% - Accent5 2 3 3 2 5" xfId="32121"/>
    <cellStyle name="40% - Accent5 2 3 3 3" xfId="32122"/>
    <cellStyle name="40% - Accent5 2 3 3 3 2" xfId="32123"/>
    <cellStyle name="40% - Accent5 2 3 3 3 2 2" xfId="32124"/>
    <cellStyle name="40% - Accent5 2 3 3 3 2 2 2" xfId="32125"/>
    <cellStyle name="40% - Accent5 2 3 3 3 2 2 3" xfId="32126"/>
    <cellStyle name="40% - Accent5 2 3 3 3 2 3" xfId="32127"/>
    <cellStyle name="40% - Accent5 2 3 3 3 2 4" xfId="32128"/>
    <cellStyle name="40% - Accent5 2 3 3 3 3" xfId="32129"/>
    <cellStyle name="40% - Accent5 2 3 3 3 3 2" xfId="32130"/>
    <cellStyle name="40% - Accent5 2 3 3 3 3 3" xfId="32131"/>
    <cellStyle name="40% - Accent5 2 3 3 3 4" xfId="32132"/>
    <cellStyle name="40% - Accent5 2 3 3 3 5" xfId="32133"/>
    <cellStyle name="40% - Accent5 2 3 3 4" xfId="32134"/>
    <cellStyle name="40% - Accent5 2 3 3 4 2" xfId="32135"/>
    <cellStyle name="40% - Accent5 2 3 3 4 2 2" xfId="32136"/>
    <cellStyle name="40% - Accent5 2 3 3 4 2 3" xfId="32137"/>
    <cellStyle name="40% - Accent5 2 3 3 4 3" xfId="32138"/>
    <cellStyle name="40% - Accent5 2 3 3 4 4" xfId="32139"/>
    <cellStyle name="40% - Accent5 2 3 3 5" xfId="32140"/>
    <cellStyle name="40% - Accent5 2 3 3 5 2" xfId="32141"/>
    <cellStyle name="40% - Accent5 2 3 3 5 3" xfId="32142"/>
    <cellStyle name="40% - Accent5 2 3 3 6" xfId="32143"/>
    <cellStyle name="40% - Accent5 2 3 3 7" xfId="32144"/>
    <cellStyle name="40% - Accent5 2 3 4" xfId="32145"/>
    <cellStyle name="40% - Accent5 2 3 4 2" xfId="32146"/>
    <cellStyle name="40% - Accent5 2 3 4 2 2" xfId="32147"/>
    <cellStyle name="40% - Accent5 2 3 4 2 2 2" xfId="32148"/>
    <cellStyle name="40% - Accent5 2 3 4 2 2 2 2" xfId="32149"/>
    <cellStyle name="40% - Accent5 2 3 4 2 2 2 3" xfId="32150"/>
    <cellStyle name="40% - Accent5 2 3 4 2 2 3" xfId="32151"/>
    <cellStyle name="40% - Accent5 2 3 4 2 2 4" xfId="32152"/>
    <cellStyle name="40% - Accent5 2 3 4 2 3" xfId="32153"/>
    <cellStyle name="40% - Accent5 2 3 4 2 3 2" xfId="32154"/>
    <cellStyle name="40% - Accent5 2 3 4 2 3 3" xfId="32155"/>
    <cellStyle name="40% - Accent5 2 3 4 2 4" xfId="32156"/>
    <cellStyle name="40% - Accent5 2 3 4 2 5" xfId="32157"/>
    <cellStyle name="40% - Accent5 2 3 4 3" xfId="32158"/>
    <cellStyle name="40% - Accent5 2 3 4 3 2" xfId="32159"/>
    <cellStyle name="40% - Accent5 2 3 4 3 2 2" xfId="32160"/>
    <cellStyle name="40% - Accent5 2 3 4 3 2 2 2" xfId="32161"/>
    <cellStyle name="40% - Accent5 2 3 4 3 2 2 3" xfId="32162"/>
    <cellStyle name="40% - Accent5 2 3 4 3 2 3" xfId="32163"/>
    <cellStyle name="40% - Accent5 2 3 4 3 2 4" xfId="32164"/>
    <cellStyle name="40% - Accent5 2 3 4 3 3" xfId="32165"/>
    <cellStyle name="40% - Accent5 2 3 4 3 3 2" xfId="32166"/>
    <cellStyle name="40% - Accent5 2 3 4 3 3 3" xfId="32167"/>
    <cellStyle name="40% - Accent5 2 3 4 3 4" xfId="32168"/>
    <cellStyle name="40% - Accent5 2 3 4 3 5" xfId="32169"/>
    <cellStyle name="40% - Accent5 2 3 4 4" xfId="32170"/>
    <cellStyle name="40% - Accent5 2 3 4 4 2" xfId="32171"/>
    <cellStyle name="40% - Accent5 2 3 4 4 2 2" xfId="32172"/>
    <cellStyle name="40% - Accent5 2 3 4 4 2 3" xfId="32173"/>
    <cellStyle name="40% - Accent5 2 3 4 4 3" xfId="32174"/>
    <cellStyle name="40% - Accent5 2 3 4 4 4" xfId="32175"/>
    <cellStyle name="40% - Accent5 2 3 4 5" xfId="32176"/>
    <cellStyle name="40% - Accent5 2 3 4 5 2" xfId="32177"/>
    <cellStyle name="40% - Accent5 2 3 4 5 3" xfId="32178"/>
    <cellStyle name="40% - Accent5 2 3 4 6" xfId="32179"/>
    <cellStyle name="40% - Accent5 2 3 4 7" xfId="32180"/>
    <cellStyle name="40% - Accent5 2 3 5" xfId="32181"/>
    <cellStyle name="40% - Accent5 2 3 5 2" xfId="32182"/>
    <cellStyle name="40% - Accent5 2 3 5 2 2" xfId="32183"/>
    <cellStyle name="40% - Accent5 2 3 5 2 2 2" xfId="32184"/>
    <cellStyle name="40% - Accent5 2 3 5 2 2 3" xfId="32185"/>
    <cellStyle name="40% - Accent5 2 3 5 2 3" xfId="32186"/>
    <cellStyle name="40% - Accent5 2 3 5 2 4" xfId="32187"/>
    <cellStyle name="40% - Accent5 2 3 5 3" xfId="32188"/>
    <cellStyle name="40% - Accent5 2 3 5 3 2" xfId="32189"/>
    <cellStyle name="40% - Accent5 2 3 5 3 3" xfId="32190"/>
    <cellStyle name="40% - Accent5 2 3 5 4" xfId="32191"/>
    <cellStyle name="40% - Accent5 2 3 5 5" xfId="32192"/>
    <cellStyle name="40% - Accent5 2 3 6" xfId="32193"/>
    <cellStyle name="40% - Accent5 2 3 6 2" xfId="32194"/>
    <cellStyle name="40% - Accent5 2 3 6 2 2" xfId="32195"/>
    <cellStyle name="40% - Accent5 2 3 6 2 2 2" xfId="32196"/>
    <cellStyle name="40% - Accent5 2 3 6 2 2 3" xfId="32197"/>
    <cellStyle name="40% - Accent5 2 3 6 2 3" xfId="32198"/>
    <cellStyle name="40% - Accent5 2 3 6 2 4" xfId="32199"/>
    <cellStyle name="40% - Accent5 2 3 6 3" xfId="32200"/>
    <cellStyle name="40% - Accent5 2 3 6 3 2" xfId="32201"/>
    <cellStyle name="40% - Accent5 2 3 6 3 3" xfId="32202"/>
    <cellStyle name="40% - Accent5 2 3 6 4" xfId="32203"/>
    <cellStyle name="40% - Accent5 2 3 6 5" xfId="32204"/>
    <cellStyle name="40% - Accent5 2 3 7" xfId="32205"/>
    <cellStyle name="40% - Accent5 2 3 7 2" xfId="32206"/>
    <cellStyle name="40% - Accent5 2 3 7 2 2" xfId="32207"/>
    <cellStyle name="40% - Accent5 2 3 7 2 2 2" xfId="32208"/>
    <cellStyle name="40% - Accent5 2 3 7 2 2 3" xfId="32209"/>
    <cellStyle name="40% - Accent5 2 3 7 2 3" xfId="32210"/>
    <cellStyle name="40% - Accent5 2 3 7 2 4" xfId="32211"/>
    <cellStyle name="40% - Accent5 2 3 7 3" xfId="32212"/>
    <cellStyle name="40% - Accent5 2 3 7 3 2" xfId="32213"/>
    <cellStyle name="40% - Accent5 2 3 7 3 3" xfId="32214"/>
    <cellStyle name="40% - Accent5 2 3 7 4" xfId="32215"/>
    <cellStyle name="40% - Accent5 2 3 7 5" xfId="32216"/>
    <cellStyle name="40% - Accent5 2 3 8" xfId="32217"/>
    <cellStyle name="40% - Accent5 2 3 8 2" xfId="32218"/>
    <cellStyle name="40% - Accent5 2 3 8 2 2" xfId="32219"/>
    <cellStyle name="40% - Accent5 2 3 8 2 3" xfId="32220"/>
    <cellStyle name="40% - Accent5 2 3 8 3" xfId="32221"/>
    <cellStyle name="40% - Accent5 2 3 8 4" xfId="32222"/>
    <cellStyle name="40% - Accent5 2 3 9" xfId="32223"/>
    <cellStyle name="40% - Accent5 2 3 9 2" xfId="32224"/>
    <cellStyle name="40% - Accent5 2 3 9 2 2" xfId="32225"/>
    <cellStyle name="40% - Accent5 2 3 9 2 3" xfId="32226"/>
    <cellStyle name="40% - Accent5 2 3 9 3" xfId="32227"/>
    <cellStyle name="40% - Accent5 2 3 9 4" xfId="32228"/>
    <cellStyle name="40% - Accent5 2 4" xfId="32229"/>
    <cellStyle name="40% - Accent5 2 4 2" xfId="32230"/>
    <cellStyle name="40% - Accent5 2 4 2 2" xfId="32231"/>
    <cellStyle name="40% - Accent5 2 4 2 2 2" xfId="32232"/>
    <cellStyle name="40% - Accent5 2 4 2 2 2 2" xfId="32233"/>
    <cellStyle name="40% - Accent5 2 4 2 2 2 3" xfId="32234"/>
    <cellStyle name="40% - Accent5 2 4 2 2 3" xfId="32235"/>
    <cellStyle name="40% - Accent5 2 4 2 2 4" xfId="32236"/>
    <cellStyle name="40% - Accent5 2 4 2 3" xfId="32237"/>
    <cellStyle name="40% - Accent5 2 4 2 3 2" xfId="32238"/>
    <cellStyle name="40% - Accent5 2 4 2 3 3" xfId="32239"/>
    <cellStyle name="40% - Accent5 2 4 2 4" xfId="32240"/>
    <cellStyle name="40% - Accent5 2 4 2 5" xfId="32241"/>
    <cellStyle name="40% - Accent5 2 4 3" xfId="32242"/>
    <cellStyle name="40% - Accent5 2 4 3 2" xfId="32243"/>
    <cellStyle name="40% - Accent5 2 4 3 2 2" xfId="32244"/>
    <cellStyle name="40% - Accent5 2 4 3 2 2 2" xfId="32245"/>
    <cellStyle name="40% - Accent5 2 4 3 2 2 3" xfId="32246"/>
    <cellStyle name="40% - Accent5 2 4 3 2 3" xfId="32247"/>
    <cellStyle name="40% - Accent5 2 4 3 2 4" xfId="32248"/>
    <cellStyle name="40% - Accent5 2 4 3 3" xfId="32249"/>
    <cellStyle name="40% - Accent5 2 4 3 3 2" xfId="32250"/>
    <cellStyle name="40% - Accent5 2 4 3 3 3" xfId="32251"/>
    <cellStyle name="40% - Accent5 2 4 3 4" xfId="32252"/>
    <cellStyle name="40% - Accent5 2 4 3 5" xfId="32253"/>
    <cellStyle name="40% - Accent5 2 4 4" xfId="32254"/>
    <cellStyle name="40% - Accent5 2 4 4 2" xfId="32255"/>
    <cellStyle name="40% - Accent5 2 4 4 2 2" xfId="32256"/>
    <cellStyle name="40% - Accent5 2 4 4 2 3" xfId="32257"/>
    <cellStyle name="40% - Accent5 2 4 4 3" xfId="32258"/>
    <cellStyle name="40% - Accent5 2 4 4 4" xfId="32259"/>
    <cellStyle name="40% - Accent5 2 4 5" xfId="32260"/>
    <cellStyle name="40% - Accent5 2 4 5 2" xfId="32261"/>
    <cellStyle name="40% - Accent5 2 4 5 3" xfId="32262"/>
    <cellStyle name="40% - Accent5 2 4 6" xfId="32263"/>
    <cellStyle name="40% - Accent5 2 4 7" xfId="32264"/>
    <cellStyle name="40% - Accent5 2 5" xfId="32265"/>
    <cellStyle name="40% - Accent5 2 5 2" xfId="32266"/>
    <cellStyle name="40% - Accent5 2 5 2 2" xfId="32267"/>
    <cellStyle name="40% - Accent5 2 5 2 2 2" xfId="32268"/>
    <cellStyle name="40% - Accent5 2 5 2 2 2 2" xfId="32269"/>
    <cellStyle name="40% - Accent5 2 5 2 2 2 3" xfId="32270"/>
    <cellStyle name="40% - Accent5 2 5 2 2 3" xfId="32271"/>
    <cellStyle name="40% - Accent5 2 5 2 2 4" xfId="32272"/>
    <cellStyle name="40% - Accent5 2 5 2 3" xfId="32273"/>
    <cellStyle name="40% - Accent5 2 5 2 3 2" xfId="32274"/>
    <cellStyle name="40% - Accent5 2 5 2 3 3" xfId="32275"/>
    <cellStyle name="40% - Accent5 2 5 2 4" xfId="32276"/>
    <cellStyle name="40% - Accent5 2 5 2 5" xfId="32277"/>
    <cellStyle name="40% - Accent5 2 5 2 6" xfId="32278"/>
    <cellStyle name="40% - Accent5 2 5 2 7" xfId="32279"/>
    <cellStyle name="40% - Accent5 2 5 3" xfId="32280"/>
    <cellStyle name="40% - Accent5 2 5 3 2" xfId="32281"/>
    <cellStyle name="40% - Accent5 2 5 3 2 2" xfId="32282"/>
    <cellStyle name="40% - Accent5 2 5 3 2 2 2" xfId="32283"/>
    <cellStyle name="40% - Accent5 2 5 3 2 2 3" xfId="32284"/>
    <cellStyle name="40% - Accent5 2 5 3 2 3" xfId="32285"/>
    <cellStyle name="40% - Accent5 2 5 3 2 4" xfId="32286"/>
    <cellStyle name="40% - Accent5 2 5 3 3" xfId="32287"/>
    <cellStyle name="40% - Accent5 2 5 3 3 2" xfId="32288"/>
    <cellStyle name="40% - Accent5 2 5 3 3 3" xfId="32289"/>
    <cellStyle name="40% - Accent5 2 5 3 4" xfId="32290"/>
    <cellStyle name="40% - Accent5 2 5 3 5" xfId="32291"/>
    <cellStyle name="40% - Accent5 2 5 4" xfId="32292"/>
    <cellStyle name="40% - Accent5 2 5 4 2" xfId="32293"/>
    <cellStyle name="40% - Accent5 2 5 4 2 2" xfId="32294"/>
    <cellStyle name="40% - Accent5 2 5 4 2 3" xfId="32295"/>
    <cellStyle name="40% - Accent5 2 5 4 3" xfId="32296"/>
    <cellStyle name="40% - Accent5 2 5 4 4" xfId="32297"/>
    <cellStyle name="40% - Accent5 2 5 5" xfId="32298"/>
    <cellStyle name="40% - Accent5 2 5 5 2" xfId="32299"/>
    <cellStyle name="40% - Accent5 2 5 5 3" xfId="32300"/>
    <cellStyle name="40% - Accent5 2 5 6" xfId="32301"/>
    <cellStyle name="40% - Accent5 2 5 7" xfId="32302"/>
    <cellStyle name="40% - Accent5 2 6" xfId="32303"/>
    <cellStyle name="40% - Accent5 2 6 2" xfId="32304"/>
    <cellStyle name="40% - Accent5 2 6 2 2" xfId="32305"/>
    <cellStyle name="40% - Accent5 2 6 2 2 2" xfId="32306"/>
    <cellStyle name="40% - Accent5 2 6 2 2 2 2" xfId="32307"/>
    <cellStyle name="40% - Accent5 2 6 2 2 2 3" xfId="32308"/>
    <cellStyle name="40% - Accent5 2 6 2 2 3" xfId="32309"/>
    <cellStyle name="40% - Accent5 2 6 2 2 4" xfId="32310"/>
    <cellStyle name="40% - Accent5 2 6 2 3" xfId="32311"/>
    <cellStyle name="40% - Accent5 2 6 2 3 2" xfId="32312"/>
    <cellStyle name="40% - Accent5 2 6 2 3 3" xfId="32313"/>
    <cellStyle name="40% - Accent5 2 6 2 4" xfId="32314"/>
    <cellStyle name="40% - Accent5 2 6 2 5" xfId="32315"/>
    <cellStyle name="40% - Accent5 2 6 3" xfId="32316"/>
    <cellStyle name="40% - Accent5 2 6 3 2" xfId="32317"/>
    <cellStyle name="40% - Accent5 2 6 3 2 2" xfId="32318"/>
    <cellStyle name="40% - Accent5 2 6 3 2 2 2" xfId="32319"/>
    <cellStyle name="40% - Accent5 2 6 3 2 2 3" xfId="32320"/>
    <cellStyle name="40% - Accent5 2 6 3 2 3" xfId="32321"/>
    <cellStyle name="40% - Accent5 2 6 3 2 4" xfId="32322"/>
    <cellStyle name="40% - Accent5 2 6 3 3" xfId="32323"/>
    <cellStyle name="40% - Accent5 2 6 3 3 2" xfId="32324"/>
    <cellStyle name="40% - Accent5 2 6 3 3 3" xfId="32325"/>
    <cellStyle name="40% - Accent5 2 6 3 4" xfId="32326"/>
    <cellStyle name="40% - Accent5 2 6 3 5" xfId="32327"/>
    <cellStyle name="40% - Accent5 2 6 4" xfId="32328"/>
    <cellStyle name="40% - Accent5 2 6 4 2" xfId="32329"/>
    <cellStyle name="40% - Accent5 2 6 4 2 2" xfId="32330"/>
    <cellStyle name="40% - Accent5 2 6 4 2 3" xfId="32331"/>
    <cellStyle name="40% - Accent5 2 6 4 3" xfId="32332"/>
    <cellStyle name="40% - Accent5 2 6 4 4" xfId="32333"/>
    <cellStyle name="40% - Accent5 2 6 5" xfId="32334"/>
    <cellStyle name="40% - Accent5 2 6 5 2" xfId="32335"/>
    <cellStyle name="40% - Accent5 2 6 5 3" xfId="32336"/>
    <cellStyle name="40% - Accent5 2 6 6" xfId="32337"/>
    <cellStyle name="40% - Accent5 2 6 7" xfId="32338"/>
    <cellStyle name="40% - Accent5 2 7" xfId="32339"/>
    <cellStyle name="40% - Accent5 2 7 2" xfId="32340"/>
    <cellStyle name="40% - Accent5 2 7 2 2" xfId="32341"/>
    <cellStyle name="40% - Accent5 2 7 2 2 2" xfId="32342"/>
    <cellStyle name="40% - Accent5 2 7 2 2 3" xfId="32343"/>
    <cellStyle name="40% - Accent5 2 7 2 3" xfId="32344"/>
    <cellStyle name="40% - Accent5 2 7 2 4" xfId="32345"/>
    <cellStyle name="40% - Accent5 2 7 3" xfId="32346"/>
    <cellStyle name="40% - Accent5 2 7 3 2" xfId="32347"/>
    <cellStyle name="40% - Accent5 2 7 3 3" xfId="32348"/>
    <cellStyle name="40% - Accent5 2 7 4" xfId="32349"/>
    <cellStyle name="40% - Accent5 2 7 5" xfId="32350"/>
    <cellStyle name="40% - Accent5 2 8" xfId="32351"/>
    <cellStyle name="40% - Accent5 2 8 2" xfId="32352"/>
    <cellStyle name="40% - Accent5 2 8 2 2" xfId="32353"/>
    <cellStyle name="40% - Accent5 2 8 2 2 2" xfId="32354"/>
    <cellStyle name="40% - Accent5 2 8 2 2 3" xfId="32355"/>
    <cellStyle name="40% - Accent5 2 8 2 3" xfId="32356"/>
    <cellStyle name="40% - Accent5 2 8 2 4" xfId="32357"/>
    <cellStyle name="40% - Accent5 2 8 3" xfId="32358"/>
    <cellStyle name="40% - Accent5 2 8 3 2" xfId="32359"/>
    <cellStyle name="40% - Accent5 2 8 3 3" xfId="32360"/>
    <cellStyle name="40% - Accent5 2 8 4" xfId="32361"/>
    <cellStyle name="40% - Accent5 2 8 5" xfId="32362"/>
    <cellStyle name="40% - Accent5 2 9" xfId="32363"/>
    <cellStyle name="40% - Accent5 2 9 2" xfId="32364"/>
    <cellStyle name="40% - Accent5 2 9 2 2" xfId="32365"/>
    <cellStyle name="40% - Accent5 2 9 2 2 2" xfId="32366"/>
    <cellStyle name="40% - Accent5 2 9 2 2 3" xfId="32367"/>
    <cellStyle name="40% - Accent5 2 9 2 3" xfId="32368"/>
    <cellStyle name="40% - Accent5 2 9 2 4" xfId="32369"/>
    <cellStyle name="40% - Accent5 2 9 3" xfId="32370"/>
    <cellStyle name="40% - Accent5 2 9 3 2" xfId="32371"/>
    <cellStyle name="40% - Accent5 2 9 3 3" xfId="32372"/>
    <cellStyle name="40% - Accent5 2 9 4" xfId="32373"/>
    <cellStyle name="40% - Accent5 2 9 5" xfId="32374"/>
    <cellStyle name="40% - Accent5 2_22_MN_R&amp;D 174_09F" xfId="32375"/>
    <cellStyle name="40% - Accent5 20" xfId="720"/>
    <cellStyle name="40% - Accent5 21" xfId="721"/>
    <cellStyle name="40% - Accent5 22" xfId="722"/>
    <cellStyle name="40% - Accent5 23" xfId="723"/>
    <cellStyle name="40% - Accent5 24" xfId="724"/>
    <cellStyle name="40% - Accent5 25" xfId="725"/>
    <cellStyle name="40% - Accent5 26" xfId="726"/>
    <cellStyle name="40% - Accent5 27" xfId="727"/>
    <cellStyle name="40% - Accent5 28" xfId="728"/>
    <cellStyle name="40% - Accent5 29" xfId="729"/>
    <cellStyle name="40% - Accent5 3" xfId="730"/>
    <cellStyle name="40% - Accent5 3 10" xfId="32376"/>
    <cellStyle name="40% - Accent5 3 10 2" xfId="32377"/>
    <cellStyle name="40% - Accent5 3 10 2 2" xfId="32378"/>
    <cellStyle name="40% - Accent5 3 10 2 3" xfId="32379"/>
    <cellStyle name="40% - Accent5 3 10 3" xfId="32380"/>
    <cellStyle name="40% - Accent5 3 10 4" xfId="32381"/>
    <cellStyle name="40% - Accent5 3 11" xfId="32382"/>
    <cellStyle name="40% - Accent5 3 11 2" xfId="32383"/>
    <cellStyle name="40% - Accent5 3 11 2 2" xfId="32384"/>
    <cellStyle name="40% - Accent5 3 11 2 3" xfId="32385"/>
    <cellStyle name="40% - Accent5 3 11 3" xfId="32386"/>
    <cellStyle name="40% - Accent5 3 11 4" xfId="32387"/>
    <cellStyle name="40% - Accent5 3 12" xfId="32388"/>
    <cellStyle name="40% - Accent5 3 12 2" xfId="32389"/>
    <cellStyle name="40% - Accent5 3 12 3" xfId="32390"/>
    <cellStyle name="40% - Accent5 3 13" xfId="32391"/>
    <cellStyle name="40% - Accent5 3 14" xfId="32392"/>
    <cellStyle name="40% - Accent5 3 2" xfId="731"/>
    <cellStyle name="40% - Accent5 3 3" xfId="32393"/>
    <cellStyle name="40% - Accent5 3 3 10" xfId="32394"/>
    <cellStyle name="40% - Accent5 3 3 10 2" xfId="32395"/>
    <cellStyle name="40% - Accent5 3 3 10 3" xfId="32396"/>
    <cellStyle name="40% - Accent5 3 3 11" xfId="32397"/>
    <cellStyle name="40% - Accent5 3 3 12" xfId="32398"/>
    <cellStyle name="40% - Accent5 3 3 2" xfId="32399"/>
    <cellStyle name="40% - Accent5 3 3 2 2" xfId="32400"/>
    <cellStyle name="40% - Accent5 3 3 2 2 2" xfId="32401"/>
    <cellStyle name="40% - Accent5 3 3 2 2 2 2" xfId="32402"/>
    <cellStyle name="40% - Accent5 3 3 2 2 2 2 2" xfId="32403"/>
    <cellStyle name="40% - Accent5 3 3 2 2 2 2 3" xfId="32404"/>
    <cellStyle name="40% - Accent5 3 3 2 2 2 3" xfId="32405"/>
    <cellStyle name="40% - Accent5 3 3 2 2 2 4" xfId="32406"/>
    <cellStyle name="40% - Accent5 3 3 2 2 3" xfId="32407"/>
    <cellStyle name="40% - Accent5 3 3 2 2 3 2" xfId="32408"/>
    <cellStyle name="40% - Accent5 3 3 2 2 3 3" xfId="32409"/>
    <cellStyle name="40% - Accent5 3 3 2 2 4" xfId="32410"/>
    <cellStyle name="40% - Accent5 3 3 2 2 5" xfId="32411"/>
    <cellStyle name="40% - Accent5 3 3 2 3" xfId="32412"/>
    <cellStyle name="40% - Accent5 3 3 2 3 2" xfId="32413"/>
    <cellStyle name="40% - Accent5 3 3 2 3 2 2" xfId="32414"/>
    <cellStyle name="40% - Accent5 3 3 2 3 2 2 2" xfId="32415"/>
    <cellStyle name="40% - Accent5 3 3 2 3 2 2 3" xfId="32416"/>
    <cellStyle name="40% - Accent5 3 3 2 3 2 3" xfId="32417"/>
    <cellStyle name="40% - Accent5 3 3 2 3 2 4" xfId="32418"/>
    <cellStyle name="40% - Accent5 3 3 2 3 3" xfId="32419"/>
    <cellStyle name="40% - Accent5 3 3 2 3 3 2" xfId="32420"/>
    <cellStyle name="40% - Accent5 3 3 2 3 3 3" xfId="32421"/>
    <cellStyle name="40% - Accent5 3 3 2 3 4" xfId="32422"/>
    <cellStyle name="40% - Accent5 3 3 2 3 5" xfId="32423"/>
    <cellStyle name="40% - Accent5 3 3 2 4" xfId="32424"/>
    <cellStyle name="40% - Accent5 3 3 2 4 2" xfId="32425"/>
    <cellStyle name="40% - Accent5 3 3 2 4 2 2" xfId="32426"/>
    <cellStyle name="40% - Accent5 3 3 2 4 2 3" xfId="32427"/>
    <cellStyle name="40% - Accent5 3 3 2 4 3" xfId="32428"/>
    <cellStyle name="40% - Accent5 3 3 2 4 4" xfId="32429"/>
    <cellStyle name="40% - Accent5 3 3 2 5" xfId="32430"/>
    <cellStyle name="40% - Accent5 3 3 2 5 2" xfId="32431"/>
    <cellStyle name="40% - Accent5 3 3 2 5 3" xfId="32432"/>
    <cellStyle name="40% - Accent5 3 3 2 6" xfId="32433"/>
    <cellStyle name="40% - Accent5 3 3 2 7" xfId="32434"/>
    <cellStyle name="40% - Accent5 3 3 3" xfId="32435"/>
    <cellStyle name="40% - Accent5 3 3 3 2" xfId="32436"/>
    <cellStyle name="40% - Accent5 3 3 3 2 2" xfId="32437"/>
    <cellStyle name="40% - Accent5 3 3 3 2 2 2" xfId="32438"/>
    <cellStyle name="40% - Accent5 3 3 3 2 2 2 2" xfId="32439"/>
    <cellStyle name="40% - Accent5 3 3 3 2 2 2 3" xfId="32440"/>
    <cellStyle name="40% - Accent5 3 3 3 2 2 3" xfId="32441"/>
    <cellStyle name="40% - Accent5 3 3 3 2 2 4" xfId="32442"/>
    <cellStyle name="40% - Accent5 3 3 3 2 3" xfId="32443"/>
    <cellStyle name="40% - Accent5 3 3 3 2 3 2" xfId="32444"/>
    <cellStyle name="40% - Accent5 3 3 3 2 3 3" xfId="32445"/>
    <cellStyle name="40% - Accent5 3 3 3 2 4" xfId="32446"/>
    <cellStyle name="40% - Accent5 3 3 3 2 5" xfId="32447"/>
    <cellStyle name="40% - Accent5 3 3 3 3" xfId="32448"/>
    <cellStyle name="40% - Accent5 3 3 3 3 2" xfId="32449"/>
    <cellStyle name="40% - Accent5 3 3 3 3 2 2" xfId="32450"/>
    <cellStyle name="40% - Accent5 3 3 3 3 2 2 2" xfId="32451"/>
    <cellStyle name="40% - Accent5 3 3 3 3 2 2 3" xfId="32452"/>
    <cellStyle name="40% - Accent5 3 3 3 3 2 3" xfId="32453"/>
    <cellStyle name="40% - Accent5 3 3 3 3 2 4" xfId="32454"/>
    <cellStyle name="40% - Accent5 3 3 3 3 3" xfId="32455"/>
    <cellStyle name="40% - Accent5 3 3 3 3 3 2" xfId="32456"/>
    <cellStyle name="40% - Accent5 3 3 3 3 3 3" xfId="32457"/>
    <cellStyle name="40% - Accent5 3 3 3 3 4" xfId="32458"/>
    <cellStyle name="40% - Accent5 3 3 3 3 5" xfId="32459"/>
    <cellStyle name="40% - Accent5 3 3 3 4" xfId="32460"/>
    <cellStyle name="40% - Accent5 3 3 3 4 2" xfId="32461"/>
    <cellStyle name="40% - Accent5 3 3 3 4 2 2" xfId="32462"/>
    <cellStyle name="40% - Accent5 3 3 3 4 2 3" xfId="32463"/>
    <cellStyle name="40% - Accent5 3 3 3 4 3" xfId="32464"/>
    <cellStyle name="40% - Accent5 3 3 3 4 4" xfId="32465"/>
    <cellStyle name="40% - Accent5 3 3 3 5" xfId="32466"/>
    <cellStyle name="40% - Accent5 3 3 3 5 2" xfId="32467"/>
    <cellStyle name="40% - Accent5 3 3 3 5 3" xfId="32468"/>
    <cellStyle name="40% - Accent5 3 3 3 6" xfId="32469"/>
    <cellStyle name="40% - Accent5 3 3 3 7" xfId="32470"/>
    <cellStyle name="40% - Accent5 3 3 4" xfId="32471"/>
    <cellStyle name="40% - Accent5 3 3 4 2" xfId="32472"/>
    <cellStyle name="40% - Accent5 3 3 4 2 2" xfId="32473"/>
    <cellStyle name="40% - Accent5 3 3 4 2 2 2" xfId="32474"/>
    <cellStyle name="40% - Accent5 3 3 4 2 2 2 2" xfId="32475"/>
    <cellStyle name="40% - Accent5 3 3 4 2 2 2 3" xfId="32476"/>
    <cellStyle name="40% - Accent5 3 3 4 2 2 3" xfId="32477"/>
    <cellStyle name="40% - Accent5 3 3 4 2 2 4" xfId="32478"/>
    <cellStyle name="40% - Accent5 3 3 4 2 3" xfId="32479"/>
    <cellStyle name="40% - Accent5 3 3 4 2 3 2" xfId="32480"/>
    <cellStyle name="40% - Accent5 3 3 4 2 3 3" xfId="32481"/>
    <cellStyle name="40% - Accent5 3 3 4 2 4" xfId="32482"/>
    <cellStyle name="40% - Accent5 3 3 4 2 5" xfId="32483"/>
    <cellStyle name="40% - Accent5 3 3 4 3" xfId="32484"/>
    <cellStyle name="40% - Accent5 3 3 4 3 2" xfId="32485"/>
    <cellStyle name="40% - Accent5 3 3 4 3 2 2" xfId="32486"/>
    <cellStyle name="40% - Accent5 3 3 4 3 2 2 2" xfId="32487"/>
    <cellStyle name="40% - Accent5 3 3 4 3 2 2 3" xfId="32488"/>
    <cellStyle name="40% - Accent5 3 3 4 3 2 3" xfId="32489"/>
    <cellStyle name="40% - Accent5 3 3 4 3 2 4" xfId="32490"/>
    <cellStyle name="40% - Accent5 3 3 4 3 3" xfId="32491"/>
    <cellStyle name="40% - Accent5 3 3 4 3 3 2" xfId="32492"/>
    <cellStyle name="40% - Accent5 3 3 4 3 3 3" xfId="32493"/>
    <cellStyle name="40% - Accent5 3 3 4 3 4" xfId="32494"/>
    <cellStyle name="40% - Accent5 3 3 4 3 5" xfId="32495"/>
    <cellStyle name="40% - Accent5 3 3 4 4" xfId="32496"/>
    <cellStyle name="40% - Accent5 3 3 4 4 2" xfId="32497"/>
    <cellStyle name="40% - Accent5 3 3 4 4 2 2" xfId="32498"/>
    <cellStyle name="40% - Accent5 3 3 4 4 2 3" xfId="32499"/>
    <cellStyle name="40% - Accent5 3 3 4 4 3" xfId="32500"/>
    <cellStyle name="40% - Accent5 3 3 4 4 4" xfId="32501"/>
    <cellStyle name="40% - Accent5 3 3 4 5" xfId="32502"/>
    <cellStyle name="40% - Accent5 3 3 4 5 2" xfId="32503"/>
    <cellStyle name="40% - Accent5 3 3 4 5 3" xfId="32504"/>
    <cellStyle name="40% - Accent5 3 3 4 6" xfId="32505"/>
    <cellStyle name="40% - Accent5 3 3 4 7" xfId="32506"/>
    <cellStyle name="40% - Accent5 3 3 5" xfId="32507"/>
    <cellStyle name="40% - Accent5 3 3 5 2" xfId="32508"/>
    <cellStyle name="40% - Accent5 3 3 5 2 2" xfId="32509"/>
    <cellStyle name="40% - Accent5 3 3 5 2 2 2" xfId="32510"/>
    <cellStyle name="40% - Accent5 3 3 5 2 2 3" xfId="32511"/>
    <cellStyle name="40% - Accent5 3 3 5 2 3" xfId="32512"/>
    <cellStyle name="40% - Accent5 3 3 5 2 4" xfId="32513"/>
    <cellStyle name="40% - Accent5 3 3 5 3" xfId="32514"/>
    <cellStyle name="40% - Accent5 3 3 5 3 2" xfId="32515"/>
    <cellStyle name="40% - Accent5 3 3 5 3 3" xfId="32516"/>
    <cellStyle name="40% - Accent5 3 3 5 4" xfId="32517"/>
    <cellStyle name="40% - Accent5 3 3 5 5" xfId="32518"/>
    <cellStyle name="40% - Accent5 3 3 6" xfId="32519"/>
    <cellStyle name="40% - Accent5 3 3 6 2" xfId="32520"/>
    <cellStyle name="40% - Accent5 3 3 6 2 2" xfId="32521"/>
    <cellStyle name="40% - Accent5 3 3 6 2 2 2" xfId="32522"/>
    <cellStyle name="40% - Accent5 3 3 6 2 2 3" xfId="32523"/>
    <cellStyle name="40% - Accent5 3 3 6 2 3" xfId="32524"/>
    <cellStyle name="40% - Accent5 3 3 6 2 4" xfId="32525"/>
    <cellStyle name="40% - Accent5 3 3 6 3" xfId="32526"/>
    <cellStyle name="40% - Accent5 3 3 6 3 2" xfId="32527"/>
    <cellStyle name="40% - Accent5 3 3 6 3 3" xfId="32528"/>
    <cellStyle name="40% - Accent5 3 3 6 4" xfId="32529"/>
    <cellStyle name="40% - Accent5 3 3 6 5" xfId="32530"/>
    <cellStyle name="40% - Accent5 3 3 7" xfId="32531"/>
    <cellStyle name="40% - Accent5 3 3 7 2" xfId="32532"/>
    <cellStyle name="40% - Accent5 3 3 7 2 2" xfId="32533"/>
    <cellStyle name="40% - Accent5 3 3 7 2 2 2" xfId="32534"/>
    <cellStyle name="40% - Accent5 3 3 7 2 2 3" xfId="32535"/>
    <cellStyle name="40% - Accent5 3 3 7 2 3" xfId="32536"/>
    <cellStyle name="40% - Accent5 3 3 7 2 4" xfId="32537"/>
    <cellStyle name="40% - Accent5 3 3 7 3" xfId="32538"/>
    <cellStyle name="40% - Accent5 3 3 7 3 2" xfId="32539"/>
    <cellStyle name="40% - Accent5 3 3 7 3 3" xfId="32540"/>
    <cellStyle name="40% - Accent5 3 3 7 4" xfId="32541"/>
    <cellStyle name="40% - Accent5 3 3 7 5" xfId="32542"/>
    <cellStyle name="40% - Accent5 3 3 8" xfId="32543"/>
    <cellStyle name="40% - Accent5 3 3 8 2" xfId="32544"/>
    <cellStyle name="40% - Accent5 3 3 8 2 2" xfId="32545"/>
    <cellStyle name="40% - Accent5 3 3 8 2 3" xfId="32546"/>
    <cellStyle name="40% - Accent5 3 3 8 3" xfId="32547"/>
    <cellStyle name="40% - Accent5 3 3 8 4" xfId="32548"/>
    <cellStyle name="40% - Accent5 3 3 9" xfId="32549"/>
    <cellStyle name="40% - Accent5 3 3 9 2" xfId="32550"/>
    <cellStyle name="40% - Accent5 3 3 9 2 2" xfId="32551"/>
    <cellStyle name="40% - Accent5 3 3 9 2 3" xfId="32552"/>
    <cellStyle name="40% - Accent5 3 3 9 3" xfId="32553"/>
    <cellStyle name="40% - Accent5 3 3 9 4" xfId="32554"/>
    <cellStyle name="40% - Accent5 3 4" xfId="32555"/>
    <cellStyle name="40% - Accent5 3 4 2" xfId="32556"/>
    <cellStyle name="40% - Accent5 3 4 2 2" xfId="32557"/>
    <cellStyle name="40% - Accent5 3 4 2 2 2" xfId="32558"/>
    <cellStyle name="40% - Accent5 3 4 2 2 2 2" xfId="32559"/>
    <cellStyle name="40% - Accent5 3 4 2 2 2 3" xfId="32560"/>
    <cellStyle name="40% - Accent5 3 4 2 2 3" xfId="32561"/>
    <cellStyle name="40% - Accent5 3 4 2 2 4" xfId="32562"/>
    <cellStyle name="40% - Accent5 3 4 2 3" xfId="32563"/>
    <cellStyle name="40% - Accent5 3 4 2 3 2" xfId="32564"/>
    <cellStyle name="40% - Accent5 3 4 2 3 3" xfId="32565"/>
    <cellStyle name="40% - Accent5 3 4 2 4" xfId="32566"/>
    <cellStyle name="40% - Accent5 3 4 2 5" xfId="32567"/>
    <cellStyle name="40% - Accent5 3 4 3" xfId="32568"/>
    <cellStyle name="40% - Accent5 3 4 3 2" xfId="32569"/>
    <cellStyle name="40% - Accent5 3 4 3 2 2" xfId="32570"/>
    <cellStyle name="40% - Accent5 3 4 3 2 2 2" xfId="32571"/>
    <cellStyle name="40% - Accent5 3 4 3 2 2 3" xfId="32572"/>
    <cellStyle name="40% - Accent5 3 4 3 2 3" xfId="32573"/>
    <cellStyle name="40% - Accent5 3 4 3 2 4" xfId="32574"/>
    <cellStyle name="40% - Accent5 3 4 3 3" xfId="32575"/>
    <cellStyle name="40% - Accent5 3 4 3 3 2" xfId="32576"/>
    <cellStyle name="40% - Accent5 3 4 3 3 3" xfId="32577"/>
    <cellStyle name="40% - Accent5 3 4 3 4" xfId="32578"/>
    <cellStyle name="40% - Accent5 3 4 3 5" xfId="32579"/>
    <cellStyle name="40% - Accent5 3 4 4" xfId="32580"/>
    <cellStyle name="40% - Accent5 3 4 4 2" xfId="32581"/>
    <cellStyle name="40% - Accent5 3 4 4 2 2" xfId="32582"/>
    <cellStyle name="40% - Accent5 3 4 4 2 3" xfId="32583"/>
    <cellStyle name="40% - Accent5 3 4 4 3" xfId="32584"/>
    <cellStyle name="40% - Accent5 3 4 4 4" xfId="32585"/>
    <cellStyle name="40% - Accent5 3 4 5" xfId="32586"/>
    <cellStyle name="40% - Accent5 3 4 5 2" xfId="32587"/>
    <cellStyle name="40% - Accent5 3 4 5 3" xfId="32588"/>
    <cellStyle name="40% - Accent5 3 4 6" xfId="32589"/>
    <cellStyle name="40% - Accent5 3 4 7" xfId="32590"/>
    <cellStyle name="40% - Accent5 3 5" xfId="32591"/>
    <cellStyle name="40% - Accent5 3 5 2" xfId="32592"/>
    <cellStyle name="40% - Accent5 3 5 2 2" xfId="32593"/>
    <cellStyle name="40% - Accent5 3 5 2 2 2" xfId="32594"/>
    <cellStyle name="40% - Accent5 3 5 2 2 2 2" xfId="32595"/>
    <cellStyle name="40% - Accent5 3 5 2 2 2 3" xfId="32596"/>
    <cellStyle name="40% - Accent5 3 5 2 2 3" xfId="32597"/>
    <cellStyle name="40% - Accent5 3 5 2 2 4" xfId="32598"/>
    <cellStyle name="40% - Accent5 3 5 2 3" xfId="32599"/>
    <cellStyle name="40% - Accent5 3 5 2 3 2" xfId="32600"/>
    <cellStyle name="40% - Accent5 3 5 2 3 3" xfId="32601"/>
    <cellStyle name="40% - Accent5 3 5 2 4" xfId="32602"/>
    <cellStyle name="40% - Accent5 3 5 2 5" xfId="32603"/>
    <cellStyle name="40% - Accent5 3 5 3" xfId="32604"/>
    <cellStyle name="40% - Accent5 3 5 3 2" xfId="32605"/>
    <cellStyle name="40% - Accent5 3 5 3 2 2" xfId="32606"/>
    <cellStyle name="40% - Accent5 3 5 3 2 2 2" xfId="32607"/>
    <cellStyle name="40% - Accent5 3 5 3 2 2 3" xfId="32608"/>
    <cellStyle name="40% - Accent5 3 5 3 2 3" xfId="32609"/>
    <cellStyle name="40% - Accent5 3 5 3 2 4" xfId="32610"/>
    <cellStyle name="40% - Accent5 3 5 3 3" xfId="32611"/>
    <cellStyle name="40% - Accent5 3 5 3 3 2" xfId="32612"/>
    <cellStyle name="40% - Accent5 3 5 3 3 3" xfId="32613"/>
    <cellStyle name="40% - Accent5 3 5 3 4" xfId="32614"/>
    <cellStyle name="40% - Accent5 3 5 3 5" xfId="32615"/>
    <cellStyle name="40% - Accent5 3 5 4" xfId="32616"/>
    <cellStyle name="40% - Accent5 3 5 4 2" xfId="32617"/>
    <cellStyle name="40% - Accent5 3 5 4 2 2" xfId="32618"/>
    <cellStyle name="40% - Accent5 3 5 4 2 3" xfId="32619"/>
    <cellStyle name="40% - Accent5 3 5 4 3" xfId="32620"/>
    <cellStyle name="40% - Accent5 3 5 4 4" xfId="32621"/>
    <cellStyle name="40% - Accent5 3 5 5" xfId="32622"/>
    <cellStyle name="40% - Accent5 3 5 5 2" xfId="32623"/>
    <cellStyle name="40% - Accent5 3 5 5 3" xfId="32624"/>
    <cellStyle name="40% - Accent5 3 5 6" xfId="32625"/>
    <cellStyle name="40% - Accent5 3 5 7" xfId="32626"/>
    <cellStyle name="40% - Accent5 3 6" xfId="32627"/>
    <cellStyle name="40% - Accent5 3 6 2" xfId="32628"/>
    <cellStyle name="40% - Accent5 3 6 2 2" xfId="32629"/>
    <cellStyle name="40% - Accent5 3 6 2 2 2" xfId="32630"/>
    <cellStyle name="40% - Accent5 3 6 2 2 2 2" xfId="32631"/>
    <cellStyle name="40% - Accent5 3 6 2 2 2 3" xfId="32632"/>
    <cellStyle name="40% - Accent5 3 6 2 2 3" xfId="32633"/>
    <cellStyle name="40% - Accent5 3 6 2 2 4" xfId="32634"/>
    <cellStyle name="40% - Accent5 3 6 2 3" xfId="32635"/>
    <cellStyle name="40% - Accent5 3 6 2 3 2" xfId="32636"/>
    <cellStyle name="40% - Accent5 3 6 2 3 3" xfId="32637"/>
    <cellStyle name="40% - Accent5 3 6 2 4" xfId="32638"/>
    <cellStyle name="40% - Accent5 3 6 2 5" xfId="32639"/>
    <cellStyle name="40% - Accent5 3 6 3" xfId="32640"/>
    <cellStyle name="40% - Accent5 3 6 3 2" xfId="32641"/>
    <cellStyle name="40% - Accent5 3 6 3 2 2" xfId="32642"/>
    <cellStyle name="40% - Accent5 3 6 3 2 2 2" xfId="32643"/>
    <cellStyle name="40% - Accent5 3 6 3 2 2 3" xfId="32644"/>
    <cellStyle name="40% - Accent5 3 6 3 2 3" xfId="32645"/>
    <cellStyle name="40% - Accent5 3 6 3 2 4" xfId="32646"/>
    <cellStyle name="40% - Accent5 3 6 3 3" xfId="32647"/>
    <cellStyle name="40% - Accent5 3 6 3 3 2" xfId="32648"/>
    <cellStyle name="40% - Accent5 3 6 3 3 3" xfId="32649"/>
    <cellStyle name="40% - Accent5 3 6 3 4" xfId="32650"/>
    <cellStyle name="40% - Accent5 3 6 3 5" xfId="32651"/>
    <cellStyle name="40% - Accent5 3 6 4" xfId="32652"/>
    <cellStyle name="40% - Accent5 3 6 4 2" xfId="32653"/>
    <cellStyle name="40% - Accent5 3 6 4 2 2" xfId="32654"/>
    <cellStyle name="40% - Accent5 3 6 4 2 3" xfId="32655"/>
    <cellStyle name="40% - Accent5 3 6 4 3" xfId="32656"/>
    <cellStyle name="40% - Accent5 3 6 4 4" xfId="32657"/>
    <cellStyle name="40% - Accent5 3 6 5" xfId="32658"/>
    <cellStyle name="40% - Accent5 3 6 5 2" xfId="32659"/>
    <cellStyle name="40% - Accent5 3 6 5 3" xfId="32660"/>
    <cellStyle name="40% - Accent5 3 6 6" xfId="32661"/>
    <cellStyle name="40% - Accent5 3 6 7" xfId="32662"/>
    <cellStyle name="40% - Accent5 3 7" xfId="32663"/>
    <cellStyle name="40% - Accent5 3 7 2" xfId="32664"/>
    <cellStyle name="40% - Accent5 3 7 2 2" xfId="32665"/>
    <cellStyle name="40% - Accent5 3 7 2 2 2" xfId="32666"/>
    <cellStyle name="40% - Accent5 3 7 2 2 3" xfId="32667"/>
    <cellStyle name="40% - Accent5 3 7 2 3" xfId="32668"/>
    <cellStyle name="40% - Accent5 3 7 2 4" xfId="32669"/>
    <cellStyle name="40% - Accent5 3 7 3" xfId="32670"/>
    <cellStyle name="40% - Accent5 3 7 3 2" xfId="32671"/>
    <cellStyle name="40% - Accent5 3 7 3 3" xfId="32672"/>
    <cellStyle name="40% - Accent5 3 7 4" xfId="32673"/>
    <cellStyle name="40% - Accent5 3 7 5" xfId="32674"/>
    <cellStyle name="40% - Accent5 3 8" xfId="32675"/>
    <cellStyle name="40% - Accent5 3 8 2" xfId="32676"/>
    <cellStyle name="40% - Accent5 3 8 2 2" xfId="32677"/>
    <cellStyle name="40% - Accent5 3 8 2 2 2" xfId="32678"/>
    <cellStyle name="40% - Accent5 3 8 2 2 3" xfId="32679"/>
    <cellStyle name="40% - Accent5 3 8 2 3" xfId="32680"/>
    <cellStyle name="40% - Accent5 3 8 2 4" xfId="32681"/>
    <cellStyle name="40% - Accent5 3 8 3" xfId="32682"/>
    <cellStyle name="40% - Accent5 3 8 3 2" xfId="32683"/>
    <cellStyle name="40% - Accent5 3 8 3 3" xfId="32684"/>
    <cellStyle name="40% - Accent5 3 8 4" xfId="32685"/>
    <cellStyle name="40% - Accent5 3 8 5" xfId="32686"/>
    <cellStyle name="40% - Accent5 3 9" xfId="32687"/>
    <cellStyle name="40% - Accent5 3 9 2" xfId="32688"/>
    <cellStyle name="40% - Accent5 3 9 2 2" xfId="32689"/>
    <cellStyle name="40% - Accent5 3 9 2 2 2" xfId="32690"/>
    <cellStyle name="40% - Accent5 3 9 2 2 3" xfId="32691"/>
    <cellStyle name="40% - Accent5 3 9 2 3" xfId="32692"/>
    <cellStyle name="40% - Accent5 3 9 2 4" xfId="32693"/>
    <cellStyle name="40% - Accent5 3 9 3" xfId="32694"/>
    <cellStyle name="40% - Accent5 3 9 3 2" xfId="32695"/>
    <cellStyle name="40% - Accent5 3 9 3 3" xfId="32696"/>
    <cellStyle name="40% - Accent5 3 9 4" xfId="32697"/>
    <cellStyle name="40% - Accent5 3 9 5" xfId="32698"/>
    <cellStyle name="40% - Accent5 3_PwrTax 51040" xfId="32699"/>
    <cellStyle name="40% - Accent5 30" xfId="732"/>
    <cellStyle name="40% - Accent5 31" xfId="733"/>
    <cellStyle name="40% - Accent5 32" xfId="734"/>
    <cellStyle name="40% - Accent5 33" xfId="735"/>
    <cellStyle name="40% - Accent5 34" xfId="736"/>
    <cellStyle name="40% - Accent5 35" xfId="737"/>
    <cellStyle name="40% - Accent5 36" xfId="738"/>
    <cellStyle name="40% - Accent5 37" xfId="739"/>
    <cellStyle name="40% - Accent5 37 10" xfId="32700"/>
    <cellStyle name="40% - Accent5 37 10 2" xfId="32701"/>
    <cellStyle name="40% - Accent5 37 10 2 2" xfId="32702"/>
    <cellStyle name="40% - Accent5 37 10 2 3" xfId="32703"/>
    <cellStyle name="40% - Accent5 37 10 3" xfId="32704"/>
    <cellStyle name="40% - Accent5 37 10 4" xfId="32705"/>
    <cellStyle name="40% - Accent5 37 11" xfId="32706"/>
    <cellStyle name="40% - Accent5 37 11 2" xfId="32707"/>
    <cellStyle name="40% - Accent5 37 11 3" xfId="32708"/>
    <cellStyle name="40% - Accent5 37 12" xfId="32709"/>
    <cellStyle name="40% - Accent5 37 13" xfId="32710"/>
    <cellStyle name="40% - Accent5 37 2" xfId="32711"/>
    <cellStyle name="40% - Accent5 37 2 10" xfId="32712"/>
    <cellStyle name="40% - Accent5 37 2 10 2" xfId="32713"/>
    <cellStyle name="40% - Accent5 37 2 10 3" xfId="32714"/>
    <cellStyle name="40% - Accent5 37 2 11" xfId="32715"/>
    <cellStyle name="40% - Accent5 37 2 12" xfId="32716"/>
    <cellStyle name="40% - Accent5 37 2 2" xfId="32717"/>
    <cellStyle name="40% - Accent5 37 2 2 2" xfId="32718"/>
    <cellStyle name="40% - Accent5 37 2 2 2 2" xfId="32719"/>
    <cellStyle name="40% - Accent5 37 2 2 2 2 2" xfId="32720"/>
    <cellStyle name="40% - Accent5 37 2 2 2 2 2 2" xfId="32721"/>
    <cellStyle name="40% - Accent5 37 2 2 2 2 2 3" xfId="32722"/>
    <cellStyle name="40% - Accent5 37 2 2 2 2 3" xfId="32723"/>
    <cellStyle name="40% - Accent5 37 2 2 2 2 4" xfId="32724"/>
    <cellStyle name="40% - Accent5 37 2 2 2 3" xfId="32725"/>
    <cellStyle name="40% - Accent5 37 2 2 2 3 2" xfId="32726"/>
    <cellStyle name="40% - Accent5 37 2 2 2 3 3" xfId="32727"/>
    <cellStyle name="40% - Accent5 37 2 2 2 4" xfId="32728"/>
    <cellStyle name="40% - Accent5 37 2 2 2 5" xfId="32729"/>
    <cellStyle name="40% - Accent5 37 2 2 3" xfId="32730"/>
    <cellStyle name="40% - Accent5 37 2 2 3 2" xfId="32731"/>
    <cellStyle name="40% - Accent5 37 2 2 3 2 2" xfId="32732"/>
    <cellStyle name="40% - Accent5 37 2 2 3 2 2 2" xfId="32733"/>
    <cellStyle name="40% - Accent5 37 2 2 3 2 2 3" xfId="32734"/>
    <cellStyle name="40% - Accent5 37 2 2 3 2 3" xfId="32735"/>
    <cellStyle name="40% - Accent5 37 2 2 3 2 4" xfId="32736"/>
    <cellStyle name="40% - Accent5 37 2 2 3 3" xfId="32737"/>
    <cellStyle name="40% - Accent5 37 2 2 3 3 2" xfId="32738"/>
    <cellStyle name="40% - Accent5 37 2 2 3 3 3" xfId="32739"/>
    <cellStyle name="40% - Accent5 37 2 2 3 4" xfId="32740"/>
    <cellStyle name="40% - Accent5 37 2 2 3 5" xfId="32741"/>
    <cellStyle name="40% - Accent5 37 2 2 4" xfId="32742"/>
    <cellStyle name="40% - Accent5 37 2 2 4 2" xfId="32743"/>
    <cellStyle name="40% - Accent5 37 2 2 4 2 2" xfId="32744"/>
    <cellStyle name="40% - Accent5 37 2 2 4 2 3" xfId="32745"/>
    <cellStyle name="40% - Accent5 37 2 2 4 3" xfId="32746"/>
    <cellStyle name="40% - Accent5 37 2 2 4 4" xfId="32747"/>
    <cellStyle name="40% - Accent5 37 2 2 5" xfId="32748"/>
    <cellStyle name="40% - Accent5 37 2 2 5 2" xfId="32749"/>
    <cellStyle name="40% - Accent5 37 2 2 5 3" xfId="32750"/>
    <cellStyle name="40% - Accent5 37 2 2 6" xfId="32751"/>
    <cellStyle name="40% - Accent5 37 2 2 7" xfId="32752"/>
    <cellStyle name="40% - Accent5 37 2 3" xfId="32753"/>
    <cellStyle name="40% - Accent5 37 2 3 2" xfId="32754"/>
    <cellStyle name="40% - Accent5 37 2 3 2 2" xfId="32755"/>
    <cellStyle name="40% - Accent5 37 2 3 2 2 2" xfId="32756"/>
    <cellStyle name="40% - Accent5 37 2 3 2 2 2 2" xfId="32757"/>
    <cellStyle name="40% - Accent5 37 2 3 2 2 2 3" xfId="32758"/>
    <cellStyle name="40% - Accent5 37 2 3 2 2 3" xfId="32759"/>
    <cellStyle name="40% - Accent5 37 2 3 2 2 4" xfId="32760"/>
    <cellStyle name="40% - Accent5 37 2 3 2 3" xfId="32761"/>
    <cellStyle name="40% - Accent5 37 2 3 2 3 2" xfId="32762"/>
    <cellStyle name="40% - Accent5 37 2 3 2 3 3" xfId="32763"/>
    <cellStyle name="40% - Accent5 37 2 3 2 4" xfId="32764"/>
    <cellStyle name="40% - Accent5 37 2 3 2 5" xfId="32765"/>
    <cellStyle name="40% - Accent5 37 2 3 3" xfId="32766"/>
    <cellStyle name="40% - Accent5 37 2 3 3 2" xfId="32767"/>
    <cellStyle name="40% - Accent5 37 2 3 3 2 2" xfId="32768"/>
    <cellStyle name="40% - Accent5 37 2 3 3 2 2 2" xfId="32769"/>
    <cellStyle name="40% - Accent5 37 2 3 3 2 2 3" xfId="32770"/>
    <cellStyle name="40% - Accent5 37 2 3 3 2 3" xfId="32771"/>
    <cellStyle name="40% - Accent5 37 2 3 3 2 4" xfId="32772"/>
    <cellStyle name="40% - Accent5 37 2 3 3 3" xfId="32773"/>
    <cellStyle name="40% - Accent5 37 2 3 3 3 2" xfId="32774"/>
    <cellStyle name="40% - Accent5 37 2 3 3 3 3" xfId="32775"/>
    <cellStyle name="40% - Accent5 37 2 3 3 4" xfId="32776"/>
    <cellStyle name="40% - Accent5 37 2 3 3 5" xfId="32777"/>
    <cellStyle name="40% - Accent5 37 2 3 4" xfId="32778"/>
    <cellStyle name="40% - Accent5 37 2 3 4 2" xfId="32779"/>
    <cellStyle name="40% - Accent5 37 2 3 4 2 2" xfId="32780"/>
    <cellStyle name="40% - Accent5 37 2 3 4 2 3" xfId="32781"/>
    <cellStyle name="40% - Accent5 37 2 3 4 3" xfId="32782"/>
    <cellStyle name="40% - Accent5 37 2 3 4 4" xfId="32783"/>
    <cellStyle name="40% - Accent5 37 2 3 5" xfId="32784"/>
    <cellStyle name="40% - Accent5 37 2 3 5 2" xfId="32785"/>
    <cellStyle name="40% - Accent5 37 2 3 5 3" xfId="32786"/>
    <cellStyle name="40% - Accent5 37 2 3 6" xfId="32787"/>
    <cellStyle name="40% - Accent5 37 2 3 7" xfId="32788"/>
    <cellStyle name="40% - Accent5 37 2 4" xfId="32789"/>
    <cellStyle name="40% - Accent5 37 2 4 2" xfId="32790"/>
    <cellStyle name="40% - Accent5 37 2 4 2 2" xfId="32791"/>
    <cellStyle name="40% - Accent5 37 2 4 2 2 2" xfId="32792"/>
    <cellStyle name="40% - Accent5 37 2 4 2 2 2 2" xfId="32793"/>
    <cellStyle name="40% - Accent5 37 2 4 2 2 2 3" xfId="32794"/>
    <cellStyle name="40% - Accent5 37 2 4 2 2 3" xfId="32795"/>
    <cellStyle name="40% - Accent5 37 2 4 2 2 4" xfId="32796"/>
    <cellStyle name="40% - Accent5 37 2 4 2 3" xfId="32797"/>
    <cellStyle name="40% - Accent5 37 2 4 2 3 2" xfId="32798"/>
    <cellStyle name="40% - Accent5 37 2 4 2 3 3" xfId="32799"/>
    <cellStyle name="40% - Accent5 37 2 4 2 4" xfId="32800"/>
    <cellStyle name="40% - Accent5 37 2 4 2 5" xfId="32801"/>
    <cellStyle name="40% - Accent5 37 2 4 3" xfId="32802"/>
    <cellStyle name="40% - Accent5 37 2 4 3 2" xfId="32803"/>
    <cellStyle name="40% - Accent5 37 2 4 3 2 2" xfId="32804"/>
    <cellStyle name="40% - Accent5 37 2 4 3 2 2 2" xfId="32805"/>
    <cellStyle name="40% - Accent5 37 2 4 3 2 2 3" xfId="32806"/>
    <cellStyle name="40% - Accent5 37 2 4 3 2 3" xfId="32807"/>
    <cellStyle name="40% - Accent5 37 2 4 3 2 4" xfId="32808"/>
    <cellStyle name="40% - Accent5 37 2 4 3 3" xfId="32809"/>
    <cellStyle name="40% - Accent5 37 2 4 3 3 2" xfId="32810"/>
    <cellStyle name="40% - Accent5 37 2 4 3 3 3" xfId="32811"/>
    <cellStyle name="40% - Accent5 37 2 4 3 4" xfId="32812"/>
    <cellStyle name="40% - Accent5 37 2 4 3 5" xfId="32813"/>
    <cellStyle name="40% - Accent5 37 2 4 4" xfId="32814"/>
    <cellStyle name="40% - Accent5 37 2 4 4 2" xfId="32815"/>
    <cellStyle name="40% - Accent5 37 2 4 4 2 2" xfId="32816"/>
    <cellStyle name="40% - Accent5 37 2 4 4 2 3" xfId="32817"/>
    <cellStyle name="40% - Accent5 37 2 4 4 3" xfId="32818"/>
    <cellStyle name="40% - Accent5 37 2 4 4 4" xfId="32819"/>
    <cellStyle name="40% - Accent5 37 2 4 5" xfId="32820"/>
    <cellStyle name="40% - Accent5 37 2 4 5 2" xfId="32821"/>
    <cellStyle name="40% - Accent5 37 2 4 5 3" xfId="32822"/>
    <cellStyle name="40% - Accent5 37 2 4 6" xfId="32823"/>
    <cellStyle name="40% - Accent5 37 2 4 7" xfId="32824"/>
    <cellStyle name="40% - Accent5 37 2 5" xfId="32825"/>
    <cellStyle name="40% - Accent5 37 2 5 2" xfId="32826"/>
    <cellStyle name="40% - Accent5 37 2 5 2 2" xfId="32827"/>
    <cellStyle name="40% - Accent5 37 2 5 2 2 2" xfId="32828"/>
    <cellStyle name="40% - Accent5 37 2 5 2 2 3" xfId="32829"/>
    <cellStyle name="40% - Accent5 37 2 5 2 3" xfId="32830"/>
    <cellStyle name="40% - Accent5 37 2 5 2 4" xfId="32831"/>
    <cellStyle name="40% - Accent5 37 2 5 3" xfId="32832"/>
    <cellStyle name="40% - Accent5 37 2 5 3 2" xfId="32833"/>
    <cellStyle name="40% - Accent5 37 2 5 3 3" xfId="32834"/>
    <cellStyle name="40% - Accent5 37 2 5 4" xfId="32835"/>
    <cellStyle name="40% - Accent5 37 2 5 5" xfId="32836"/>
    <cellStyle name="40% - Accent5 37 2 6" xfId="32837"/>
    <cellStyle name="40% - Accent5 37 2 6 2" xfId="32838"/>
    <cellStyle name="40% - Accent5 37 2 6 2 2" xfId="32839"/>
    <cellStyle name="40% - Accent5 37 2 6 2 2 2" xfId="32840"/>
    <cellStyle name="40% - Accent5 37 2 6 2 2 3" xfId="32841"/>
    <cellStyle name="40% - Accent5 37 2 6 2 3" xfId="32842"/>
    <cellStyle name="40% - Accent5 37 2 6 2 4" xfId="32843"/>
    <cellStyle name="40% - Accent5 37 2 6 3" xfId="32844"/>
    <cellStyle name="40% - Accent5 37 2 6 3 2" xfId="32845"/>
    <cellStyle name="40% - Accent5 37 2 6 3 3" xfId="32846"/>
    <cellStyle name="40% - Accent5 37 2 6 4" xfId="32847"/>
    <cellStyle name="40% - Accent5 37 2 6 5" xfId="32848"/>
    <cellStyle name="40% - Accent5 37 2 7" xfId="32849"/>
    <cellStyle name="40% - Accent5 37 2 7 2" xfId="32850"/>
    <cellStyle name="40% - Accent5 37 2 7 2 2" xfId="32851"/>
    <cellStyle name="40% - Accent5 37 2 7 2 2 2" xfId="32852"/>
    <cellStyle name="40% - Accent5 37 2 7 2 2 3" xfId="32853"/>
    <cellStyle name="40% - Accent5 37 2 7 2 3" xfId="32854"/>
    <cellStyle name="40% - Accent5 37 2 7 2 4" xfId="32855"/>
    <cellStyle name="40% - Accent5 37 2 7 3" xfId="32856"/>
    <cellStyle name="40% - Accent5 37 2 7 3 2" xfId="32857"/>
    <cellStyle name="40% - Accent5 37 2 7 3 3" xfId="32858"/>
    <cellStyle name="40% - Accent5 37 2 7 4" xfId="32859"/>
    <cellStyle name="40% - Accent5 37 2 7 5" xfId="32860"/>
    <cellStyle name="40% - Accent5 37 2 8" xfId="32861"/>
    <cellStyle name="40% - Accent5 37 2 8 2" xfId="32862"/>
    <cellStyle name="40% - Accent5 37 2 8 2 2" xfId="32863"/>
    <cellStyle name="40% - Accent5 37 2 8 2 3" xfId="32864"/>
    <cellStyle name="40% - Accent5 37 2 8 3" xfId="32865"/>
    <cellStyle name="40% - Accent5 37 2 8 4" xfId="32866"/>
    <cellStyle name="40% - Accent5 37 2 9" xfId="32867"/>
    <cellStyle name="40% - Accent5 37 2 9 2" xfId="32868"/>
    <cellStyle name="40% - Accent5 37 2 9 2 2" xfId="32869"/>
    <cellStyle name="40% - Accent5 37 2 9 2 3" xfId="32870"/>
    <cellStyle name="40% - Accent5 37 2 9 3" xfId="32871"/>
    <cellStyle name="40% - Accent5 37 2 9 4" xfId="32872"/>
    <cellStyle name="40% - Accent5 37 3" xfId="32873"/>
    <cellStyle name="40% - Accent5 37 3 2" xfId="32874"/>
    <cellStyle name="40% - Accent5 37 3 2 2" xfId="32875"/>
    <cellStyle name="40% - Accent5 37 3 2 2 2" xfId="32876"/>
    <cellStyle name="40% - Accent5 37 3 2 2 2 2" xfId="32877"/>
    <cellStyle name="40% - Accent5 37 3 2 2 2 3" xfId="32878"/>
    <cellStyle name="40% - Accent5 37 3 2 2 3" xfId="32879"/>
    <cellStyle name="40% - Accent5 37 3 2 2 4" xfId="32880"/>
    <cellStyle name="40% - Accent5 37 3 2 3" xfId="32881"/>
    <cellStyle name="40% - Accent5 37 3 2 3 2" xfId="32882"/>
    <cellStyle name="40% - Accent5 37 3 2 3 3" xfId="32883"/>
    <cellStyle name="40% - Accent5 37 3 2 4" xfId="32884"/>
    <cellStyle name="40% - Accent5 37 3 2 5" xfId="32885"/>
    <cellStyle name="40% - Accent5 37 3 3" xfId="32886"/>
    <cellStyle name="40% - Accent5 37 3 3 2" xfId="32887"/>
    <cellStyle name="40% - Accent5 37 3 3 2 2" xfId="32888"/>
    <cellStyle name="40% - Accent5 37 3 3 2 2 2" xfId="32889"/>
    <cellStyle name="40% - Accent5 37 3 3 2 2 3" xfId="32890"/>
    <cellStyle name="40% - Accent5 37 3 3 2 3" xfId="32891"/>
    <cellStyle name="40% - Accent5 37 3 3 2 4" xfId="32892"/>
    <cellStyle name="40% - Accent5 37 3 3 3" xfId="32893"/>
    <cellStyle name="40% - Accent5 37 3 3 3 2" xfId="32894"/>
    <cellStyle name="40% - Accent5 37 3 3 3 3" xfId="32895"/>
    <cellStyle name="40% - Accent5 37 3 3 4" xfId="32896"/>
    <cellStyle name="40% - Accent5 37 3 3 5" xfId="32897"/>
    <cellStyle name="40% - Accent5 37 3 4" xfId="32898"/>
    <cellStyle name="40% - Accent5 37 3 4 2" xfId="32899"/>
    <cellStyle name="40% - Accent5 37 3 4 2 2" xfId="32900"/>
    <cellStyle name="40% - Accent5 37 3 4 2 3" xfId="32901"/>
    <cellStyle name="40% - Accent5 37 3 4 3" xfId="32902"/>
    <cellStyle name="40% - Accent5 37 3 4 4" xfId="32903"/>
    <cellStyle name="40% - Accent5 37 3 5" xfId="32904"/>
    <cellStyle name="40% - Accent5 37 3 5 2" xfId="32905"/>
    <cellStyle name="40% - Accent5 37 3 5 3" xfId="32906"/>
    <cellStyle name="40% - Accent5 37 3 6" xfId="32907"/>
    <cellStyle name="40% - Accent5 37 3 7" xfId="32908"/>
    <cellStyle name="40% - Accent5 37 4" xfId="32909"/>
    <cellStyle name="40% - Accent5 37 4 2" xfId="32910"/>
    <cellStyle name="40% - Accent5 37 4 2 2" xfId="32911"/>
    <cellStyle name="40% - Accent5 37 4 2 2 2" xfId="32912"/>
    <cellStyle name="40% - Accent5 37 4 2 2 2 2" xfId="32913"/>
    <cellStyle name="40% - Accent5 37 4 2 2 2 3" xfId="32914"/>
    <cellStyle name="40% - Accent5 37 4 2 2 3" xfId="32915"/>
    <cellStyle name="40% - Accent5 37 4 2 2 4" xfId="32916"/>
    <cellStyle name="40% - Accent5 37 4 2 3" xfId="32917"/>
    <cellStyle name="40% - Accent5 37 4 2 3 2" xfId="32918"/>
    <cellStyle name="40% - Accent5 37 4 2 3 3" xfId="32919"/>
    <cellStyle name="40% - Accent5 37 4 2 4" xfId="32920"/>
    <cellStyle name="40% - Accent5 37 4 2 5" xfId="32921"/>
    <cellStyle name="40% - Accent5 37 4 3" xfId="32922"/>
    <cellStyle name="40% - Accent5 37 4 3 2" xfId="32923"/>
    <cellStyle name="40% - Accent5 37 4 3 2 2" xfId="32924"/>
    <cellStyle name="40% - Accent5 37 4 3 2 2 2" xfId="32925"/>
    <cellStyle name="40% - Accent5 37 4 3 2 2 3" xfId="32926"/>
    <cellStyle name="40% - Accent5 37 4 3 2 3" xfId="32927"/>
    <cellStyle name="40% - Accent5 37 4 3 2 4" xfId="32928"/>
    <cellStyle name="40% - Accent5 37 4 3 3" xfId="32929"/>
    <cellStyle name="40% - Accent5 37 4 3 3 2" xfId="32930"/>
    <cellStyle name="40% - Accent5 37 4 3 3 3" xfId="32931"/>
    <cellStyle name="40% - Accent5 37 4 3 4" xfId="32932"/>
    <cellStyle name="40% - Accent5 37 4 3 5" xfId="32933"/>
    <cellStyle name="40% - Accent5 37 4 4" xfId="32934"/>
    <cellStyle name="40% - Accent5 37 4 4 2" xfId="32935"/>
    <cellStyle name="40% - Accent5 37 4 4 2 2" xfId="32936"/>
    <cellStyle name="40% - Accent5 37 4 4 2 3" xfId="32937"/>
    <cellStyle name="40% - Accent5 37 4 4 3" xfId="32938"/>
    <cellStyle name="40% - Accent5 37 4 4 4" xfId="32939"/>
    <cellStyle name="40% - Accent5 37 4 5" xfId="32940"/>
    <cellStyle name="40% - Accent5 37 4 5 2" xfId="32941"/>
    <cellStyle name="40% - Accent5 37 4 5 3" xfId="32942"/>
    <cellStyle name="40% - Accent5 37 4 6" xfId="32943"/>
    <cellStyle name="40% - Accent5 37 4 7" xfId="32944"/>
    <cellStyle name="40% - Accent5 37 5" xfId="32945"/>
    <cellStyle name="40% - Accent5 37 5 2" xfId="32946"/>
    <cellStyle name="40% - Accent5 37 5 2 2" xfId="32947"/>
    <cellStyle name="40% - Accent5 37 5 2 2 2" xfId="32948"/>
    <cellStyle name="40% - Accent5 37 5 2 2 2 2" xfId="32949"/>
    <cellStyle name="40% - Accent5 37 5 2 2 2 3" xfId="32950"/>
    <cellStyle name="40% - Accent5 37 5 2 2 3" xfId="32951"/>
    <cellStyle name="40% - Accent5 37 5 2 2 4" xfId="32952"/>
    <cellStyle name="40% - Accent5 37 5 2 3" xfId="32953"/>
    <cellStyle name="40% - Accent5 37 5 2 3 2" xfId="32954"/>
    <cellStyle name="40% - Accent5 37 5 2 3 3" xfId="32955"/>
    <cellStyle name="40% - Accent5 37 5 2 4" xfId="32956"/>
    <cellStyle name="40% - Accent5 37 5 2 5" xfId="32957"/>
    <cellStyle name="40% - Accent5 37 5 3" xfId="32958"/>
    <cellStyle name="40% - Accent5 37 5 3 2" xfId="32959"/>
    <cellStyle name="40% - Accent5 37 5 3 2 2" xfId="32960"/>
    <cellStyle name="40% - Accent5 37 5 3 2 2 2" xfId="32961"/>
    <cellStyle name="40% - Accent5 37 5 3 2 2 3" xfId="32962"/>
    <cellStyle name="40% - Accent5 37 5 3 2 3" xfId="32963"/>
    <cellStyle name="40% - Accent5 37 5 3 2 4" xfId="32964"/>
    <cellStyle name="40% - Accent5 37 5 3 3" xfId="32965"/>
    <cellStyle name="40% - Accent5 37 5 3 3 2" xfId="32966"/>
    <cellStyle name="40% - Accent5 37 5 3 3 3" xfId="32967"/>
    <cellStyle name="40% - Accent5 37 5 3 4" xfId="32968"/>
    <cellStyle name="40% - Accent5 37 5 3 5" xfId="32969"/>
    <cellStyle name="40% - Accent5 37 5 4" xfId="32970"/>
    <cellStyle name="40% - Accent5 37 5 4 2" xfId="32971"/>
    <cellStyle name="40% - Accent5 37 5 4 2 2" xfId="32972"/>
    <cellStyle name="40% - Accent5 37 5 4 2 3" xfId="32973"/>
    <cellStyle name="40% - Accent5 37 5 4 3" xfId="32974"/>
    <cellStyle name="40% - Accent5 37 5 4 4" xfId="32975"/>
    <cellStyle name="40% - Accent5 37 5 5" xfId="32976"/>
    <cellStyle name="40% - Accent5 37 5 5 2" xfId="32977"/>
    <cellStyle name="40% - Accent5 37 5 5 3" xfId="32978"/>
    <cellStyle name="40% - Accent5 37 5 6" xfId="32979"/>
    <cellStyle name="40% - Accent5 37 5 7" xfId="32980"/>
    <cellStyle name="40% - Accent5 37 6" xfId="32981"/>
    <cellStyle name="40% - Accent5 37 6 2" xfId="32982"/>
    <cellStyle name="40% - Accent5 37 6 2 2" xfId="32983"/>
    <cellStyle name="40% - Accent5 37 6 2 2 2" xfId="32984"/>
    <cellStyle name="40% - Accent5 37 6 2 2 3" xfId="32985"/>
    <cellStyle name="40% - Accent5 37 6 2 3" xfId="32986"/>
    <cellStyle name="40% - Accent5 37 6 2 4" xfId="32987"/>
    <cellStyle name="40% - Accent5 37 6 3" xfId="32988"/>
    <cellStyle name="40% - Accent5 37 6 3 2" xfId="32989"/>
    <cellStyle name="40% - Accent5 37 6 3 3" xfId="32990"/>
    <cellStyle name="40% - Accent5 37 6 4" xfId="32991"/>
    <cellStyle name="40% - Accent5 37 6 5" xfId="32992"/>
    <cellStyle name="40% - Accent5 37 7" xfId="32993"/>
    <cellStyle name="40% - Accent5 37 7 2" xfId="32994"/>
    <cellStyle name="40% - Accent5 37 7 2 2" xfId="32995"/>
    <cellStyle name="40% - Accent5 37 7 2 2 2" xfId="32996"/>
    <cellStyle name="40% - Accent5 37 7 2 2 3" xfId="32997"/>
    <cellStyle name="40% - Accent5 37 7 2 3" xfId="32998"/>
    <cellStyle name="40% - Accent5 37 7 2 4" xfId="32999"/>
    <cellStyle name="40% - Accent5 37 7 3" xfId="33000"/>
    <cellStyle name="40% - Accent5 37 7 3 2" xfId="33001"/>
    <cellStyle name="40% - Accent5 37 7 3 3" xfId="33002"/>
    <cellStyle name="40% - Accent5 37 7 4" xfId="33003"/>
    <cellStyle name="40% - Accent5 37 7 5" xfId="33004"/>
    <cellStyle name="40% - Accent5 37 8" xfId="33005"/>
    <cellStyle name="40% - Accent5 37 8 2" xfId="33006"/>
    <cellStyle name="40% - Accent5 37 8 2 2" xfId="33007"/>
    <cellStyle name="40% - Accent5 37 8 2 2 2" xfId="33008"/>
    <cellStyle name="40% - Accent5 37 8 2 2 3" xfId="33009"/>
    <cellStyle name="40% - Accent5 37 8 2 3" xfId="33010"/>
    <cellStyle name="40% - Accent5 37 8 2 4" xfId="33011"/>
    <cellStyle name="40% - Accent5 37 8 3" xfId="33012"/>
    <cellStyle name="40% - Accent5 37 8 3 2" xfId="33013"/>
    <cellStyle name="40% - Accent5 37 8 3 3" xfId="33014"/>
    <cellStyle name="40% - Accent5 37 8 4" xfId="33015"/>
    <cellStyle name="40% - Accent5 37 8 5" xfId="33016"/>
    <cellStyle name="40% - Accent5 37 9" xfId="33017"/>
    <cellStyle name="40% - Accent5 37 9 2" xfId="33018"/>
    <cellStyle name="40% - Accent5 37 9 2 2" xfId="33019"/>
    <cellStyle name="40% - Accent5 37 9 2 3" xfId="33020"/>
    <cellStyle name="40% - Accent5 37 9 3" xfId="33021"/>
    <cellStyle name="40% - Accent5 37 9 4" xfId="33022"/>
    <cellStyle name="40% - Accent5 37_PwrTax 51040" xfId="33023"/>
    <cellStyle name="40% - Accent5 38" xfId="33024"/>
    <cellStyle name="40% - Accent5 39" xfId="33025"/>
    <cellStyle name="40% - Accent5 39 2" xfId="33026"/>
    <cellStyle name="40% - Accent5 39 2 2" xfId="33027"/>
    <cellStyle name="40% - Accent5 39 2 2 2" xfId="33028"/>
    <cellStyle name="40% - Accent5 39 2 2 2 2" xfId="33029"/>
    <cellStyle name="40% - Accent5 39 2 2 2 3" xfId="33030"/>
    <cellStyle name="40% - Accent5 39 2 2 3" xfId="33031"/>
    <cellStyle name="40% - Accent5 39 2 2 4" xfId="33032"/>
    <cellStyle name="40% - Accent5 39 2 3" xfId="33033"/>
    <cellStyle name="40% - Accent5 39 2 3 2" xfId="33034"/>
    <cellStyle name="40% - Accent5 39 2 3 3" xfId="33035"/>
    <cellStyle name="40% - Accent5 39 2 4" xfId="33036"/>
    <cellStyle name="40% - Accent5 39 2 5" xfId="33037"/>
    <cellStyle name="40% - Accent5 39 3" xfId="33038"/>
    <cellStyle name="40% - Accent5 39 3 2" xfId="33039"/>
    <cellStyle name="40% - Accent5 39 3 2 2" xfId="33040"/>
    <cellStyle name="40% - Accent5 39 3 2 2 2" xfId="33041"/>
    <cellStyle name="40% - Accent5 39 3 2 2 3" xfId="33042"/>
    <cellStyle name="40% - Accent5 39 3 2 3" xfId="33043"/>
    <cellStyle name="40% - Accent5 39 3 2 4" xfId="33044"/>
    <cellStyle name="40% - Accent5 39 3 3" xfId="33045"/>
    <cellStyle name="40% - Accent5 39 3 3 2" xfId="33046"/>
    <cellStyle name="40% - Accent5 39 3 3 3" xfId="33047"/>
    <cellStyle name="40% - Accent5 39 3 4" xfId="33048"/>
    <cellStyle name="40% - Accent5 39 3 5" xfId="33049"/>
    <cellStyle name="40% - Accent5 39 4" xfId="33050"/>
    <cellStyle name="40% - Accent5 39 4 2" xfId="33051"/>
    <cellStyle name="40% - Accent5 39 4 2 2" xfId="33052"/>
    <cellStyle name="40% - Accent5 39 4 2 2 2" xfId="33053"/>
    <cellStyle name="40% - Accent5 39 4 2 2 3" xfId="33054"/>
    <cellStyle name="40% - Accent5 39 4 2 3" xfId="33055"/>
    <cellStyle name="40% - Accent5 39 4 2 4" xfId="33056"/>
    <cellStyle name="40% - Accent5 39 4 3" xfId="33057"/>
    <cellStyle name="40% - Accent5 39 4 3 2" xfId="33058"/>
    <cellStyle name="40% - Accent5 39 4 3 3" xfId="33059"/>
    <cellStyle name="40% - Accent5 39 4 4" xfId="33060"/>
    <cellStyle name="40% - Accent5 39 4 5" xfId="33061"/>
    <cellStyle name="40% - Accent5 39 5" xfId="33062"/>
    <cellStyle name="40% - Accent5 39 5 2" xfId="33063"/>
    <cellStyle name="40% - Accent5 39 5 2 2" xfId="33064"/>
    <cellStyle name="40% - Accent5 39 5 2 3" xfId="33065"/>
    <cellStyle name="40% - Accent5 39 5 3" xfId="33066"/>
    <cellStyle name="40% - Accent5 39 5 4" xfId="33067"/>
    <cellStyle name="40% - Accent5 39 6" xfId="33068"/>
    <cellStyle name="40% - Accent5 39 6 2" xfId="33069"/>
    <cellStyle name="40% - Accent5 39 6 3" xfId="33070"/>
    <cellStyle name="40% - Accent5 39 7" xfId="33071"/>
    <cellStyle name="40% - Accent5 39 8" xfId="33072"/>
    <cellStyle name="40% - Accent5 4" xfId="740"/>
    <cellStyle name="40% - Accent5 4 10" xfId="33073"/>
    <cellStyle name="40% - Accent5 4 10 2" xfId="33074"/>
    <cellStyle name="40% - Accent5 4 10 2 2" xfId="33075"/>
    <cellStyle name="40% - Accent5 4 10 2 2 2" xfId="33076"/>
    <cellStyle name="40% - Accent5 4 10 2 2 3" xfId="33077"/>
    <cellStyle name="40% - Accent5 4 10 2 3" xfId="33078"/>
    <cellStyle name="40% - Accent5 4 10 2 4" xfId="33079"/>
    <cellStyle name="40% - Accent5 4 10 3" xfId="33080"/>
    <cellStyle name="40% - Accent5 4 10 3 2" xfId="33081"/>
    <cellStyle name="40% - Accent5 4 10 3 3" xfId="33082"/>
    <cellStyle name="40% - Accent5 4 10 4" xfId="33083"/>
    <cellStyle name="40% - Accent5 4 10 5" xfId="33084"/>
    <cellStyle name="40% - Accent5 4 11" xfId="33085"/>
    <cellStyle name="40% - Accent5 4 11 2" xfId="33086"/>
    <cellStyle name="40% - Accent5 4 11 2 2" xfId="33087"/>
    <cellStyle name="40% - Accent5 4 11 2 3" xfId="33088"/>
    <cellStyle name="40% - Accent5 4 11 3" xfId="33089"/>
    <cellStyle name="40% - Accent5 4 11 4" xfId="33090"/>
    <cellStyle name="40% - Accent5 4 12" xfId="33091"/>
    <cellStyle name="40% - Accent5 4 12 2" xfId="33092"/>
    <cellStyle name="40% - Accent5 4 12 2 2" xfId="33093"/>
    <cellStyle name="40% - Accent5 4 12 2 3" xfId="33094"/>
    <cellStyle name="40% - Accent5 4 12 3" xfId="33095"/>
    <cellStyle name="40% - Accent5 4 12 4" xfId="33096"/>
    <cellStyle name="40% - Accent5 4 13" xfId="33097"/>
    <cellStyle name="40% - Accent5 4 13 2" xfId="33098"/>
    <cellStyle name="40% - Accent5 4 13 3" xfId="33099"/>
    <cellStyle name="40% - Accent5 4 14" xfId="33100"/>
    <cellStyle name="40% - Accent5 4 15" xfId="33101"/>
    <cellStyle name="40% - Accent5 4 2" xfId="741"/>
    <cellStyle name="40% - Accent5 4 3" xfId="33102"/>
    <cellStyle name="40% - Accent5 4 3 10" xfId="33103"/>
    <cellStyle name="40% - Accent5 4 3 10 2" xfId="33104"/>
    <cellStyle name="40% - Accent5 4 3 10 3" xfId="33105"/>
    <cellStyle name="40% - Accent5 4 3 11" xfId="33106"/>
    <cellStyle name="40% - Accent5 4 3 12" xfId="33107"/>
    <cellStyle name="40% - Accent5 4 3 2" xfId="33108"/>
    <cellStyle name="40% - Accent5 4 3 2 2" xfId="33109"/>
    <cellStyle name="40% - Accent5 4 3 2 2 2" xfId="33110"/>
    <cellStyle name="40% - Accent5 4 3 2 2 2 2" xfId="33111"/>
    <cellStyle name="40% - Accent5 4 3 2 2 2 2 2" xfId="33112"/>
    <cellStyle name="40% - Accent5 4 3 2 2 2 2 3" xfId="33113"/>
    <cellStyle name="40% - Accent5 4 3 2 2 2 3" xfId="33114"/>
    <cellStyle name="40% - Accent5 4 3 2 2 2 4" xfId="33115"/>
    <cellStyle name="40% - Accent5 4 3 2 2 3" xfId="33116"/>
    <cellStyle name="40% - Accent5 4 3 2 2 3 2" xfId="33117"/>
    <cellStyle name="40% - Accent5 4 3 2 2 3 3" xfId="33118"/>
    <cellStyle name="40% - Accent5 4 3 2 2 4" xfId="33119"/>
    <cellStyle name="40% - Accent5 4 3 2 2 5" xfId="33120"/>
    <cellStyle name="40% - Accent5 4 3 2 3" xfId="33121"/>
    <cellStyle name="40% - Accent5 4 3 2 3 2" xfId="33122"/>
    <cellStyle name="40% - Accent5 4 3 2 3 2 2" xfId="33123"/>
    <cellStyle name="40% - Accent5 4 3 2 3 2 2 2" xfId="33124"/>
    <cellStyle name="40% - Accent5 4 3 2 3 2 2 3" xfId="33125"/>
    <cellStyle name="40% - Accent5 4 3 2 3 2 3" xfId="33126"/>
    <cellStyle name="40% - Accent5 4 3 2 3 2 4" xfId="33127"/>
    <cellStyle name="40% - Accent5 4 3 2 3 3" xfId="33128"/>
    <cellStyle name="40% - Accent5 4 3 2 3 3 2" xfId="33129"/>
    <cellStyle name="40% - Accent5 4 3 2 3 3 3" xfId="33130"/>
    <cellStyle name="40% - Accent5 4 3 2 3 4" xfId="33131"/>
    <cellStyle name="40% - Accent5 4 3 2 3 5" xfId="33132"/>
    <cellStyle name="40% - Accent5 4 3 2 4" xfId="33133"/>
    <cellStyle name="40% - Accent5 4 3 2 4 2" xfId="33134"/>
    <cellStyle name="40% - Accent5 4 3 2 4 2 2" xfId="33135"/>
    <cellStyle name="40% - Accent5 4 3 2 4 2 3" xfId="33136"/>
    <cellStyle name="40% - Accent5 4 3 2 4 3" xfId="33137"/>
    <cellStyle name="40% - Accent5 4 3 2 4 4" xfId="33138"/>
    <cellStyle name="40% - Accent5 4 3 2 5" xfId="33139"/>
    <cellStyle name="40% - Accent5 4 3 2 5 2" xfId="33140"/>
    <cellStyle name="40% - Accent5 4 3 2 5 3" xfId="33141"/>
    <cellStyle name="40% - Accent5 4 3 2 6" xfId="33142"/>
    <cellStyle name="40% - Accent5 4 3 2 7" xfId="33143"/>
    <cellStyle name="40% - Accent5 4 3 3" xfId="33144"/>
    <cellStyle name="40% - Accent5 4 3 3 2" xfId="33145"/>
    <cellStyle name="40% - Accent5 4 3 3 2 2" xfId="33146"/>
    <cellStyle name="40% - Accent5 4 3 3 2 2 2" xfId="33147"/>
    <cellStyle name="40% - Accent5 4 3 3 2 2 2 2" xfId="33148"/>
    <cellStyle name="40% - Accent5 4 3 3 2 2 2 3" xfId="33149"/>
    <cellStyle name="40% - Accent5 4 3 3 2 2 3" xfId="33150"/>
    <cellStyle name="40% - Accent5 4 3 3 2 2 4" xfId="33151"/>
    <cellStyle name="40% - Accent5 4 3 3 2 3" xfId="33152"/>
    <cellStyle name="40% - Accent5 4 3 3 2 3 2" xfId="33153"/>
    <cellStyle name="40% - Accent5 4 3 3 2 3 3" xfId="33154"/>
    <cellStyle name="40% - Accent5 4 3 3 2 4" xfId="33155"/>
    <cellStyle name="40% - Accent5 4 3 3 2 5" xfId="33156"/>
    <cellStyle name="40% - Accent5 4 3 3 3" xfId="33157"/>
    <cellStyle name="40% - Accent5 4 3 3 3 2" xfId="33158"/>
    <cellStyle name="40% - Accent5 4 3 3 3 2 2" xfId="33159"/>
    <cellStyle name="40% - Accent5 4 3 3 3 2 2 2" xfId="33160"/>
    <cellStyle name="40% - Accent5 4 3 3 3 2 2 3" xfId="33161"/>
    <cellStyle name="40% - Accent5 4 3 3 3 2 3" xfId="33162"/>
    <cellStyle name="40% - Accent5 4 3 3 3 2 4" xfId="33163"/>
    <cellStyle name="40% - Accent5 4 3 3 3 3" xfId="33164"/>
    <cellStyle name="40% - Accent5 4 3 3 3 3 2" xfId="33165"/>
    <cellStyle name="40% - Accent5 4 3 3 3 3 3" xfId="33166"/>
    <cellStyle name="40% - Accent5 4 3 3 3 4" xfId="33167"/>
    <cellStyle name="40% - Accent5 4 3 3 3 5" xfId="33168"/>
    <cellStyle name="40% - Accent5 4 3 3 4" xfId="33169"/>
    <cellStyle name="40% - Accent5 4 3 3 4 2" xfId="33170"/>
    <cellStyle name="40% - Accent5 4 3 3 4 2 2" xfId="33171"/>
    <cellStyle name="40% - Accent5 4 3 3 4 2 3" xfId="33172"/>
    <cellStyle name="40% - Accent5 4 3 3 4 3" xfId="33173"/>
    <cellStyle name="40% - Accent5 4 3 3 4 4" xfId="33174"/>
    <cellStyle name="40% - Accent5 4 3 3 5" xfId="33175"/>
    <cellStyle name="40% - Accent5 4 3 3 5 2" xfId="33176"/>
    <cellStyle name="40% - Accent5 4 3 3 5 3" xfId="33177"/>
    <cellStyle name="40% - Accent5 4 3 3 6" xfId="33178"/>
    <cellStyle name="40% - Accent5 4 3 3 7" xfId="33179"/>
    <cellStyle name="40% - Accent5 4 3 4" xfId="33180"/>
    <cellStyle name="40% - Accent5 4 3 4 2" xfId="33181"/>
    <cellStyle name="40% - Accent5 4 3 4 2 2" xfId="33182"/>
    <cellStyle name="40% - Accent5 4 3 4 2 2 2" xfId="33183"/>
    <cellStyle name="40% - Accent5 4 3 4 2 2 2 2" xfId="33184"/>
    <cellStyle name="40% - Accent5 4 3 4 2 2 2 3" xfId="33185"/>
    <cellStyle name="40% - Accent5 4 3 4 2 2 3" xfId="33186"/>
    <cellStyle name="40% - Accent5 4 3 4 2 2 4" xfId="33187"/>
    <cellStyle name="40% - Accent5 4 3 4 2 3" xfId="33188"/>
    <cellStyle name="40% - Accent5 4 3 4 2 3 2" xfId="33189"/>
    <cellStyle name="40% - Accent5 4 3 4 2 3 3" xfId="33190"/>
    <cellStyle name="40% - Accent5 4 3 4 2 4" xfId="33191"/>
    <cellStyle name="40% - Accent5 4 3 4 2 5" xfId="33192"/>
    <cellStyle name="40% - Accent5 4 3 4 3" xfId="33193"/>
    <cellStyle name="40% - Accent5 4 3 4 3 2" xfId="33194"/>
    <cellStyle name="40% - Accent5 4 3 4 3 2 2" xfId="33195"/>
    <cellStyle name="40% - Accent5 4 3 4 3 2 2 2" xfId="33196"/>
    <cellStyle name="40% - Accent5 4 3 4 3 2 2 3" xfId="33197"/>
    <cellStyle name="40% - Accent5 4 3 4 3 2 3" xfId="33198"/>
    <cellStyle name="40% - Accent5 4 3 4 3 2 4" xfId="33199"/>
    <cellStyle name="40% - Accent5 4 3 4 3 3" xfId="33200"/>
    <cellStyle name="40% - Accent5 4 3 4 3 3 2" xfId="33201"/>
    <cellStyle name="40% - Accent5 4 3 4 3 3 3" xfId="33202"/>
    <cellStyle name="40% - Accent5 4 3 4 3 4" xfId="33203"/>
    <cellStyle name="40% - Accent5 4 3 4 3 5" xfId="33204"/>
    <cellStyle name="40% - Accent5 4 3 4 4" xfId="33205"/>
    <cellStyle name="40% - Accent5 4 3 4 4 2" xfId="33206"/>
    <cellStyle name="40% - Accent5 4 3 4 4 2 2" xfId="33207"/>
    <cellStyle name="40% - Accent5 4 3 4 4 2 3" xfId="33208"/>
    <cellStyle name="40% - Accent5 4 3 4 4 3" xfId="33209"/>
    <cellStyle name="40% - Accent5 4 3 4 4 4" xfId="33210"/>
    <cellStyle name="40% - Accent5 4 3 4 5" xfId="33211"/>
    <cellStyle name="40% - Accent5 4 3 4 5 2" xfId="33212"/>
    <cellStyle name="40% - Accent5 4 3 4 5 3" xfId="33213"/>
    <cellStyle name="40% - Accent5 4 3 4 6" xfId="33214"/>
    <cellStyle name="40% - Accent5 4 3 4 7" xfId="33215"/>
    <cellStyle name="40% - Accent5 4 3 5" xfId="33216"/>
    <cellStyle name="40% - Accent5 4 3 5 2" xfId="33217"/>
    <cellStyle name="40% - Accent5 4 3 5 2 2" xfId="33218"/>
    <cellStyle name="40% - Accent5 4 3 5 2 2 2" xfId="33219"/>
    <cellStyle name="40% - Accent5 4 3 5 2 2 3" xfId="33220"/>
    <cellStyle name="40% - Accent5 4 3 5 2 3" xfId="33221"/>
    <cellStyle name="40% - Accent5 4 3 5 2 4" xfId="33222"/>
    <cellStyle name="40% - Accent5 4 3 5 3" xfId="33223"/>
    <cellStyle name="40% - Accent5 4 3 5 3 2" xfId="33224"/>
    <cellStyle name="40% - Accent5 4 3 5 3 3" xfId="33225"/>
    <cellStyle name="40% - Accent5 4 3 5 4" xfId="33226"/>
    <cellStyle name="40% - Accent5 4 3 5 5" xfId="33227"/>
    <cellStyle name="40% - Accent5 4 3 6" xfId="33228"/>
    <cellStyle name="40% - Accent5 4 3 6 2" xfId="33229"/>
    <cellStyle name="40% - Accent5 4 3 6 2 2" xfId="33230"/>
    <cellStyle name="40% - Accent5 4 3 6 2 2 2" xfId="33231"/>
    <cellStyle name="40% - Accent5 4 3 6 2 2 3" xfId="33232"/>
    <cellStyle name="40% - Accent5 4 3 6 2 3" xfId="33233"/>
    <cellStyle name="40% - Accent5 4 3 6 2 4" xfId="33234"/>
    <cellStyle name="40% - Accent5 4 3 6 3" xfId="33235"/>
    <cellStyle name="40% - Accent5 4 3 6 3 2" xfId="33236"/>
    <cellStyle name="40% - Accent5 4 3 6 3 3" xfId="33237"/>
    <cellStyle name="40% - Accent5 4 3 6 4" xfId="33238"/>
    <cellStyle name="40% - Accent5 4 3 6 5" xfId="33239"/>
    <cellStyle name="40% - Accent5 4 3 7" xfId="33240"/>
    <cellStyle name="40% - Accent5 4 3 7 2" xfId="33241"/>
    <cellStyle name="40% - Accent5 4 3 7 2 2" xfId="33242"/>
    <cellStyle name="40% - Accent5 4 3 7 2 2 2" xfId="33243"/>
    <cellStyle name="40% - Accent5 4 3 7 2 2 3" xfId="33244"/>
    <cellStyle name="40% - Accent5 4 3 7 2 3" xfId="33245"/>
    <cellStyle name="40% - Accent5 4 3 7 2 4" xfId="33246"/>
    <cellStyle name="40% - Accent5 4 3 7 3" xfId="33247"/>
    <cellStyle name="40% - Accent5 4 3 7 3 2" xfId="33248"/>
    <cellStyle name="40% - Accent5 4 3 7 3 3" xfId="33249"/>
    <cellStyle name="40% - Accent5 4 3 7 4" xfId="33250"/>
    <cellStyle name="40% - Accent5 4 3 7 5" xfId="33251"/>
    <cellStyle name="40% - Accent5 4 3 8" xfId="33252"/>
    <cellStyle name="40% - Accent5 4 3 8 2" xfId="33253"/>
    <cellStyle name="40% - Accent5 4 3 8 2 2" xfId="33254"/>
    <cellStyle name="40% - Accent5 4 3 8 2 3" xfId="33255"/>
    <cellStyle name="40% - Accent5 4 3 8 3" xfId="33256"/>
    <cellStyle name="40% - Accent5 4 3 8 4" xfId="33257"/>
    <cellStyle name="40% - Accent5 4 3 9" xfId="33258"/>
    <cellStyle name="40% - Accent5 4 3 9 2" xfId="33259"/>
    <cellStyle name="40% - Accent5 4 3 9 2 2" xfId="33260"/>
    <cellStyle name="40% - Accent5 4 3 9 2 3" xfId="33261"/>
    <cellStyle name="40% - Accent5 4 3 9 3" xfId="33262"/>
    <cellStyle name="40% - Accent5 4 3 9 4" xfId="33263"/>
    <cellStyle name="40% - Accent5 4 4" xfId="33264"/>
    <cellStyle name="40% - Accent5 4 4 10" xfId="33265"/>
    <cellStyle name="40% - Accent5 4 4 10 2" xfId="33266"/>
    <cellStyle name="40% - Accent5 4 4 10 3" xfId="33267"/>
    <cellStyle name="40% - Accent5 4 4 11" xfId="33268"/>
    <cellStyle name="40% - Accent5 4 4 12" xfId="33269"/>
    <cellStyle name="40% - Accent5 4 4 2" xfId="33270"/>
    <cellStyle name="40% - Accent5 4 4 2 2" xfId="33271"/>
    <cellStyle name="40% - Accent5 4 4 2 2 2" xfId="33272"/>
    <cellStyle name="40% - Accent5 4 4 2 2 2 2" xfId="33273"/>
    <cellStyle name="40% - Accent5 4 4 2 2 2 2 2" xfId="33274"/>
    <cellStyle name="40% - Accent5 4 4 2 2 2 2 3" xfId="33275"/>
    <cellStyle name="40% - Accent5 4 4 2 2 2 3" xfId="33276"/>
    <cellStyle name="40% - Accent5 4 4 2 2 2 4" xfId="33277"/>
    <cellStyle name="40% - Accent5 4 4 2 2 3" xfId="33278"/>
    <cellStyle name="40% - Accent5 4 4 2 2 3 2" xfId="33279"/>
    <cellStyle name="40% - Accent5 4 4 2 2 3 3" xfId="33280"/>
    <cellStyle name="40% - Accent5 4 4 2 2 4" xfId="33281"/>
    <cellStyle name="40% - Accent5 4 4 2 2 5" xfId="33282"/>
    <cellStyle name="40% - Accent5 4 4 2 3" xfId="33283"/>
    <cellStyle name="40% - Accent5 4 4 2 3 2" xfId="33284"/>
    <cellStyle name="40% - Accent5 4 4 2 3 2 2" xfId="33285"/>
    <cellStyle name="40% - Accent5 4 4 2 3 2 2 2" xfId="33286"/>
    <cellStyle name="40% - Accent5 4 4 2 3 2 2 3" xfId="33287"/>
    <cellStyle name="40% - Accent5 4 4 2 3 2 3" xfId="33288"/>
    <cellStyle name="40% - Accent5 4 4 2 3 2 4" xfId="33289"/>
    <cellStyle name="40% - Accent5 4 4 2 3 3" xfId="33290"/>
    <cellStyle name="40% - Accent5 4 4 2 3 3 2" xfId="33291"/>
    <cellStyle name="40% - Accent5 4 4 2 3 3 3" xfId="33292"/>
    <cellStyle name="40% - Accent5 4 4 2 3 4" xfId="33293"/>
    <cellStyle name="40% - Accent5 4 4 2 3 5" xfId="33294"/>
    <cellStyle name="40% - Accent5 4 4 2 4" xfId="33295"/>
    <cellStyle name="40% - Accent5 4 4 2 4 2" xfId="33296"/>
    <cellStyle name="40% - Accent5 4 4 2 4 2 2" xfId="33297"/>
    <cellStyle name="40% - Accent5 4 4 2 4 2 3" xfId="33298"/>
    <cellStyle name="40% - Accent5 4 4 2 4 3" xfId="33299"/>
    <cellStyle name="40% - Accent5 4 4 2 4 4" xfId="33300"/>
    <cellStyle name="40% - Accent5 4 4 2 5" xfId="33301"/>
    <cellStyle name="40% - Accent5 4 4 2 5 2" xfId="33302"/>
    <cellStyle name="40% - Accent5 4 4 2 5 3" xfId="33303"/>
    <cellStyle name="40% - Accent5 4 4 2 6" xfId="33304"/>
    <cellStyle name="40% - Accent5 4 4 2 7" xfId="33305"/>
    <cellStyle name="40% - Accent5 4 4 3" xfId="33306"/>
    <cellStyle name="40% - Accent5 4 4 3 2" xfId="33307"/>
    <cellStyle name="40% - Accent5 4 4 3 2 2" xfId="33308"/>
    <cellStyle name="40% - Accent5 4 4 3 2 2 2" xfId="33309"/>
    <cellStyle name="40% - Accent5 4 4 3 2 2 2 2" xfId="33310"/>
    <cellStyle name="40% - Accent5 4 4 3 2 2 2 3" xfId="33311"/>
    <cellStyle name="40% - Accent5 4 4 3 2 2 3" xfId="33312"/>
    <cellStyle name="40% - Accent5 4 4 3 2 2 4" xfId="33313"/>
    <cellStyle name="40% - Accent5 4 4 3 2 3" xfId="33314"/>
    <cellStyle name="40% - Accent5 4 4 3 2 3 2" xfId="33315"/>
    <cellStyle name="40% - Accent5 4 4 3 2 3 3" xfId="33316"/>
    <cellStyle name="40% - Accent5 4 4 3 2 4" xfId="33317"/>
    <cellStyle name="40% - Accent5 4 4 3 2 5" xfId="33318"/>
    <cellStyle name="40% - Accent5 4 4 3 3" xfId="33319"/>
    <cellStyle name="40% - Accent5 4 4 3 3 2" xfId="33320"/>
    <cellStyle name="40% - Accent5 4 4 3 3 2 2" xfId="33321"/>
    <cellStyle name="40% - Accent5 4 4 3 3 2 2 2" xfId="33322"/>
    <cellStyle name="40% - Accent5 4 4 3 3 2 2 3" xfId="33323"/>
    <cellStyle name="40% - Accent5 4 4 3 3 2 3" xfId="33324"/>
    <cellStyle name="40% - Accent5 4 4 3 3 2 4" xfId="33325"/>
    <cellStyle name="40% - Accent5 4 4 3 3 3" xfId="33326"/>
    <cellStyle name="40% - Accent5 4 4 3 3 3 2" xfId="33327"/>
    <cellStyle name="40% - Accent5 4 4 3 3 3 3" xfId="33328"/>
    <cellStyle name="40% - Accent5 4 4 3 3 4" xfId="33329"/>
    <cellStyle name="40% - Accent5 4 4 3 3 5" xfId="33330"/>
    <cellStyle name="40% - Accent5 4 4 3 4" xfId="33331"/>
    <cellStyle name="40% - Accent5 4 4 3 4 2" xfId="33332"/>
    <cellStyle name="40% - Accent5 4 4 3 4 2 2" xfId="33333"/>
    <cellStyle name="40% - Accent5 4 4 3 4 2 3" xfId="33334"/>
    <cellStyle name="40% - Accent5 4 4 3 4 3" xfId="33335"/>
    <cellStyle name="40% - Accent5 4 4 3 4 4" xfId="33336"/>
    <cellStyle name="40% - Accent5 4 4 3 5" xfId="33337"/>
    <cellStyle name="40% - Accent5 4 4 3 5 2" xfId="33338"/>
    <cellStyle name="40% - Accent5 4 4 3 5 3" xfId="33339"/>
    <cellStyle name="40% - Accent5 4 4 3 6" xfId="33340"/>
    <cellStyle name="40% - Accent5 4 4 3 7" xfId="33341"/>
    <cellStyle name="40% - Accent5 4 4 4" xfId="33342"/>
    <cellStyle name="40% - Accent5 4 4 4 2" xfId="33343"/>
    <cellStyle name="40% - Accent5 4 4 4 2 2" xfId="33344"/>
    <cellStyle name="40% - Accent5 4 4 4 2 2 2" xfId="33345"/>
    <cellStyle name="40% - Accent5 4 4 4 2 2 2 2" xfId="33346"/>
    <cellStyle name="40% - Accent5 4 4 4 2 2 2 3" xfId="33347"/>
    <cellStyle name="40% - Accent5 4 4 4 2 2 3" xfId="33348"/>
    <cellStyle name="40% - Accent5 4 4 4 2 2 4" xfId="33349"/>
    <cellStyle name="40% - Accent5 4 4 4 2 3" xfId="33350"/>
    <cellStyle name="40% - Accent5 4 4 4 2 3 2" xfId="33351"/>
    <cellStyle name="40% - Accent5 4 4 4 2 3 3" xfId="33352"/>
    <cellStyle name="40% - Accent5 4 4 4 2 4" xfId="33353"/>
    <cellStyle name="40% - Accent5 4 4 4 2 5" xfId="33354"/>
    <cellStyle name="40% - Accent5 4 4 4 3" xfId="33355"/>
    <cellStyle name="40% - Accent5 4 4 4 3 2" xfId="33356"/>
    <cellStyle name="40% - Accent5 4 4 4 3 2 2" xfId="33357"/>
    <cellStyle name="40% - Accent5 4 4 4 3 2 2 2" xfId="33358"/>
    <cellStyle name="40% - Accent5 4 4 4 3 2 2 3" xfId="33359"/>
    <cellStyle name="40% - Accent5 4 4 4 3 2 3" xfId="33360"/>
    <cellStyle name="40% - Accent5 4 4 4 3 2 4" xfId="33361"/>
    <cellStyle name="40% - Accent5 4 4 4 3 3" xfId="33362"/>
    <cellStyle name="40% - Accent5 4 4 4 3 3 2" xfId="33363"/>
    <cellStyle name="40% - Accent5 4 4 4 3 3 3" xfId="33364"/>
    <cellStyle name="40% - Accent5 4 4 4 3 4" xfId="33365"/>
    <cellStyle name="40% - Accent5 4 4 4 3 5" xfId="33366"/>
    <cellStyle name="40% - Accent5 4 4 4 4" xfId="33367"/>
    <cellStyle name="40% - Accent5 4 4 4 4 2" xfId="33368"/>
    <cellStyle name="40% - Accent5 4 4 4 4 2 2" xfId="33369"/>
    <cellStyle name="40% - Accent5 4 4 4 4 2 3" xfId="33370"/>
    <cellStyle name="40% - Accent5 4 4 4 4 3" xfId="33371"/>
    <cellStyle name="40% - Accent5 4 4 4 4 4" xfId="33372"/>
    <cellStyle name="40% - Accent5 4 4 4 5" xfId="33373"/>
    <cellStyle name="40% - Accent5 4 4 4 5 2" xfId="33374"/>
    <cellStyle name="40% - Accent5 4 4 4 5 3" xfId="33375"/>
    <cellStyle name="40% - Accent5 4 4 4 6" xfId="33376"/>
    <cellStyle name="40% - Accent5 4 4 4 7" xfId="33377"/>
    <cellStyle name="40% - Accent5 4 4 5" xfId="33378"/>
    <cellStyle name="40% - Accent5 4 4 5 2" xfId="33379"/>
    <cellStyle name="40% - Accent5 4 4 5 2 2" xfId="33380"/>
    <cellStyle name="40% - Accent5 4 4 5 2 2 2" xfId="33381"/>
    <cellStyle name="40% - Accent5 4 4 5 2 2 3" xfId="33382"/>
    <cellStyle name="40% - Accent5 4 4 5 2 3" xfId="33383"/>
    <cellStyle name="40% - Accent5 4 4 5 2 4" xfId="33384"/>
    <cellStyle name="40% - Accent5 4 4 5 3" xfId="33385"/>
    <cellStyle name="40% - Accent5 4 4 5 3 2" xfId="33386"/>
    <cellStyle name="40% - Accent5 4 4 5 3 3" xfId="33387"/>
    <cellStyle name="40% - Accent5 4 4 5 4" xfId="33388"/>
    <cellStyle name="40% - Accent5 4 4 5 5" xfId="33389"/>
    <cellStyle name="40% - Accent5 4 4 6" xfId="33390"/>
    <cellStyle name="40% - Accent5 4 4 6 2" xfId="33391"/>
    <cellStyle name="40% - Accent5 4 4 6 2 2" xfId="33392"/>
    <cellStyle name="40% - Accent5 4 4 6 2 2 2" xfId="33393"/>
    <cellStyle name="40% - Accent5 4 4 6 2 2 3" xfId="33394"/>
    <cellStyle name="40% - Accent5 4 4 6 2 3" xfId="33395"/>
    <cellStyle name="40% - Accent5 4 4 6 2 4" xfId="33396"/>
    <cellStyle name="40% - Accent5 4 4 6 3" xfId="33397"/>
    <cellStyle name="40% - Accent5 4 4 6 3 2" xfId="33398"/>
    <cellStyle name="40% - Accent5 4 4 6 3 3" xfId="33399"/>
    <cellStyle name="40% - Accent5 4 4 6 4" xfId="33400"/>
    <cellStyle name="40% - Accent5 4 4 6 5" xfId="33401"/>
    <cellStyle name="40% - Accent5 4 4 7" xfId="33402"/>
    <cellStyle name="40% - Accent5 4 4 7 2" xfId="33403"/>
    <cellStyle name="40% - Accent5 4 4 7 2 2" xfId="33404"/>
    <cellStyle name="40% - Accent5 4 4 7 2 2 2" xfId="33405"/>
    <cellStyle name="40% - Accent5 4 4 7 2 2 3" xfId="33406"/>
    <cellStyle name="40% - Accent5 4 4 7 2 3" xfId="33407"/>
    <cellStyle name="40% - Accent5 4 4 7 2 4" xfId="33408"/>
    <cellStyle name="40% - Accent5 4 4 7 3" xfId="33409"/>
    <cellStyle name="40% - Accent5 4 4 7 3 2" xfId="33410"/>
    <cellStyle name="40% - Accent5 4 4 7 3 3" xfId="33411"/>
    <cellStyle name="40% - Accent5 4 4 7 4" xfId="33412"/>
    <cellStyle name="40% - Accent5 4 4 7 5" xfId="33413"/>
    <cellStyle name="40% - Accent5 4 4 8" xfId="33414"/>
    <cellStyle name="40% - Accent5 4 4 8 2" xfId="33415"/>
    <cellStyle name="40% - Accent5 4 4 8 2 2" xfId="33416"/>
    <cellStyle name="40% - Accent5 4 4 8 2 3" xfId="33417"/>
    <cellStyle name="40% - Accent5 4 4 8 3" xfId="33418"/>
    <cellStyle name="40% - Accent5 4 4 8 4" xfId="33419"/>
    <cellStyle name="40% - Accent5 4 4 9" xfId="33420"/>
    <cellStyle name="40% - Accent5 4 4 9 2" xfId="33421"/>
    <cellStyle name="40% - Accent5 4 4 9 2 2" xfId="33422"/>
    <cellStyle name="40% - Accent5 4 4 9 2 3" xfId="33423"/>
    <cellStyle name="40% - Accent5 4 4 9 3" xfId="33424"/>
    <cellStyle name="40% - Accent5 4 4 9 4" xfId="33425"/>
    <cellStyle name="40% - Accent5 4 5" xfId="33426"/>
    <cellStyle name="40% - Accent5 4 5 2" xfId="33427"/>
    <cellStyle name="40% - Accent5 4 5 2 2" xfId="33428"/>
    <cellStyle name="40% - Accent5 4 5 2 2 2" xfId="33429"/>
    <cellStyle name="40% - Accent5 4 5 2 2 2 2" xfId="33430"/>
    <cellStyle name="40% - Accent5 4 5 2 2 2 3" xfId="33431"/>
    <cellStyle name="40% - Accent5 4 5 2 2 3" xfId="33432"/>
    <cellStyle name="40% - Accent5 4 5 2 2 4" xfId="33433"/>
    <cellStyle name="40% - Accent5 4 5 2 3" xfId="33434"/>
    <cellStyle name="40% - Accent5 4 5 2 3 2" xfId="33435"/>
    <cellStyle name="40% - Accent5 4 5 2 3 3" xfId="33436"/>
    <cellStyle name="40% - Accent5 4 5 2 4" xfId="33437"/>
    <cellStyle name="40% - Accent5 4 5 2 5" xfId="33438"/>
    <cellStyle name="40% - Accent5 4 5 3" xfId="33439"/>
    <cellStyle name="40% - Accent5 4 5 3 2" xfId="33440"/>
    <cellStyle name="40% - Accent5 4 5 3 2 2" xfId="33441"/>
    <cellStyle name="40% - Accent5 4 5 3 2 2 2" xfId="33442"/>
    <cellStyle name="40% - Accent5 4 5 3 2 2 3" xfId="33443"/>
    <cellStyle name="40% - Accent5 4 5 3 2 3" xfId="33444"/>
    <cellStyle name="40% - Accent5 4 5 3 2 4" xfId="33445"/>
    <cellStyle name="40% - Accent5 4 5 3 3" xfId="33446"/>
    <cellStyle name="40% - Accent5 4 5 3 3 2" xfId="33447"/>
    <cellStyle name="40% - Accent5 4 5 3 3 3" xfId="33448"/>
    <cellStyle name="40% - Accent5 4 5 3 4" xfId="33449"/>
    <cellStyle name="40% - Accent5 4 5 3 5" xfId="33450"/>
    <cellStyle name="40% - Accent5 4 5 4" xfId="33451"/>
    <cellStyle name="40% - Accent5 4 5 4 2" xfId="33452"/>
    <cellStyle name="40% - Accent5 4 5 4 2 2" xfId="33453"/>
    <cellStyle name="40% - Accent5 4 5 4 2 3" xfId="33454"/>
    <cellStyle name="40% - Accent5 4 5 4 3" xfId="33455"/>
    <cellStyle name="40% - Accent5 4 5 4 4" xfId="33456"/>
    <cellStyle name="40% - Accent5 4 5 5" xfId="33457"/>
    <cellStyle name="40% - Accent5 4 5 5 2" xfId="33458"/>
    <cellStyle name="40% - Accent5 4 5 5 3" xfId="33459"/>
    <cellStyle name="40% - Accent5 4 5 6" xfId="33460"/>
    <cellStyle name="40% - Accent5 4 5 7" xfId="33461"/>
    <cellStyle name="40% - Accent5 4 6" xfId="33462"/>
    <cellStyle name="40% - Accent5 4 6 2" xfId="33463"/>
    <cellStyle name="40% - Accent5 4 6 2 2" xfId="33464"/>
    <cellStyle name="40% - Accent5 4 6 2 2 2" xfId="33465"/>
    <cellStyle name="40% - Accent5 4 6 2 2 2 2" xfId="33466"/>
    <cellStyle name="40% - Accent5 4 6 2 2 2 3" xfId="33467"/>
    <cellStyle name="40% - Accent5 4 6 2 2 3" xfId="33468"/>
    <cellStyle name="40% - Accent5 4 6 2 2 4" xfId="33469"/>
    <cellStyle name="40% - Accent5 4 6 2 3" xfId="33470"/>
    <cellStyle name="40% - Accent5 4 6 2 3 2" xfId="33471"/>
    <cellStyle name="40% - Accent5 4 6 2 3 3" xfId="33472"/>
    <cellStyle name="40% - Accent5 4 6 2 4" xfId="33473"/>
    <cellStyle name="40% - Accent5 4 6 2 5" xfId="33474"/>
    <cellStyle name="40% - Accent5 4 6 3" xfId="33475"/>
    <cellStyle name="40% - Accent5 4 6 3 2" xfId="33476"/>
    <cellStyle name="40% - Accent5 4 6 3 2 2" xfId="33477"/>
    <cellStyle name="40% - Accent5 4 6 3 2 2 2" xfId="33478"/>
    <cellStyle name="40% - Accent5 4 6 3 2 2 3" xfId="33479"/>
    <cellStyle name="40% - Accent5 4 6 3 2 3" xfId="33480"/>
    <cellStyle name="40% - Accent5 4 6 3 2 4" xfId="33481"/>
    <cellStyle name="40% - Accent5 4 6 3 3" xfId="33482"/>
    <cellStyle name="40% - Accent5 4 6 3 3 2" xfId="33483"/>
    <cellStyle name="40% - Accent5 4 6 3 3 3" xfId="33484"/>
    <cellStyle name="40% - Accent5 4 6 3 4" xfId="33485"/>
    <cellStyle name="40% - Accent5 4 6 3 5" xfId="33486"/>
    <cellStyle name="40% - Accent5 4 6 4" xfId="33487"/>
    <cellStyle name="40% - Accent5 4 6 4 2" xfId="33488"/>
    <cellStyle name="40% - Accent5 4 6 4 2 2" xfId="33489"/>
    <cellStyle name="40% - Accent5 4 6 4 2 3" xfId="33490"/>
    <cellStyle name="40% - Accent5 4 6 4 3" xfId="33491"/>
    <cellStyle name="40% - Accent5 4 6 4 4" xfId="33492"/>
    <cellStyle name="40% - Accent5 4 6 5" xfId="33493"/>
    <cellStyle name="40% - Accent5 4 6 5 2" xfId="33494"/>
    <cellStyle name="40% - Accent5 4 6 5 3" xfId="33495"/>
    <cellStyle name="40% - Accent5 4 6 6" xfId="33496"/>
    <cellStyle name="40% - Accent5 4 6 7" xfId="33497"/>
    <cellStyle name="40% - Accent5 4 7" xfId="33498"/>
    <cellStyle name="40% - Accent5 4 7 2" xfId="33499"/>
    <cellStyle name="40% - Accent5 4 7 2 2" xfId="33500"/>
    <cellStyle name="40% - Accent5 4 7 2 2 2" xfId="33501"/>
    <cellStyle name="40% - Accent5 4 7 2 2 2 2" xfId="33502"/>
    <cellStyle name="40% - Accent5 4 7 2 2 2 3" xfId="33503"/>
    <cellStyle name="40% - Accent5 4 7 2 2 3" xfId="33504"/>
    <cellStyle name="40% - Accent5 4 7 2 2 4" xfId="33505"/>
    <cellStyle name="40% - Accent5 4 7 2 3" xfId="33506"/>
    <cellStyle name="40% - Accent5 4 7 2 3 2" xfId="33507"/>
    <cellStyle name="40% - Accent5 4 7 2 3 3" xfId="33508"/>
    <cellStyle name="40% - Accent5 4 7 2 4" xfId="33509"/>
    <cellStyle name="40% - Accent5 4 7 2 5" xfId="33510"/>
    <cellStyle name="40% - Accent5 4 7 3" xfId="33511"/>
    <cellStyle name="40% - Accent5 4 7 3 2" xfId="33512"/>
    <cellStyle name="40% - Accent5 4 7 3 2 2" xfId="33513"/>
    <cellStyle name="40% - Accent5 4 7 3 2 2 2" xfId="33514"/>
    <cellStyle name="40% - Accent5 4 7 3 2 2 3" xfId="33515"/>
    <cellStyle name="40% - Accent5 4 7 3 2 3" xfId="33516"/>
    <cellStyle name="40% - Accent5 4 7 3 2 4" xfId="33517"/>
    <cellStyle name="40% - Accent5 4 7 3 3" xfId="33518"/>
    <cellStyle name="40% - Accent5 4 7 3 3 2" xfId="33519"/>
    <cellStyle name="40% - Accent5 4 7 3 3 3" xfId="33520"/>
    <cellStyle name="40% - Accent5 4 7 3 4" xfId="33521"/>
    <cellStyle name="40% - Accent5 4 7 3 5" xfId="33522"/>
    <cellStyle name="40% - Accent5 4 7 4" xfId="33523"/>
    <cellStyle name="40% - Accent5 4 7 4 2" xfId="33524"/>
    <cellStyle name="40% - Accent5 4 7 4 2 2" xfId="33525"/>
    <cellStyle name="40% - Accent5 4 7 4 2 3" xfId="33526"/>
    <cellStyle name="40% - Accent5 4 7 4 3" xfId="33527"/>
    <cellStyle name="40% - Accent5 4 7 4 4" xfId="33528"/>
    <cellStyle name="40% - Accent5 4 7 5" xfId="33529"/>
    <cellStyle name="40% - Accent5 4 7 5 2" xfId="33530"/>
    <cellStyle name="40% - Accent5 4 7 5 3" xfId="33531"/>
    <cellStyle name="40% - Accent5 4 7 6" xfId="33532"/>
    <cellStyle name="40% - Accent5 4 7 7" xfId="33533"/>
    <cellStyle name="40% - Accent5 4 8" xfId="33534"/>
    <cellStyle name="40% - Accent5 4 8 2" xfId="33535"/>
    <cellStyle name="40% - Accent5 4 8 2 2" xfId="33536"/>
    <cellStyle name="40% - Accent5 4 8 2 2 2" xfId="33537"/>
    <cellStyle name="40% - Accent5 4 8 2 2 3" xfId="33538"/>
    <cellStyle name="40% - Accent5 4 8 2 3" xfId="33539"/>
    <cellStyle name="40% - Accent5 4 8 2 4" xfId="33540"/>
    <cellStyle name="40% - Accent5 4 8 3" xfId="33541"/>
    <cellStyle name="40% - Accent5 4 8 3 2" xfId="33542"/>
    <cellStyle name="40% - Accent5 4 8 3 3" xfId="33543"/>
    <cellStyle name="40% - Accent5 4 8 4" xfId="33544"/>
    <cellStyle name="40% - Accent5 4 8 5" xfId="33545"/>
    <cellStyle name="40% - Accent5 4 9" xfId="33546"/>
    <cellStyle name="40% - Accent5 4 9 2" xfId="33547"/>
    <cellStyle name="40% - Accent5 4 9 2 2" xfId="33548"/>
    <cellStyle name="40% - Accent5 4 9 2 2 2" xfId="33549"/>
    <cellStyle name="40% - Accent5 4 9 2 2 3" xfId="33550"/>
    <cellStyle name="40% - Accent5 4 9 2 3" xfId="33551"/>
    <cellStyle name="40% - Accent5 4 9 2 4" xfId="33552"/>
    <cellStyle name="40% - Accent5 4 9 3" xfId="33553"/>
    <cellStyle name="40% - Accent5 4 9 3 2" xfId="33554"/>
    <cellStyle name="40% - Accent5 4 9 3 3" xfId="33555"/>
    <cellStyle name="40% - Accent5 4 9 4" xfId="33556"/>
    <cellStyle name="40% - Accent5 4 9 5" xfId="33557"/>
    <cellStyle name="40% - Accent5 4_PwrTax 51040" xfId="33558"/>
    <cellStyle name="40% - Accent5 40" xfId="33559"/>
    <cellStyle name="40% - Accent5 40 2" xfId="33560"/>
    <cellStyle name="40% - Accent5 40 2 2" xfId="33561"/>
    <cellStyle name="40% - Accent5 40 2 2 2" xfId="33562"/>
    <cellStyle name="40% - Accent5 40 2 2 2 2" xfId="33563"/>
    <cellStyle name="40% - Accent5 40 2 2 2 3" xfId="33564"/>
    <cellStyle name="40% - Accent5 40 2 2 3" xfId="33565"/>
    <cellStyle name="40% - Accent5 40 2 2 4" xfId="33566"/>
    <cellStyle name="40% - Accent5 40 2 3" xfId="33567"/>
    <cellStyle name="40% - Accent5 40 2 3 2" xfId="33568"/>
    <cellStyle name="40% - Accent5 40 2 3 3" xfId="33569"/>
    <cellStyle name="40% - Accent5 40 2 4" xfId="33570"/>
    <cellStyle name="40% - Accent5 40 2 5" xfId="33571"/>
    <cellStyle name="40% - Accent5 40 3" xfId="33572"/>
    <cellStyle name="40% - Accent5 40 3 2" xfId="33573"/>
    <cellStyle name="40% - Accent5 40 3 2 2" xfId="33574"/>
    <cellStyle name="40% - Accent5 40 3 2 2 2" xfId="33575"/>
    <cellStyle name="40% - Accent5 40 3 2 2 3" xfId="33576"/>
    <cellStyle name="40% - Accent5 40 3 2 3" xfId="33577"/>
    <cellStyle name="40% - Accent5 40 3 2 4" xfId="33578"/>
    <cellStyle name="40% - Accent5 40 3 3" xfId="33579"/>
    <cellStyle name="40% - Accent5 40 3 3 2" xfId="33580"/>
    <cellStyle name="40% - Accent5 40 3 3 3" xfId="33581"/>
    <cellStyle name="40% - Accent5 40 3 4" xfId="33582"/>
    <cellStyle name="40% - Accent5 40 3 5" xfId="33583"/>
    <cellStyle name="40% - Accent5 40 4" xfId="33584"/>
    <cellStyle name="40% - Accent5 40 4 2" xfId="33585"/>
    <cellStyle name="40% - Accent5 40 4 2 2" xfId="33586"/>
    <cellStyle name="40% - Accent5 40 4 2 3" xfId="33587"/>
    <cellStyle name="40% - Accent5 40 4 3" xfId="33588"/>
    <cellStyle name="40% - Accent5 40 4 4" xfId="33589"/>
    <cellStyle name="40% - Accent5 40 5" xfId="33590"/>
    <cellStyle name="40% - Accent5 40 5 2" xfId="33591"/>
    <cellStyle name="40% - Accent5 40 5 3" xfId="33592"/>
    <cellStyle name="40% - Accent5 40 6" xfId="33593"/>
    <cellStyle name="40% - Accent5 40 7" xfId="33594"/>
    <cellStyle name="40% - Accent5 41" xfId="33595"/>
    <cellStyle name="40% - Accent5 41 2" xfId="33596"/>
    <cellStyle name="40% - Accent5 41 2 2" xfId="33597"/>
    <cellStyle name="40% - Accent5 41 2 2 2" xfId="33598"/>
    <cellStyle name="40% - Accent5 41 2 2 2 2" xfId="33599"/>
    <cellStyle name="40% - Accent5 41 2 2 2 3" xfId="33600"/>
    <cellStyle name="40% - Accent5 41 2 2 3" xfId="33601"/>
    <cellStyle name="40% - Accent5 41 2 2 4" xfId="33602"/>
    <cellStyle name="40% - Accent5 41 2 3" xfId="33603"/>
    <cellStyle name="40% - Accent5 41 2 3 2" xfId="33604"/>
    <cellStyle name="40% - Accent5 41 2 3 3" xfId="33605"/>
    <cellStyle name="40% - Accent5 41 2 4" xfId="33606"/>
    <cellStyle name="40% - Accent5 41 2 5" xfId="33607"/>
    <cellStyle name="40% - Accent5 41 3" xfId="33608"/>
    <cellStyle name="40% - Accent5 41 3 2" xfId="33609"/>
    <cellStyle name="40% - Accent5 41 3 2 2" xfId="33610"/>
    <cellStyle name="40% - Accent5 41 3 2 2 2" xfId="33611"/>
    <cellStyle name="40% - Accent5 41 3 2 2 3" xfId="33612"/>
    <cellStyle name="40% - Accent5 41 3 2 3" xfId="33613"/>
    <cellStyle name="40% - Accent5 41 3 2 4" xfId="33614"/>
    <cellStyle name="40% - Accent5 41 3 3" xfId="33615"/>
    <cellStyle name="40% - Accent5 41 3 3 2" xfId="33616"/>
    <cellStyle name="40% - Accent5 41 3 3 3" xfId="33617"/>
    <cellStyle name="40% - Accent5 41 3 4" xfId="33618"/>
    <cellStyle name="40% - Accent5 41 3 5" xfId="33619"/>
    <cellStyle name="40% - Accent5 41 4" xfId="33620"/>
    <cellStyle name="40% - Accent5 41 4 2" xfId="33621"/>
    <cellStyle name="40% - Accent5 41 4 2 2" xfId="33622"/>
    <cellStyle name="40% - Accent5 41 4 2 3" xfId="33623"/>
    <cellStyle name="40% - Accent5 41 4 3" xfId="33624"/>
    <cellStyle name="40% - Accent5 41 4 4" xfId="33625"/>
    <cellStyle name="40% - Accent5 41 5" xfId="33626"/>
    <cellStyle name="40% - Accent5 41 5 2" xfId="33627"/>
    <cellStyle name="40% - Accent5 41 5 3" xfId="33628"/>
    <cellStyle name="40% - Accent5 41 6" xfId="33629"/>
    <cellStyle name="40% - Accent5 41 7" xfId="33630"/>
    <cellStyle name="40% - Accent5 42" xfId="33631"/>
    <cellStyle name="40% - Accent5 42 2" xfId="33632"/>
    <cellStyle name="40% - Accent5 42 2 2" xfId="33633"/>
    <cellStyle name="40% - Accent5 42 2 2 2" xfId="33634"/>
    <cellStyle name="40% - Accent5 42 2 2 2 2" xfId="33635"/>
    <cellStyle name="40% - Accent5 42 2 2 2 3" xfId="33636"/>
    <cellStyle name="40% - Accent5 42 2 2 3" xfId="33637"/>
    <cellStyle name="40% - Accent5 42 2 2 4" xfId="33638"/>
    <cellStyle name="40% - Accent5 42 2 3" xfId="33639"/>
    <cellStyle name="40% - Accent5 42 2 3 2" xfId="33640"/>
    <cellStyle name="40% - Accent5 42 2 3 3" xfId="33641"/>
    <cellStyle name="40% - Accent5 42 2 4" xfId="33642"/>
    <cellStyle name="40% - Accent5 42 2 5" xfId="33643"/>
    <cellStyle name="40% - Accent5 42 3" xfId="33644"/>
    <cellStyle name="40% - Accent5 42 3 2" xfId="33645"/>
    <cellStyle name="40% - Accent5 42 3 2 2" xfId="33646"/>
    <cellStyle name="40% - Accent5 42 3 2 2 2" xfId="33647"/>
    <cellStyle name="40% - Accent5 42 3 2 2 3" xfId="33648"/>
    <cellStyle name="40% - Accent5 42 3 2 3" xfId="33649"/>
    <cellStyle name="40% - Accent5 42 3 2 4" xfId="33650"/>
    <cellStyle name="40% - Accent5 42 3 3" xfId="33651"/>
    <cellStyle name="40% - Accent5 42 3 3 2" xfId="33652"/>
    <cellStyle name="40% - Accent5 42 3 3 3" xfId="33653"/>
    <cellStyle name="40% - Accent5 42 3 4" xfId="33654"/>
    <cellStyle name="40% - Accent5 42 3 5" xfId="33655"/>
    <cellStyle name="40% - Accent5 42 4" xfId="33656"/>
    <cellStyle name="40% - Accent5 42 4 2" xfId="33657"/>
    <cellStyle name="40% - Accent5 42 4 2 2" xfId="33658"/>
    <cellStyle name="40% - Accent5 42 4 2 3" xfId="33659"/>
    <cellStyle name="40% - Accent5 42 4 3" xfId="33660"/>
    <cellStyle name="40% - Accent5 42 4 4" xfId="33661"/>
    <cellStyle name="40% - Accent5 42 5" xfId="33662"/>
    <cellStyle name="40% - Accent5 42 5 2" xfId="33663"/>
    <cellStyle name="40% - Accent5 42 5 3" xfId="33664"/>
    <cellStyle name="40% - Accent5 42 6" xfId="33665"/>
    <cellStyle name="40% - Accent5 42 7" xfId="33666"/>
    <cellStyle name="40% - Accent5 43" xfId="33667"/>
    <cellStyle name="40% - Accent5 43 2" xfId="33668"/>
    <cellStyle name="40% - Accent5 43 2 2" xfId="33669"/>
    <cellStyle name="40% - Accent5 43 2 2 2" xfId="33670"/>
    <cellStyle name="40% - Accent5 43 2 2 2 2" xfId="33671"/>
    <cellStyle name="40% - Accent5 43 2 2 2 3" xfId="33672"/>
    <cellStyle name="40% - Accent5 43 2 2 3" xfId="33673"/>
    <cellStyle name="40% - Accent5 43 2 2 4" xfId="33674"/>
    <cellStyle name="40% - Accent5 43 2 3" xfId="33675"/>
    <cellStyle name="40% - Accent5 43 2 3 2" xfId="33676"/>
    <cellStyle name="40% - Accent5 43 2 3 3" xfId="33677"/>
    <cellStyle name="40% - Accent5 43 2 4" xfId="33678"/>
    <cellStyle name="40% - Accent5 43 2 5" xfId="33679"/>
    <cellStyle name="40% - Accent5 43 3" xfId="33680"/>
    <cellStyle name="40% - Accent5 43 3 2" xfId="33681"/>
    <cellStyle name="40% - Accent5 43 3 2 2" xfId="33682"/>
    <cellStyle name="40% - Accent5 43 3 2 2 2" xfId="33683"/>
    <cellStyle name="40% - Accent5 43 3 2 2 3" xfId="33684"/>
    <cellStyle name="40% - Accent5 43 3 2 3" xfId="33685"/>
    <cellStyle name="40% - Accent5 43 3 2 4" xfId="33686"/>
    <cellStyle name="40% - Accent5 43 3 3" xfId="33687"/>
    <cellStyle name="40% - Accent5 43 3 3 2" xfId="33688"/>
    <cellStyle name="40% - Accent5 43 3 3 3" xfId="33689"/>
    <cellStyle name="40% - Accent5 43 3 4" xfId="33690"/>
    <cellStyle name="40% - Accent5 43 3 5" xfId="33691"/>
    <cellStyle name="40% - Accent5 43 4" xfId="33692"/>
    <cellStyle name="40% - Accent5 43 4 2" xfId="33693"/>
    <cellStyle name="40% - Accent5 43 4 2 2" xfId="33694"/>
    <cellStyle name="40% - Accent5 43 4 2 3" xfId="33695"/>
    <cellStyle name="40% - Accent5 43 4 3" xfId="33696"/>
    <cellStyle name="40% - Accent5 43 4 4" xfId="33697"/>
    <cellStyle name="40% - Accent5 43 5" xfId="33698"/>
    <cellStyle name="40% - Accent5 43 5 2" xfId="33699"/>
    <cellStyle name="40% - Accent5 43 5 3" xfId="33700"/>
    <cellStyle name="40% - Accent5 43 6" xfId="33701"/>
    <cellStyle name="40% - Accent5 43 7" xfId="33702"/>
    <cellStyle name="40% - Accent5 44" xfId="33703"/>
    <cellStyle name="40% - Accent5 44 2" xfId="33704"/>
    <cellStyle name="40% - Accent5 44 2 2" xfId="33705"/>
    <cellStyle name="40% - Accent5 44 2 2 2" xfId="33706"/>
    <cellStyle name="40% - Accent5 44 2 2 2 2" xfId="33707"/>
    <cellStyle name="40% - Accent5 44 2 2 2 3" xfId="33708"/>
    <cellStyle name="40% - Accent5 44 2 2 3" xfId="33709"/>
    <cellStyle name="40% - Accent5 44 2 2 4" xfId="33710"/>
    <cellStyle name="40% - Accent5 44 2 3" xfId="33711"/>
    <cellStyle name="40% - Accent5 44 2 3 2" xfId="33712"/>
    <cellStyle name="40% - Accent5 44 2 3 3" xfId="33713"/>
    <cellStyle name="40% - Accent5 44 2 4" xfId="33714"/>
    <cellStyle name="40% - Accent5 44 2 5" xfId="33715"/>
    <cellStyle name="40% - Accent5 44 3" xfId="33716"/>
    <cellStyle name="40% - Accent5 44 3 2" xfId="33717"/>
    <cellStyle name="40% - Accent5 44 3 2 2" xfId="33718"/>
    <cellStyle name="40% - Accent5 44 3 2 2 2" xfId="33719"/>
    <cellStyle name="40% - Accent5 44 3 2 2 3" xfId="33720"/>
    <cellStyle name="40% - Accent5 44 3 2 3" xfId="33721"/>
    <cellStyle name="40% - Accent5 44 3 2 4" xfId="33722"/>
    <cellStyle name="40% - Accent5 44 3 3" xfId="33723"/>
    <cellStyle name="40% - Accent5 44 3 3 2" xfId="33724"/>
    <cellStyle name="40% - Accent5 44 3 3 3" xfId="33725"/>
    <cellStyle name="40% - Accent5 44 3 4" xfId="33726"/>
    <cellStyle name="40% - Accent5 44 3 5" xfId="33727"/>
    <cellStyle name="40% - Accent5 44 4" xfId="33728"/>
    <cellStyle name="40% - Accent5 44 4 2" xfId="33729"/>
    <cellStyle name="40% - Accent5 44 4 2 2" xfId="33730"/>
    <cellStyle name="40% - Accent5 44 4 2 3" xfId="33731"/>
    <cellStyle name="40% - Accent5 44 4 3" xfId="33732"/>
    <cellStyle name="40% - Accent5 44 4 4" xfId="33733"/>
    <cellStyle name="40% - Accent5 44 5" xfId="33734"/>
    <cellStyle name="40% - Accent5 44 5 2" xfId="33735"/>
    <cellStyle name="40% - Accent5 44 5 3" xfId="33736"/>
    <cellStyle name="40% - Accent5 44 6" xfId="33737"/>
    <cellStyle name="40% - Accent5 44 7" xfId="33738"/>
    <cellStyle name="40% - Accent5 45" xfId="33739"/>
    <cellStyle name="40% - Accent5 45 2" xfId="33740"/>
    <cellStyle name="40% - Accent5 45 2 2" xfId="33741"/>
    <cellStyle name="40% - Accent5 45 2 2 2" xfId="33742"/>
    <cellStyle name="40% - Accent5 45 2 2 2 2" xfId="33743"/>
    <cellStyle name="40% - Accent5 45 2 2 2 3" xfId="33744"/>
    <cellStyle name="40% - Accent5 45 2 2 3" xfId="33745"/>
    <cellStyle name="40% - Accent5 45 2 2 4" xfId="33746"/>
    <cellStyle name="40% - Accent5 45 2 3" xfId="33747"/>
    <cellStyle name="40% - Accent5 45 2 3 2" xfId="33748"/>
    <cellStyle name="40% - Accent5 45 2 3 3" xfId="33749"/>
    <cellStyle name="40% - Accent5 45 2 4" xfId="33750"/>
    <cellStyle name="40% - Accent5 45 2 5" xfId="33751"/>
    <cellStyle name="40% - Accent5 45 3" xfId="33752"/>
    <cellStyle name="40% - Accent5 45 3 2" xfId="33753"/>
    <cellStyle name="40% - Accent5 45 3 2 2" xfId="33754"/>
    <cellStyle name="40% - Accent5 45 3 2 2 2" xfId="33755"/>
    <cellStyle name="40% - Accent5 45 3 2 2 3" xfId="33756"/>
    <cellStyle name="40% - Accent5 45 3 2 3" xfId="33757"/>
    <cellStyle name="40% - Accent5 45 3 2 4" xfId="33758"/>
    <cellStyle name="40% - Accent5 45 3 3" xfId="33759"/>
    <cellStyle name="40% - Accent5 45 3 3 2" xfId="33760"/>
    <cellStyle name="40% - Accent5 45 3 3 3" xfId="33761"/>
    <cellStyle name="40% - Accent5 45 3 4" xfId="33762"/>
    <cellStyle name="40% - Accent5 45 3 5" xfId="33763"/>
    <cellStyle name="40% - Accent5 45 4" xfId="33764"/>
    <cellStyle name="40% - Accent5 45 4 2" xfId="33765"/>
    <cellStyle name="40% - Accent5 45 4 2 2" xfId="33766"/>
    <cellStyle name="40% - Accent5 45 4 2 3" xfId="33767"/>
    <cellStyle name="40% - Accent5 45 4 3" xfId="33768"/>
    <cellStyle name="40% - Accent5 45 4 4" xfId="33769"/>
    <cellStyle name="40% - Accent5 45 5" xfId="33770"/>
    <cellStyle name="40% - Accent5 45 5 2" xfId="33771"/>
    <cellStyle name="40% - Accent5 45 5 3" xfId="33772"/>
    <cellStyle name="40% - Accent5 45 6" xfId="33773"/>
    <cellStyle name="40% - Accent5 45 7" xfId="33774"/>
    <cellStyle name="40% - Accent5 46" xfId="33775"/>
    <cellStyle name="40% - Accent5 46 2" xfId="33776"/>
    <cellStyle name="40% - Accent5 46 2 2" xfId="33777"/>
    <cellStyle name="40% - Accent5 46 2 2 2" xfId="33778"/>
    <cellStyle name="40% - Accent5 46 2 2 2 2" xfId="33779"/>
    <cellStyle name="40% - Accent5 46 2 2 2 3" xfId="33780"/>
    <cellStyle name="40% - Accent5 46 2 2 3" xfId="33781"/>
    <cellStyle name="40% - Accent5 46 2 2 4" xfId="33782"/>
    <cellStyle name="40% - Accent5 46 2 3" xfId="33783"/>
    <cellStyle name="40% - Accent5 46 2 3 2" xfId="33784"/>
    <cellStyle name="40% - Accent5 46 2 3 3" xfId="33785"/>
    <cellStyle name="40% - Accent5 46 2 4" xfId="33786"/>
    <cellStyle name="40% - Accent5 46 2 5" xfId="33787"/>
    <cellStyle name="40% - Accent5 46 3" xfId="33788"/>
    <cellStyle name="40% - Accent5 46 3 2" xfId="33789"/>
    <cellStyle name="40% - Accent5 46 3 2 2" xfId="33790"/>
    <cellStyle name="40% - Accent5 46 3 2 2 2" xfId="33791"/>
    <cellStyle name="40% - Accent5 46 3 2 2 3" xfId="33792"/>
    <cellStyle name="40% - Accent5 46 3 2 3" xfId="33793"/>
    <cellStyle name="40% - Accent5 46 3 2 4" xfId="33794"/>
    <cellStyle name="40% - Accent5 46 3 3" xfId="33795"/>
    <cellStyle name="40% - Accent5 46 3 3 2" xfId="33796"/>
    <cellStyle name="40% - Accent5 46 3 3 3" xfId="33797"/>
    <cellStyle name="40% - Accent5 46 3 4" xfId="33798"/>
    <cellStyle name="40% - Accent5 46 3 5" xfId="33799"/>
    <cellStyle name="40% - Accent5 46 4" xfId="33800"/>
    <cellStyle name="40% - Accent5 46 4 2" xfId="33801"/>
    <cellStyle name="40% - Accent5 46 4 2 2" xfId="33802"/>
    <cellStyle name="40% - Accent5 46 4 2 3" xfId="33803"/>
    <cellStyle name="40% - Accent5 46 4 3" xfId="33804"/>
    <cellStyle name="40% - Accent5 46 4 4" xfId="33805"/>
    <cellStyle name="40% - Accent5 46 5" xfId="33806"/>
    <cellStyle name="40% - Accent5 46 5 2" xfId="33807"/>
    <cellStyle name="40% - Accent5 46 5 3" xfId="33808"/>
    <cellStyle name="40% - Accent5 46 6" xfId="33809"/>
    <cellStyle name="40% - Accent5 46 7" xfId="33810"/>
    <cellStyle name="40% - Accent5 47" xfId="33811"/>
    <cellStyle name="40% - Accent5 47 2" xfId="33812"/>
    <cellStyle name="40% - Accent5 47 2 2" xfId="33813"/>
    <cellStyle name="40% - Accent5 47 2 2 2" xfId="33814"/>
    <cellStyle name="40% - Accent5 47 2 2 2 2" xfId="33815"/>
    <cellStyle name="40% - Accent5 47 2 2 2 3" xfId="33816"/>
    <cellStyle name="40% - Accent5 47 2 2 3" xfId="33817"/>
    <cellStyle name="40% - Accent5 47 2 2 4" xfId="33818"/>
    <cellStyle name="40% - Accent5 47 2 3" xfId="33819"/>
    <cellStyle name="40% - Accent5 47 2 3 2" xfId="33820"/>
    <cellStyle name="40% - Accent5 47 2 3 3" xfId="33821"/>
    <cellStyle name="40% - Accent5 47 2 4" xfId="33822"/>
    <cellStyle name="40% - Accent5 47 2 5" xfId="33823"/>
    <cellStyle name="40% - Accent5 47 3" xfId="33824"/>
    <cellStyle name="40% - Accent5 47 3 2" xfId="33825"/>
    <cellStyle name="40% - Accent5 47 3 2 2" xfId="33826"/>
    <cellStyle name="40% - Accent5 47 3 2 3" xfId="33827"/>
    <cellStyle name="40% - Accent5 47 3 3" xfId="33828"/>
    <cellStyle name="40% - Accent5 47 3 4" xfId="33829"/>
    <cellStyle name="40% - Accent5 47 4" xfId="33830"/>
    <cellStyle name="40% - Accent5 47 4 2" xfId="33831"/>
    <cellStyle name="40% - Accent5 47 4 3" xfId="33832"/>
    <cellStyle name="40% - Accent5 47 5" xfId="33833"/>
    <cellStyle name="40% - Accent5 47 6" xfId="33834"/>
    <cellStyle name="40% - Accent5 48" xfId="33835"/>
    <cellStyle name="40% - Accent5 48 2" xfId="33836"/>
    <cellStyle name="40% - Accent5 48 2 2" xfId="33837"/>
    <cellStyle name="40% - Accent5 48 2 2 2" xfId="33838"/>
    <cellStyle name="40% - Accent5 48 2 2 2 2" xfId="33839"/>
    <cellStyle name="40% - Accent5 48 2 2 2 3" xfId="33840"/>
    <cellStyle name="40% - Accent5 48 2 2 3" xfId="33841"/>
    <cellStyle name="40% - Accent5 48 2 2 4" xfId="33842"/>
    <cellStyle name="40% - Accent5 48 2 3" xfId="33843"/>
    <cellStyle name="40% - Accent5 48 2 3 2" xfId="33844"/>
    <cellStyle name="40% - Accent5 48 2 3 3" xfId="33845"/>
    <cellStyle name="40% - Accent5 48 2 4" xfId="33846"/>
    <cellStyle name="40% - Accent5 48 2 5" xfId="33847"/>
    <cellStyle name="40% - Accent5 48 3" xfId="33848"/>
    <cellStyle name="40% - Accent5 48 3 2" xfId="33849"/>
    <cellStyle name="40% - Accent5 48 3 2 2" xfId="33850"/>
    <cellStyle name="40% - Accent5 48 3 2 3" xfId="33851"/>
    <cellStyle name="40% - Accent5 48 3 3" xfId="33852"/>
    <cellStyle name="40% - Accent5 48 3 4" xfId="33853"/>
    <cellStyle name="40% - Accent5 48 4" xfId="33854"/>
    <cellStyle name="40% - Accent5 48 4 2" xfId="33855"/>
    <cellStyle name="40% - Accent5 48 4 3" xfId="33856"/>
    <cellStyle name="40% - Accent5 48 5" xfId="33857"/>
    <cellStyle name="40% - Accent5 48 6" xfId="33858"/>
    <cellStyle name="40% - Accent5 49" xfId="33859"/>
    <cellStyle name="40% - Accent5 49 2" xfId="33860"/>
    <cellStyle name="40% - Accent5 49 2 2" xfId="33861"/>
    <cellStyle name="40% - Accent5 49 2 2 2" xfId="33862"/>
    <cellStyle name="40% - Accent5 49 2 2 2 2" xfId="33863"/>
    <cellStyle name="40% - Accent5 49 2 2 2 3" xfId="33864"/>
    <cellStyle name="40% - Accent5 49 2 2 3" xfId="33865"/>
    <cellStyle name="40% - Accent5 49 2 2 4" xfId="33866"/>
    <cellStyle name="40% - Accent5 49 2 3" xfId="33867"/>
    <cellStyle name="40% - Accent5 49 2 3 2" xfId="33868"/>
    <cellStyle name="40% - Accent5 49 2 3 3" xfId="33869"/>
    <cellStyle name="40% - Accent5 49 2 4" xfId="33870"/>
    <cellStyle name="40% - Accent5 49 2 5" xfId="33871"/>
    <cellStyle name="40% - Accent5 49 3" xfId="33872"/>
    <cellStyle name="40% - Accent5 49 3 2" xfId="33873"/>
    <cellStyle name="40% - Accent5 49 3 2 2" xfId="33874"/>
    <cellStyle name="40% - Accent5 49 3 2 3" xfId="33875"/>
    <cellStyle name="40% - Accent5 49 3 3" xfId="33876"/>
    <cellStyle name="40% - Accent5 49 3 4" xfId="33877"/>
    <cellStyle name="40% - Accent5 49 4" xfId="33878"/>
    <cellStyle name="40% - Accent5 49 4 2" xfId="33879"/>
    <cellStyle name="40% - Accent5 49 4 3" xfId="33880"/>
    <cellStyle name="40% - Accent5 49 5" xfId="33881"/>
    <cellStyle name="40% - Accent5 49 6" xfId="33882"/>
    <cellStyle name="40% - Accent5 5" xfId="742"/>
    <cellStyle name="40% - Accent5 5 2" xfId="743"/>
    <cellStyle name="40% - Accent5 5 3" xfId="33883"/>
    <cellStyle name="40% - Accent5 50" xfId="33884"/>
    <cellStyle name="40% - Accent5 50 2" xfId="33885"/>
    <cellStyle name="40% - Accent5 50 2 2" xfId="33886"/>
    <cellStyle name="40% - Accent5 50 2 2 2" xfId="33887"/>
    <cellStyle name="40% - Accent5 50 2 2 2 2" xfId="33888"/>
    <cellStyle name="40% - Accent5 50 2 2 2 3" xfId="33889"/>
    <cellStyle name="40% - Accent5 50 2 2 3" xfId="33890"/>
    <cellStyle name="40% - Accent5 50 2 2 4" xfId="33891"/>
    <cellStyle name="40% - Accent5 50 2 3" xfId="33892"/>
    <cellStyle name="40% - Accent5 50 2 3 2" xfId="33893"/>
    <cellStyle name="40% - Accent5 50 2 3 3" xfId="33894"/>
    <cellStyle name="40% - Accent5 50 2 4" xfId="33895"/>
    <cellStyle name="40% - Accent5 50 2 5" xfId="33896"/>
    <cellStyle name="40% - Accent5 50 3" xfId="33897"/>
    <cellStyle name="40% - Accent5 50 3 2" xfId="33898"/>
    <cellStyle name="40% - Accent5 50 3 2 2" xfId="33899"/>
    <cellStyle name="40% - Accent5 50 3 2 3" xfId="33900"/>
    <cellStyle name="40% - Accent5 50 3 3" xfId="33901"/>
    <cellStyle name="40% - Accent5 50 3 4" xfId="33902"/>
    <cellStyle name="40% - Accent5 50 4" xfId="33903"/>
    <cellStyle name="40% - Accent5 50 4 2" xfId="33904"/>
    <cellStyle name="40% - Accent5 50 4 3" xfId="33905"/>
    <cellStyle name="40% - Accent5 50 5" xfId="33906"/>
    <cellStyle name="40% - Accent5 50 6" xfId="33907"/>
    <cellStyle name="40% - Accent5 51" xfId="33908"/>
    <cellStyle name="40% - Accent5 51 2" xfId="33909"/>
    <cellStyle name="40% - Accent5 51 2 2" xfId="33910"/>
    <cellStyle name="40% - Accent5 51 2 2 2" xfId="33911"/>
    <cellStyle name="40% - Accent5 51 2 2 3" xfId="33912"/>
    <cellStyle name="40% - Accent5 51 2 3" xfId="33913"/>
    <cellStyle name="40% - Accent5 51 2 4" xfId="33914"/>
    <cellStyle name="40% - Accent5 51 3" xfId="33915"/>
    <cellStyle name="40% - Accent5 51 3 2" xfId="33916"/>
    <cellStyle name="40% - Accent5 51 3 3" xfId="33917"/>
    <cellStyle name="40% - Accent5 51 4" xfId="33918"/>
    <cellStyle name="40% - Accent5 51 5" xfId="33919"/>
    <cellStyle name="40% - Accent5 52" xfId="33920"/>
    <cellStyle name="40% - Accent5 52 2" xfId="33921"/>
    <cellStyle name="40% - Accent5 52 2 2" xfId="33922"/>
    <cellStyle name="40% - Accent5 52 2 2 2" xfId="33923"/>
    <cellStyle name="40% - Accent5 52 2 2 3" xfId="33924"/>
    <cellStyle name="40% - Accent5 52 2 3" xfId="33925"/>
    <cellStyle name="40% - Accent5 52 2 4" xfId="33926"/>
    <cellStyle name="40% - Accent5 52 3" xfId="33927"/>
    <cellStyle name="40% - Accent5 52 3 2" xfId="33928"/>
    <cellStyle name="40% - Accent5 52 3 3" xfId="33929"/>
    <cellStyle name="40% - Accent5 52 4" xfId="33930"/>
    <cellStyle name="40% - Accent5 52 5" xfId="33931"/>
    <cellStyle name="40% - Accent5 53" xfId="33932"/>
    <cellStyle name="40% - Accent5 53 2" xfId="33933"/>
    <cellStyle name="40% - Accent5 53 2 2" xfId="33934"/>
    <cellStyle name="40% - Accent5 53 2 2 2" xfId="33935"/>
    <cellStyle name="40% - Accent5 53 2 2 3" xfId="33936"/>
    <cellStyle name="40% - Accent5 53 2 3" xfId="33937"/>
    <cellStyle name="40% - Accent5 53 2 4" xfId="33938"/>
    <cellStyle name="40% - Accent5 53 3" xfId="33939"/>
    <cellStyle name="40% - Accent5 53 3 2" xfId="33940"/>
    <cellStyle name="40% - Accent5 53 3 3" xfId="33941"/>
    <cellStyle name="40% - Accent5 53 4" xfId="33942"/>
    <cellStyle name="40% - Accent5 53 5" xfId="33943"/>
    <cellStyle name="40% - Accent5 54" xfId="33944"/>
    <cellStyle name="40% - Accent5 54 2" xfId="33945"/>
    <cellStyle name="40% - Accent5 54 2 2" xfId="33946"/>
    <cellStyle name="40% - Accent5 54 2 2 2" xfId="33947"/>
    <cellStyle name="40% - Accent5 54 2 2 3" xfId="33948"/>
    <cellStyle name="40% - Accent5 54 2 3" xfId="33949"/>
    <cellStyle name="40% - Accent5 54 2 4" xfId="33950"/>
    <cellStyle name="40% - Accent5 54 3" xfId="33951"/>
    <cellStyle name="40% - Accent5 54 3 2" xfId="33952"/>
    <cellStyle name="40% - Accent5 54 3 3" xfId="33953"/>
    <cellStyle name="40% - Accent5 54 4" xfId="33954"/>
    <cellStyle name="40% - Accent5 54 5" xfId="33955"/>
    <cellStyle name="40% - Accent5 55" xfId="33956"/>
    <cellStyle name="40% - Accent5 55 2" xfId="33957"/>
    <cellStyle name="40% - Accent5 55 2 2" xfId="33958"/>
    <cellStyle name="40% - Accent5 55 2 2 2" xfId="33959"/>
    <cellStyle name="40% - Accent5 55 2 2 3" xfId="33960"/>
    <cellStyle name="40% - Accent5 55 2 3" xfId="33961"/>
    <cellStyle name="40% - Accent5 55 2 4" xfId="33962"/>
    <cellStyle name="40% - Accent5 55 3" xfId="33963"/>
    <cellStyle name="40% - Accent5 55 3 2" xfId="33964"/>
    <cellStyle name="40% - Accent5 55 3 3" xfId="33965"/>
    <cellStyle name="40% - Accent5 55 4" xfId="33966"/>
    <cellStyle name="40% - Accent5 55 5" xfId="33967"/>
    <cellStyle name="40% - Accent5 56" xfId="33968"/>
    <cellStyle name="40% - Accent5 56 2" xfId="33969"/>
    <cellStyle name="40% - Accent5 56 2 2" xfId="33970"/>
    <cellStyle name="40% - Accent5 56 2 2 2" xfId="33971"/>
    <cellStyle name="40% - Accent5 56 2 2 3" xfId="33972"/>
    <cellStyle name="40% - Accent5 56 2 3" xfId="33973"/>
    <cellStyle name="40% - Accent5 56 2 4" xfId="33974"/>
    <cellStyle name="40% - Accent5 56 3" xfId="33975"/>
    <cellStyle name="40% - Accent5 56 3 2" xfId="33976"/>
    <cellStyle name="40% - Accent5 56 3 3" xfId="33977"/>
    <cellStyle name="40% - Accent5 56 4" xfId="33978"/>
    <cellStyle name="40% - Accent5 56 5" xfId="33979"/>
    <cellStyle name="40% - Accent5 57" xfId="33980"/>
    <cellStyle name="40% - Accent5 57 2" xfId="33981"/>
    <cellStyle name="40% - Accent5 57 2 2" xfId="33982"/>
    <cellStyle name="40% - Accent5 57 2 2 2" xfId="33983"/>
    <cellStyle name="40% - Accent5 57 2 2 3" xfId="33984"/>
    <cellStyle name="40% - Accent5 57 2 3" xfId="33985"/>
    <cellStyle name="40% - Accent5 57 2 4" xfId="33986"/>
    <cellStyle name="40% - Accent5 57 3" xfId="33987"/>
    <cellStyle name="40% - Accent5 57 3 2" xfId="33988"/>
    <cellStyle name="40% - Accent5 57 3 3" xfId="33989"/>
    <cellStyle name="40% - Accent5 57 4" xfId="33990"/>
    <cellStyle name="40% - Accent5 57 5" xfId="33991"/>
    <cellStyle name="40% - Accent5 58" xfId="33992"/>
    <cellStyle name="40% - Accent5 58 2" xfId="33993"/>
    <cellStyle name="40% - Accent5 58 2 2" xfId="33994"/>
    <cellStyle name="40% - Accent5 58 2 2 2" xfId="33995"/>
    <cellStyle name="40% - Accent5 58 2 2 3" xfId="33996"/>
    <cellStyle name="40% - Accent5 58 2 3" xfId="33997"/>
    <cellStyle name="40% - Accent5 58 2 4" xfId="33998"/>
    <cellStyle name="40% - Accent5 58 3" xfId="33999"/>
    <cellStyle name="40% - Accent5 58 3 2" xfId="34000"/>
    <cellStyle name="40% - Accent5 58 3 3" xfId="34001"/>
    <cellStyle name="40% - Accent5 58 4" xfId="34002"/>
    <cellStyle name="40% - Accent5 58 5" xfId="34003"/>
    <cellStyle name="40% - Accent5 59" xfId="34004"/>
    <cellStyle name="40% - Accent5 59 2" xfId="34005"/>
    <cellStyle name="40% - Accent5 59 2 2" xfId="34006"/>
    <cellStyle name="40% - Accent5 59 2 2 2" xfId="34007"/>
    <cellStyle name="40% - Accent5 59 2 2 3" xfId="34008"/>
    <cellStyle name="40% - Accent5 59 2 3" xfId="34009"/>
    <cellStyle name="40% - Accent5 59 2 4" xfId="34010"/>
    <cellStyle name="40% - Accent5 59 3" xfId="34011"/>
    <cellStyle name="40% - Accent5 59 3 2" xfId="34012"/>
    <cellStyle name="40% - Accent5 59 3 3" xfId="34013"/>
    <cellStyle name="40% - Accent5 59 4" xfId="34014"/>
    <cellStyle name="40% - Accent5 59 5" xfId="34015"/>
    <cellStyle name="40% - Accent5 6" xfId="744"/>
    <cellStyle name="40% - Accent5 6 2" xfId="745"/>
    <cellStyle name="40% - Accent5 6 2 2" xfId="64036"/>
    <cellStyle name="40% - Accent5 6 2 3" xfId="64037"/>
    <cellStyle name="40% - Accent5 6 3" xfId="34016"/>
    <cellStyle name="40% - Accent5 6 4" xfId="64038"/>
    <cellStyle name="40% - Accent5 60" xfId="34017"/>
    <cellStyle name="40% - Accent5 60 2" xfId="34018"/>
    <cellStyle name="40% - Accent5 60 2 2" xfId="34019"/>
    <cellStyle name="40% - Accent5 60 2 2 2" xfId="34020"/>
    <cellStyle name="40% - Accent5 60 2 2 3" xfId="34021"/>
    <cellStyle name="40% - Accent5 60 2 3" xfId="34022"/>
    <cellStyle name="40% - Accent5 60 2 4" xfId="34023"/>
    <cellStyle name="40% - Accent5 60 3" xfId="34024"/>
    <cellStyle name="40% - Accent5 60 3 2" xfId="34025"/>
    <cellStyle name="40% - Accent5 60 3 3" xfId="34026"/>
    <cellStyle name="40% - Accent5 60 4" xfId="34027"/>
    <cellStyle name="40% - Accent5 60 5" xfId="34028"/>
    <cellStyle name="40% - Accent5 61" xfId="34029"/>
    <cellStyle name="40% - Accent5 61 2" xfId="34030"/>
    <cellStyle name="40% - Accent5 61 2 2" xfId="34031"/>
    <cellStyle name="40% - Accent5 61 2 3" xfId="34032"/>
    <cellStyle name="40% - Accent5 61 3" xfId="34033"/>
    <cellStyle name="40% - Accent5 61 4" xfId="34034"/>
    <cellStyle name="40% - Accent5 62" xfId="34035"/>
    <cellStyle name="40% - Accent5 62 2" xfId="34036"/>
    <cellStyle name="40% - Accent5 62 2 2" xfId="34037"/>
    <cellStyle name="40% - Accent5 62 2 3" xfId="34038"/>
    <cellStyle name="40% - Accent5 62 3" xfId="34039"/>
    <cellStyle name="40% - Accent5 62 4" xfId="34040"/>
    <cellStyle name="40% - Accent5 63" xfId="34041"/>
    <cellStyle name="40% - Accent5 63 2" xfId="34042"/>
    <cellStyle name="40% - Accent5 63 2 2" xfId="34043"/>
    <cellStyle name="40% - Accent5 63 2 3" xfId="34044"/>
    <cellStyle name="40% - Accent5 63 3" xfId="34045"/>
    <cellStyle name="40% - Accent5 63 4" xfId="34046"/>
    <cellStyle name="40% - Accent5 64" xfId="34047"/>
    <cellStyle name="40% - Accent5 64 2" xfId="34048"/>
    <cellStyle name="40% - Accent5 64 2 2" xfId="34049"/>
    <cellStyle name="40% - Accent5 64 2 3" xfId="34050"/>
    <cellStyle name="40% - Accent5 64 3" xfId="34051"/>
    <cellStyle name="40% - Accent5 64 4" xfId="34052"/>
    <cellStyle name="40% - Accent5 65" xfId="34053"/>
    <cellStyle name="40% - Accent5 65 2" xfId="34054"/>
    <cellStyle name="40% - Accent5 65 2 2" xfId="34055"/>
    <cellStyle name="40% - Accent5 65 2 3" xfId="34056"/>
    <cellStyle name="40% - Accent5 65 3" xfId="34057"/>
    <cellStyle name="40% - Accent5 65 4" xfId="34058"/>
    <cellStyle name="40% - Accent5 66" xfId="34059"/>
    <cellStyle name="40% - Accent5 66 2" xfId="34060"/>
    <cellStyle name="40% - Accent5 66 2 2" xfId="34061"/>
    <cellStyle name="40% - Accent5 66 2 3" xfId="34062"/>
    <cellStyle name="40% - Accent5 66 3" xfId="34063"/>
    <cellStyle name="40% - Accent5 66 4" xfId="34064"/>
    <cellStyle name="40% - Accent5 67" xfId="34065"/>
    <cellStyle name="40% - Accent5 67 2" xfId="34066"/>
    <cellStyle name="40% - Accent5 67 2 2" xfId="34067"/>
    <cellStyle name="40% - Accent5 67 2 3" xfId="34068"/>
    <cellStyle name="40% - Accent5 67 3" xfId="34069"/>
    <cellStyle name="40% - Accent5 67 4" xfId="34070"/>
    <cellStyle name="40% - Accent5 68" xfId="34071"/>
    <cellStyle name="40% - Accent5 69" xfId="34072"/>
    <cellStyle name="40% - Accent5 69 2" xfId="34073"/>
    <cellStyle name="40% - Accent5 69 2 2" xfId="34074"/>
    <cellStyle name="40% - Accent5 69 2 3" xfId="34075"/>
    <cellStyle name="40% - Accent5 69 3" xfId="34076"/>
    <cellStyle name="40% - Accent5 69 4" xfId="34077"/>
    <cellStyle name="40% - Accent5 7" xfId="746"/>
    <cellStyle name="40% - Accent5 7 2" xfId="747"/>
    <cellStyle name="40% - Accent5 7 3" xfId="34078"/>
    <cellStyle name="40% - Accent5 70" xfId="34079"/>
    <cellStyle name="40% - Accent5 70 2" xfId="34080"/>
    <cellStyle name="40% - Accent5 70 2 2" xfId="34081"/>
    <cellStyle name="40% - Accent5 70 2 3" xfId="34082"/>
    <cellStyle name="40% - Accent5 70 3" xfId="34083"/>
    <cellStyle name="40% - Accent5 70 4" xfId="34084"/>
    <cellStyle name="40% - Accent5 71" xfId="34085"/>
    <cellStyle name="40% - Accent5 72" xfId="34086"/>
    <cellStyle name="40% - Accent5 73" xfId="34087"/>
    <cellStyle name="40% - Accent5 74" xfId="34088"/>
    <cellStyle name="40% - Accent5 75" xfId="34089"/>
    <cellStyle name="40% - Accent5 76" xfId="34090"/>
    <cellStyle name="40% - Accent5 77" xfId="34091"/>
    <cellStyle name="40% - Accent5 78" xfId="34092"/>
    <cellStyle name="40% - Accent5 79" xfId="34093"/>
    <cellStyle name="40% - Accent5 8" xfId="748"/>
    <cellStyle name="40% - Accent5 8 10" xfId="34094"/>
    <cellStyle name="40% - Accent5 8 2" xfId="749"/>
    <cellStyle name="40% - Accent5 8 2 2" xfId="34095"/>
    <cellStyle name="40% - Accent5 8 2 2 2" xfId="34096"/>
    <cellStyle name="40% - Accent5 8 2 2 2 2" xfId="34097"/>
    <cellStyle name="40% - Accent5 8 2 2 2 3" xfId="34098"/>
    <cellStyle name="40% - Accent5 8 2 2 3" xfId="34099"/>
    <cellStyle name="40% - Accent5 8 2 2 4" xfId="34100"/>
    <cellStyle name="40% - Accent5 8 2 2 5" xfId="34101"/>
    <cellStyle name="40% - Accent5 8 2 2 6" xfId="34102"/>
    <cellStyle name="40% - Accent5 8 2 2 7" xfId="34103"/>
    <cellStyle name="40% - Accent5 8 2 3" xfId="34104"/>
    <cellStyle name="40% - Accent5 8 2 3 2" xfId="34105"/>
    <cellStyle name="40% - Accent5 8 2 3 3" xfId="34106"/>
    <cellStyle name="40% - Accent5 8 2 4" xfId="34107"/>
    <cellStyle name="40% - Accent5 8 2 5" xfId="34108"/>
    <cellStyle name="40% - Accent5 8 2 6" xfId="34109"/>
    <cellStyle name="40% - Accent5 8 2 7" xfId="34110"/>
    <cellStyle name="40% - Accent5 8 3" xfId="34111"/>
    <cellStyle name="40% - Accent5 8 4" xfId="34112"/>
    <cellStyle name="40% - Accent5 8 5" xfId="34113"/>
    <cellStyle name="40% - Accent5 8 5 2" xfId="34114"/>
    <cellStyle name="40% - Accent5 8 5 3" xfId="34115"/>
    <cellStyle name="40% - Accent5 8 6" xfId="34116"/>
    <cellStyle name="40% - Accent5 8 7" xfId="34117"/>
    <cellStyle name="40% - Accent5 8 8" xfId="34118"/>
    <cellStyle name="40% - Accent5 8 9" xfId="34119"/>
    <cellStyle name="40% - Accent5 80" xfId="34120"/>
    <cellStyle name="40% - Accent5 81" xfId="34121"/>
    <cellStyle name="40% - Accent5 82" xfId="34122"/>
    <cellStyle name="40% - Accent5 83" xfId="34123"/>
    <cellStyle name="40% - Accent5 84" xfId="34124"/>
    <cellStyle name="40% - Accent5 85" xfId="34125"/>
    <cellStyle name="40% - Accent5 86" xfId="34126"/>
    <cellStyle name="40% - Accent5 87" xfId="34127"/>
    <cellStyle name="40% - Accent5 88" xfId="34128"/>
    <cellStyle name="40% - Accent5 89" xfId="34129"/>
    <cellStyle name="40% - Accent5 9" xfId="750"/>
    <cellStyle name="40% - Accent5 9 2" xfId="751"/>
    <cellStyle name="40% - Accent5 9 3" xfId="34130"/>
    <cellStyle name="40% - Accent5 90" xfId="34131"/>
    <cellStyle name="40% - Accent5 91" xfId="34132"/>
    <cellStyle name="40% - Accent5 92" xfId="34133"/>
    <cellStyle name="40% - Accent5 93" xfId="34134"/>
    <cellStyle name="40% - Accent5 94" xfId="34135"/>
    <cellStyle name="40% - Accent5 95" xfId="34136"/>
    <cellStyle name="40% - Accent5 96" xfId="34137"/>
    <cellStyle name="40% - Accent5 97" xfId="34138"/>
    <cellStyle name="40% - Accent5 98" xfId="34139"/>
    <cellStyle name="40% - Accent5 99" xfId="34140"/>
    <cellStyle name="40% - Accent6" xfId="14" builtinId="51" customBuiltin="1"/>
    <cellStyle name="40% - Accent6 10" xfId="752"/>
    <cellStyle name="40% - Accent6 10 2" xfId="753"/>
    <cellStyle name="40% - Accent6 10 3" xfId="34141"/>
    <cellStyle name="40% - Accent6 100" xfId="34142"/>
    <cellStyle name="40% - Accent6 101" xfId="34143"/>
    <cellStyle name="40% - Accent6 102" xfId="34144"/>
    <cellStyle name="40% - Accent6 103" xfId="34145"/>
    <cellStyle name="40% - Accent6 11" xfId="754"/>
    <cellStyle name="40% - Accent6 11 2" xfId="755"/>
    <cellStyle name="40% - Accent6 12" xfId="756"/>
    <cellStyle name="40% - Accent6 12 2" xfId="757"/>
    <cellStyle name="40% - Accent6 13" xfId="758"/>
    <cellStyle name="40% - Accent6 13 2" xfId="759"/>
    <cellStyle name="40% - Accent6 13 2 2" xfId="34146"/>
    <cellStyle name="40% - Accent6 13 2 2 2" xfId="34147"/>
    <cellStyle name="40% - Accent6 13 2 2 3" xfId="34148"/>
    <cellStyle name="40% - Accent6 13 2 3" xfId="34149"/>
    <cellStyle name="40% - Accent6 13 2 4" xfId="34150"/>
    <cellStyle name="40% - Accent6 13 2 5" xfId="34151"/>
    <cellStyle name="40% - Accent6 13 2 6" xfId="34152"/>
    <cellStyle name="40% - Accent6 13 2 7" xfId="34153"/>
    <cellStyle name="40% - Accent6 13 3" xfId="34154"/>
    <cellStyle name="40% - Accent6 13 3 2" xfId="34155"/>
    <cellStyle name="40% - Accent6 13 3 3" xfId="34156"/>
    <cellStyle name="40% - Accent6 13 4" xfId="34157"/>
    <cellStyle name="40% - Accent6 13 5" xfId="34158"/>
    <cellStyle name="40% - Accent6 13 6" xfId="34159"/>
    <cellStyle name="40% - Accent6 13 7" xfId="34160"/>
    <cellStyle name="40% - Accent6 14" xfId="760"/>
    <cellStyle name="40% - Accent6 14 2" xfId="761"/>
    <cellStyle name="40% - Accent6 14 3" xfId="34161"/>
    <cellStyle name="40% - Accent6 14 4" xfId="34162"/>
    <cellStyle name="40% - Accent6 14 5" xfId="34163"/>
    <cellStyle name="40% - Accent6 15" xfId="762"/>
    <cellStyle name="40% - Accent6 15 2" xfId="763"/>
    <cellStyle name="40% - Accent6 15 3" xfId="34164"/>
    <cellStyle name="40% - Accent6 16" xfId="764"/>
    <cellStyle name="40% - Accent6 16 2" xfId="765"/>
    <cellStyle name="40% - Accent6 17" xfId="766"/>
    <cellStyle name="40% - Accent6 17 2" xfId="767"/>
    <cellStyle name="40% - Accent6 18" xfId="768"/>
    <cellStyle name="40% - Accent6 18 2" xfId="769"/>
    <cellStyle name="40% - Accent6 19" xfId="770"/>
    <cellStyle name="40% - Accent6 19 2" xfId="771"/>
    <cellStyle name="40% - Accent6 2" xfId="772"/>
    <cellStyle name="40% - Accent6 2 10" xfId="34165"/>
    <cellStyle name="40% - Accent6 2 10 2" xfId="34166"/>
    <cellStyle name="40% - Accent6 2 10 2 2" xfId="34167"/>
    <cellStyle name="40% - Accent6 2 10 2 3" xfId="34168"/>
    <cellStyle name="40% - Accent6 2 10 3" xfId="34169"/>
    <cellStyle name="40% - Accent6 2 10 4" xfId="34170"/>
    <cellStyle name="40% - Accent6 2 11" xfId="34171"/>
    <cellStyle name="40% - Accent6 2 11 2" xfId="34172"/>
    <cellStyle name="40% - Accent6 2 11 2 2" xfId="34173"/>
    <cellStyle name="40% - Accent6 2 11 2 3" xfId="34174"/>
    <cellStyle name="40% - Accent6 2 11 3" xfId="34175"/>
    <cellStyle name="40% - Accent6 2 11 4" xfId="34176"/>
    <cellStyle name="40% - Accent6 2 12" xfId="34177"/>
    <cellStyle name="40% - Accent6 2 12 2" xfId="34178"/>
    <cellStyle name="40% - Accent6 2 12 3" xfId="34179"/>
    <cellStyle name="40% - Accent6 2 13" xfId="34180"/>
    <cellStyle name="40% - Accent6 2 14" xfId="34181"/>
    <cellStyle name="40% - Accent6 2 15" xfId="34182"/>
    <cellStyle name="40% - Accent6 2 2" xfId="773"/>
    <cellStyle name="40% - Accent6 2 2 10" xfId="34183"/>
    <cellStyle name="40% - Accent6 2 2 10 2" xfId="34184"/>
    <cellStyle name="40% - Accent6 2 2 10 2 2" xfId="34185"/>
    <cellStyle name="40% - Accent6 2 2 10 2 3" xfId="34186"/>
    <cellStyle name="40% - Accent6 2 2 10 3" xfId="34187"/>
    <cellStyle name="40% - Accent6 2 2 10 4" xfId="34188"/>
    <cellStyle name="40% - Accent6 2 2 11" xfId="34189"/>
    <cellStyle name="40% - Accent6 2 2 11 2" xfId="34190"/>
    <cellStyle name="40% - Accent6 2 2 11 2 2" xfId="34191"/>
    <cellStyle name="40% - Accent6 2 2 11 2 3" xfId="34192"/>
    <cellStyle name="40% - Accent6 2 2 11 3" xfId="34193"/>
    <cellStyle name="40% - Accent6 2 2 11 4" xfId="34194"/>
    <cellStyle name="40% - Accent6 2 2 12" xfId="34195"/>
    <cellStyle name="40% - Accent6 2 2 12 2" xfId="34196"/>
    <cellStyle name="40% - Accent6 2 2 12 3" xfId="34197"/>
    <cellStyle name="40% - Accent6 2 2 13" xfId="34198"/>
    <cellStyle name="40% - Accent6 2 2 14" xfId="34199"/>
    <cellStyle name="40% - Accent6 2 2 2" xfId="34200"/>
    <cellStyle name="40% - Accent6 2 2 2 10" xfId="34201"/>
    <cellStyle name="40% - Accent6 2 2 2 10 2" xfId="34202"/>
    <cellStyle name="40% - Accent6 2 2 2 10 3" xfId="34203"/>
    <cellStyle name="40% - Accent6 2 2 2 11" xfId="34204"/>
    <cellStyle name="40% - Accent6 2 2 2 12" xfId="34205"/>
    <cellStyle name="40% - Accent6 2 2 2 2" xfId="34206"/>
    <cellStyle name="40% - Accent6 2 2 2 2 2" xfId="34207"/>
    <cellStyle name="40% - Accent6 2 2 2 2 2 2" xfId="34208"/>
    <cellStyle name="40% - Accent6 2 2 2 2 2 2 2" xfId="34209"/>
    <cellStyle name="40% - Accent6 2 2 2 2 2 2 2 2" xfId="34210"/>
    <cellStyle name="40% - Accent6 2 2 2 2 2 2 2 3" xfId="34211"/>
    <cellStyle name="40% - Accent6 2 2 2 2 2 2 3" xfId="34212"/>
    <cellStyle name="40% - Accent6 2 2 2 2 2 2 4" xfId="34213"/>
    <cellStyle name="40% - Accent6 2 2 2 2 2 3" xfId="34214"/>
    <cellStyle name="40% - Accent6 2 2 2 2 2 3 2" xfId="34215"/>
    <cellStyle name="40% - Accent6 2 2 2 2 2 3 3" xfId="34216"/>
    <cellStyle name="40% - Accent6 2 2 2 2 2 4" xfId="34217"/>
    <cellStyle name="40% - Accent6 2 2 2 2 2 5" xfId="34218"/>
    <cellStyle name="40% - Accent6 2 2 2 2 2 6" xfId="34219"/>
    <cellStyle name="40% - Accent6 2 2 2 2 2 7" xfId="34220"/>
    <cellStyle name="40% - Accent6 2 2 2 2 3" xfId="34221"/>
    <cellStyle name="40% - Accent6 2 2 2 2 3 2" xfId="34222"/>
    <cellStyle name="40% - Accent6 2 2 2 2 3 2 2" xfId="34223"/>
    <cellStyle name="40% - Accent6 2 2 2 2 3 2 2 2" xfId="34224"/>
    <cellStyle name="40% - Accent6 2 2 2 2 3 2 2 3" xfId="34225"/>
    <cellStyle name="40% - Accent6 2 2 2 2 3 2 3" xfId="34226"/>
    <cellStyle name="40% - Accent6 2 2 2 2 3 2 4" xfId="34227"/>
    <cellStyle name="40% - Accent6 2 2 2 2 3 3" xfId="34228"/>
    <cellStyle name="40% - Accent6 2 2 2 2 3 3 2" xfId="34229"/>
    <cellStyle name="40% - Accent6 2 2 2 2 3 3 3" xfId="34230"/>
    <cellStyle name="40% - Accent6 2 2 2 2 3 4" xfId="34231"/>
    <cellStyle name="40% - Accent6 2 2 2 2 3 5" xfId="34232"/>
    <cellStyle name="40% - Accent6 2 2 2 2 4" xfId="34233"/>
    <cellStyle name="40% - Accent6 2 2 2 2 4 2" xfId="34234"/>
    <cellStyle name="40% - Accent6 2 2 2 2 4 2 2" xfId="34235"/>
    <cellStyle name="40% - Accent6 2 2 2 2 4 2 3" xfId="34236"/>
    <cellStyle name="40% - Accent6 2 2 2 2 4 3" xfId="34237"/>
    <cellStyle name="40% - Accent6 2 2 2 2 4 4" xfId="34238"/>
    <cellStyle name="40% - Accent6 2 2 2 2 5" xfId="34239"/>
    <cellStyle name="40% - Accent6 2 2 2 2 5 2" xfId="34240"/>
    <cellStyle name="40% - Accent6 2 2 2 2 5 3" xfId="34241"/>
    <cellStyle name="40% - Accent6 2 2 2 2 6" xfId="34242"/>
    <cellStyle name="40% - Accent6 2 2 2 2 7" xfId="34243"/>
    <cellStyle name="40% - Accent6 2 2 2 3" xfId="34244"/>
    <cellStyle name="40% - Accent6 2 2 2 3 2" xfId="34245"/>
    <cellStyle name="40% - Accent6 2 2 2 3 2 2" xfId="34246"/>
    <cellStyle name="40% - Accent6 2 2 2 3 2 2 2" xfId="34247"/>
    <cellStyle name="40% - Accent6 2 2 2 3 2 2 2 2" xfId="34248"/>
    <cellStyle name="40% - Accent6 2 2 2 3 2 2 2 3" xfId="34249"/>
    <cellStyle name="40% - Accent6 2 2 2 3 2 2 3" xfId="34250"/>
    <cellStyle name="40% - Accent6 2 2 2 3 2 2 4" xfId="34251"/>
    <cellStyle name="40% - Accent6 2 2 2 3 2 3" xfId="34252"/>
    <cellStyle name="40% - Accent6 2 2 2 3 2 3 2" xfId="34253"/>
    <cellStyle name="40% - Accent6 2 2 2 3 2 3 3" xfId="34254"/>
    <cellStyle name="40% - Accent6 2 2 2 3 2 4" xfId="34255"/>
    <cellStyle name="40% - Accent6 2 2 2 3 2 5" xfId="34256"/>
    <cellStyle name="40% - Accent6 2 2 2 3 3" xfId="34257"/>
    <cellStyle name="40% - Accent6 2 2 2 3 3 2" xfId="34258"/>
    <cellStyle name="40% - Accent6 2 2 2 3 3 2 2" xfId="34259"/>
    <cellStyle name="40% - Accent6 2 2 2 3 3 2 2 2" xfId="34260"/>
    <cellStyle name="40% - Accent6 2 2 2 3 3 2 2 3" xfId="34261"/>
    <cellStyle name="40% - Accent6 2 2 2 3 3 2 3" xfId="34262"/>
    <cellStyle name="40% - Accent6 2 2 2 3 3 2 4" xfId="34263"/>
    <cellStyle name="40% - Accent6 2 2 2 3 3 3" xfId="34264"/>
    <cellStyle name="40% - Accent6 2 2 2 3 3 3 2" xfId="34265"/>
    <cellStyle name="40% - Accent6 2 2 2 3 3 3 3" xfId="34266"/>
    <cellStyle name="40% - Accent6 2 2 2 3 3 4" xfId="34267"/>
    <cellStyle name="40% - Accent6 2 2 2 3 3 5" xfId="34268"/>
    <cellStyle name="40% - Accent6 2 2 2 3 4" xfId="34269"/>
    <cellStyle name="40% - Accent6 2 2 2 3 4 2" xfId="34270"/>
    <cellStyle name="40% - Accent6 2 2 2 3 4 2 2" xfId="34271"/>
    <cellStyle name="40% - Accent6 2 2 2 3 4 2 3" xfId="34272"/>
    <cellStyle name="40% - Accent6 2 2 2 3 4 3" xfId="34273"/>
    <cellStyle name="40% - Accent6 2 2 2 3 4 4" xfId="34274"/>
    <cellStyle name="40% - Accent6 2 2 2 3 5" xfId="34275"/>
    <cellStyle name="40% - Accent6 2 2 2 3 5 2" xfId="34276"/>
    <cellStyle name="40% - Accent6 2 2 2 3 5 3" xfId="34277"/>
    <cellStyle name="40% - Accent6 2 2 2 3 6" xfId="34278"/>
    <cellStyle name="40% - Accent6 2 2 2 3 7" xfId="34279"/>
    <cellStyle name="40% - Accent6 2 2 2 4" xfId="34280"/>
    <cellStyle name="40% - Accent6 2 2 2 4 2" xfId="34281"/>
    <cellStyle name="40% - Accent6 2 2 2 4 2 2" xfId="34282"/>
    <cellStyle name="40% - Accent6 2 2 2 4 2 2 2" xfId="34283"/>
    <cellStyle name="40% - Accent6 2 2 2 4 2 2 2 2" xfId="34284"/>
    <cellStyle name="40% - Accent6 2 2 2 4 2 2 2 3" xfId="34285"/>
    <cellStyle name="40% - Accent6 2 2 2 4 2 2 3" xfId="34286"/>
    <cellStyle name="40% - Accent6 2 2 2 4 2 2 4" xfId="34287"/>
    <cellStyle name="40% - Accent6 2 2 2 4 2 3" xfId="34288"/>
    <cellStyle name="40% - Accent6 2 2 2 4 2 3 2" xfId="34289"/>
    <cellStyle name="40% - Accent6 2 2 2 4 2 3 3" xfId="34290"/>
    <cellStyle name="40% - Accent6 2 2 2 4 2 4" xfId="34291"/>
    <cellStyle name="40% - Accent6 2 2 2 4 2 5" xfId="34292"/>
    <cellStyle name="40% - Accent6 2 2 2 4 3" xfId="34293"/>
    <cellStyle name="40% - Accent6 2 2 2 4 3 2" xfId="34294"/>
    <cellStyle name="40% - Accent6 2 2 2 4 3 2 2" xfId="34295"/>
    <cellStyle name="40% - Accent6 2 2 2 4 3 2 2 2" xfId="34296"/>
    <cellStyle name="40% - Accent6 2 2 2 4 3 2 2 3" xfId="34297"/>
    <cellStyle name="40% - Accent6 2 2 2 4 3 2 3" xfId="34298"/>
    <cellStyle name="40% - Accent6 2 2 2 4 3 2 4" xfId="34299"/>
    <cellStyle name="40% - Accent6 2 2 2 4 3 3" xfId="34300"/>
    <cellStyle name="40% - Accent6 2 2 2 4 3 3 2" xfId="34301"/>
    <cellStyle name="40% - Accent6 2 2 2 4 3 3 3" xfId="34302"/>
    <cellStyle name="40% - Accent6 2 2 2 4 3 4" xfId="34303"/>
    <cellStyle name="40% - Accent6 2 2 2 4 3 5" xfId="34304"/>
    <cellStyle name="40% - Accent6 2 2 2 4 4" xfId="34305"/>
    <cellStyle name="40% - Accent6 2 2 2 4 4 2" xfId="34306"/>
    <cellStyle name="40% - Accent6 2 2 2 4 4 2 2" xfId="34307"/>
    <cellStyle name="40% - Accent6 2 2 2 4 4 2 3" xfId="34308"/>
    <cellStyle name="40% - Accent6 2 2 2 4 4 3" xfId="34309"/>
    <cellStyle name="40% - Accent6 2 2 2 4 4 4" xfId="34310"/>
    <cellStyle name="40% - Accent6 2 2 2 4 5" xfId="34311"/>
    <cellStyle name="40% - Accent6 2 2 2 4 5 2" xfId="34312"/>
    <cellStyle name="40% - Accent6 2 2 2 4 5 3" xfId="34313"/>
    <cellStyle name="40% - Accent6 2 2 2 4 6" xfId="34314"/>
    <cellStyle name="40% - Accent6 2 2 2 4 7" xfId="34315"/>
    <cellStyle name="40% - Accent6 2 2 2 5" xfId="34316"/>
    <cellStyle name="40% - Accent6 2 2 2 5 2" xfId="34317"/>
    <cellStyle name="40% - Accent6 2 2 2 5 2 2" xfId="34318"/>
    <cellStyle name="40% - Accent6 2 2 2 5 2 2 2" xfId="34319"/>
    <cellStyle name="40% - Accent6 2 2 2 5 2 2 3" xfId="34320"/>
    <cellStyle name="40% - Accent6 2 2 2 5 2 3" xfId="34321"/>
    <cellStyle name="40% - Accent6 2 2 2 5 2 4" xfId="34322"/>
    <cellStyle name="40% - Accent6 2 2 2 5 3" xfId="34323"/>
    <cellStyle name="40% - Accent6 2 2 2 5 3 2" xfId="34324"/>
    <cellStyle name="40% - Accent6 2 2 2 5 3 3" xfId="34325"/>
    <cellStyle name="40% - Accent6 2 2 2 5 4" xfId="34326"/>
    <cellStyle name="40% - Accent6 2 2 2 5 5" xfId="34327"/>
    <cellStyle name="40% - Accent6 2 2 2 6" xfId="34328"/>
    <cellStyle name="40% - Accent6 2 2 2 6 2" xfId="34329"/>
    <cellStyle name="40% - Accent6 2 2 2 6 2 2" xfId="34330"/>
    <cellStyle name="40% - Accent6 2 2 2 6 2 2 2" xfId="34331"/>
    <cellStyle name="40% - Accent6 2 2 2 6 2 2 3" xfId="34332"/>
    <cellStyle name="40% - Accent6 2 2 2 6 2 3" xfId="34333"/>
    <cellStyle name="40% - Accent6 2 2 2 6 2 4" xfId="34334"/>
    <cellStyle name="40% - Accent6 2 2 2 6 3" xfId="34335"/>
    <cellStyle name="40% - Accent6 2 2 2 6 3 2" xfId="34336"/>
    <cellStyle name="40% - Accent6 2 2 2 6 3 3" xfId="34337"/>
    <cellStyle name="40% - Accent6 2 2 2 6 4" xfId="34338"/>
    <cellStyle name="40% - Accent6 2 2 2 6 5" xfId="34339"/>
    <cellStyle name="40% - Accent6 2 2 2 7" xfId="34340"/>
    <cellStyle name="40% - Accent6 2 2 2 7 2" xfId="34341"/>
    <cellStyle name="40% - Accent6 2 2 2 7 2 2" xfId="34342"/>
    <cellStyle name="40% - Accent6 2 2 2 7 2 2 2" xfId="34343"/>
    <cellStyle name="40% - Accent6 2 2 2 7 2 2 3" xfId="34344"/>
    <cellStyle name="40% - Accent6 2 2 2 7 2 3" xfId="34345"/>
    <cellStyle name="40% - Accent6 2 2 2 7 2 4" xfId="34346"/>
    <cellStyle name="40% - Accent6 2 2 2 7 3" xfId="34347"/>
    <cellStyle name="40% - Accent6 2 2 2 7 3 2" xfId="34348"/>
    <cellStyle name="40% - Accent6 2 2 2 7 3 3" xfId="34349"/>
    <cellStyle name="40% - Accent6 2 2 2 7 4" xfId="34350"/>
    <cellStyle name="40% - Accent6 2 2 2 7 5" xfId="34351"/>
    <cellStyle name="40% - Accent6 2 2 2 8" xfId="34352"/>
    <cellStyle name="40% - Accent6 2 2 2 8 2" xfId="34353"/>
    <cellStyle name="40% - Accent6 2 2 2 8 2 2" xfId="34354"/>
    <cellStyle name="40% - Accent6 2 2 2 8 2 3" xfId="34355"/>
    <cellStyle name="40% - Accent6 2 2 2 8 3" xfId="34356"/>
    <cellStyle name="40% - Accent6 2 2 2 8 4" xfId="34357"/>
    <cellStyle name="40% - Accent6 2 2 2 9" xfId="34358"/>
    <cellStyle name="40% - Accent6 2 2 2 9 2" xfId="34359"/>
    <cellStyle name="40% - Accent6 2 2 2 9 2 2" xfId="34360"/>
    <cellStyle name="40% - Accent6 2 2 2 9 2 3" xfId="34361"/>
    <cellStyle name="40% - Accent6 2 2 2 9 3" xfId="34362"/>
    <cellStyle name="40% - Accent6 2 2 2 9 4" xfId="34363"/>
    <cellStyle name="40% - Accent6 2 2 3" xfId="34364"/>
    <cellStyle name="40% - Accent6 2 2 3 10" xfId="34365"/>
    <cellStyle name="40% - Accent6 2 2 3 10 2" xfId="34366"/>
    <cellStyle name="40% - Accent6 2 2 3 10 3" xfId="34367"/>
    <cellStyle name="40% - Accent6 2 2 3 11" xfId="34368"/>
    <cellStyle name="40% - Accent6 2 2 3 12" xfId="34369"/>
    <cellStyle name="40% - Accent6 2 2 3 2" xfId="34370"/>
    <cellStyle name="40% - Accent6 2 2 3 2 2" xfId="34371"/>
    <cellStyle name="40% - Accent6 2 2 3 2 2 2" xfId="34372"/>
    <cellStyle name="40% - Accent6 2 2 3 2 2 2 2" xfId="34373"/>
    <cellStyle name="40% - Accent6 2 2 3 2 2 2 2 2" xfId="34374"/>
    <cellStyle name="40% - Accent6 2 2 3 2 2 2 2 3" xfId="34375"/>
    <cellStyle name="40% - Accent6 2 2 3 2 2 2 3" xfId="34376"/>
    <cellStyle name="40% - Accent6 2 2 3 2 2 2 4" xfId="34377"/>
    <cellStyle name="40% - Accent6 2 2 3 2 2 3" xfId="34378"/>
    <cellStyle name="40% - Accent6 2 2 3 2 2 3 2" xfId="34379"/>
    <cellStyle name="40% - Accent6 2 2 3 2 2 3 3" xfId="34380"/>
    <cellStyle name="40% - Accent6 2 2 3 2 2 4" xfId="34381"/>
    <cellStyle name="40% - Accent6 2 2 3 2 2 5" xfId="34382"/>
    <cellStyle name="40% - Accent6 2 2 3 2 3" xfId="34383"/>
    <cellStyle name="40% - Accent6 2 2 3 2 3 2" xfId="34384"/>
    <cellStyle name="40% - Accent6 2 2 3 2 3 2 2" xfId="34385"/>
    <cellStyle name="40% - Accent6 2 2 3 2 3 2 2 2" xfId="34386"/>
    <cellStyle name="40% - Accent6 2 2 3 2 3 2 2 3" xfId="34387"/>
    <cellStyle name="40% - Accent6 2 2 3 2 3 2 3" xfId="34388"/>
    <cellStyle name="40% - Accent6 2 2 3 2 3 2 4" xfId="34389"/>
    <cellStyle name="40% - Accent6 2 2 3 2 3 3" xfId="34390"/>
    <cellStyle name="40% - Accent6 2 2 3 2 3 3 2" xfId="34391"/>
    <cellStyle name="40% - Accent6 2 2 3 2 3 3 3" xfId="34392"/>
    <cellStyle name="40% - Accent6 2 2 3 2 3 4" xfId="34393"/>
    <cellStyle name="40% - Accent6 2 2 3 2 3 5" xfId="34394"/>
    <cellStyle name="40% - Accent6 2 2 3 2 4" xfId="34395"/>
    <cellStyle name="40% - Accent6 2 2 3 2 4 2" xfId="34396"/>
    <cellStyle name="40% - Accent6 2 2 3 2 4 2 2" xfId="34397"/>
    <cellStyle name="40% - Accent6 2 2 3 2 4 2 3" xfId="34398"/>
    <cellStyle name="40% - Accent6 2 2 3 2 4 3" xfId="34399"/>
    <cellStyle name="40% - Accent6 2 2 3 2 4 4" xfId="34400"/>
    <cellStyle name="40% - Accent6 2 2 3 2 5" xfId="34401"/>
    <cellStyle name="40% - Accent6 2 2 3 2 5 2" xfId="34402"/>
    <cellStyle name="40% - Accent6 2 2 3 2 5 3" xfId="34403"/>
    <cellStyle name="40% - Accent6 2 2 3 2 6" xfId="34404"/>
    <cellStyle name="40% - Accent6 2 2 3 2 7" xfId="34405"/>
    <cellStyle name="40% - Accent6 2 2 3 3" xfId="34406"/>
    <cellStyle name="40% - Accent6 2 2 3 3 2" xfId="34407"/>
    <cellStyle name="40% - Accent6 2 2 3 3 2 2" xfId="34408"/>
    <cellStyle name="40% - Accent6 2 2 3 3 2 2 2" xfId="34409"/>
    <cellStyle name="40% - Accent6 2 2 3 3 2 2 2 2" xfId="34410"/>
    <cellStyle name="40% - Accent6 2 2 3 3 2 2 2 3" xfId="34411"/>
    <cellStyle name="40% - Accent6 2 2 3 3 2 2 3" xfId="34412"/>
    <cellStyle name="40% - Accent6 2 2 3 3 2 2 4" xfId="34413"/>
    <cellStyle name="40% - Accent6 2 2 3 3 2 3" xfId="34414"/>
    <cellStyle name="40% - Accent6 2 2 3 3 2 3 2" xfId="34415"/>
    <cellStyle name="40% - Accent6 2 2 3 3 2 3 3" xfId="34416"/>
    <cellStyle name="40% - Accent6 2 2 3 3 2 4" xfId="34417"/>
    <cellStyle name="40% - Accent6 2 2 3 3 2 5" xfId="34418"/>
    <cellStyle name="40% - Accent6 2 2 3 3 3" xfId="34419"/>
    <cellStyle name="40% - Accent6 2 2 3 3 3 2" xfId="34420"/>
    <cellStyle name="40% - Accent6 2 2 3 3 3 2 2" xfId="34421"/>
    <cellStyle name="40% - Accent6 2 2 3 3 3 2 2 2" xfId="34422"/>
    <cellStyle name="40% - Accent6 2 2 3 3 3 2 2 3" xfId="34423"/>
    <cellStyle name="40% - Accent6 2 2 3 3 3 2 3" xfId="34424"/>
    <cellStyle name="40% - Accent6 2 2 3 3 3 2 4" xfId="34425"/>
    <cellStyle name="40% - Accent6 2 2 3 3 3 3" xfId="34426"/>
    <cellStyle name="40% - Accent6 2 2 3 3 3 3 2" xfId="34427"/>
    <cellStyle name="40% - Accent6 2 2 3 3 3 3 3" xfId="34428"/>
    <cellStyle name="40% - Accent6 2 2 3 3 3 4" xfId="34429"/>
    <cellStyle name="40% - Accent6 2 2 3 3 3 5" xfId="34430"/>
    <cellStyle name="40% - Accent6 2 2 3 3 4" xfId="34431"/>
    <cellStyle name="40% - Accent6 2 2 3 3 4 2" xfId="34432"/>
    <cellStyle name="40% - Accent6 2 2 3 3 4 2 2" xfId="34433"/>
    <cellStyle name="40% - Accent6 2 2 3 3 4 2 3" xfId="34434"/>
    <cellStyle name="40% - Accent6 2 2 3 3 4 3" xfId="34435"/>
    <cellStyle name="40% - Accent6 2 2 3 3 4 4" xfId="34436"/>
    <cellStyle name="40% - Accent6 2 2 3 3 5" xfId="34437"/>
    <cellStyle name="40% - Accent6 2 2 3 3 5 2" xfId="34438"/>
    <cellStyle name="40% - Accent6 2 2 3 3 5 3" xfId="34439"/>
    <cellStyle name="40% - Accent6 2 2 3 3 6" xfId="34440"/>
    <cellStyle name="40% - Accent6 2 2 3 3 7" xfId="34441"/>
    <cellStyle name="40% - Accent6 2 2 3 4" xfId="34442"/>
    <cellStyle name="40% - Accent6 2 2 3 4 2" xfId="34443"/>
    <cellStyle name="40% - Accent6 2 2 3 4 2 2" xfId="34444"/>
    <cellStyle name="40% - Accent6 2 2 3 4 2 2 2" xfId="34445"/>
    <cellStyle name="40% - Accent6 2 2 3 4 2 2 2 2" xfId="34446"/>
    <cellStyle name="40% - Accent6 2 2 3 4 2 2 2 3" xfId="34447"/>
    <cellStyle name="40% - Accent6 2 2 3 4 2 2 3" xfId="34448"/>
    <cellStyle name="40% - Accent6 2 2 3 4 2 2 4" xfId="34449"/>
    <cellStyle name="40% - Accent6 2 2 3 4 2 3" xfId="34450"/>
    <cellStyle name="40% - Accent6 2 2 3 4 2 3 2" xfId="34451"/>
    <cellStyle name="40% - Accent6 2 2 3 4 2 3 3" xfId="34452"/>
    <cellStyle name="40% - Accent6 2 2 3 4 2 4" xfId="34453"/>
    <cellStyle name="40% - Accent6 2 2 3 4 2 5" xfId="34454"/>
    <cellStyle name="40% - Accent6 2 2 3 4 3" xfId="34455"/>
    <cellStyle name="40% - Accent6 2 2 3 4 3 2" xfId="34456"/>
    <cellStyle name="40% - Accent6 2 2 3 4 3 2 2" xfId="34457"/>
    <cellStyle name="40% - Accent6 2 2 3 4 3 2 2 2" xfId="34458"/>
    <cellStyle name="40% - Accent6 2 2 3 4 3 2 2 3" xfId="34459"/>
    <cellStyle name="40% - Accent6 2 2 3 4 3 2 3" xfId="34460"/>
    <cellStyle name="40% - Accent6 2 2 3 4 3 2 4" xfId="34461"/>
    <cellStyle name="40% - Accent6 2 2 3 4 3 3" xfId="34462"/>
    <cellStyle name="40% - Accent6 2 2 3 4 3 3 2" xfId="34463"/>
    <cellStyle name="40% - Accent6 2 2 3 4 3 3 3" xfId="34464"/>
    <cellStyle name="40% - Accent6 2 2 3 4 3 4" xfId="34465"/>
    <cellStyle name="40% - Accent6 2 2 3 4 3 5" xfId="34466"/>
    <cellStyle name="40% - Accent6 2 2 3 4 4" xfId="34467"/>
    <cellStyle name="40% - Accent6 2 2 3 4 4 2" xfId="34468"/>
    <cellStyle name="40% - Accent6 2 2 3 4 4 2 2" xfId="34469"/>
    <cellStyle name="40% - Accent6 2 2 3 4 4 2 3" xfId="34470"/>
    <cellStyle name="40% - Accent6 2 2 3 4 4 3" xfId="34471"/>
    <cellStyle name="40% - Accent6 2 2 3 4 4 4" xfId="34472"/>
    <cellStyle name="40% - Accent6 2 2 3 4 5" xfId="34473"/>
    <cellStyle name="40% - Accent6 2 2 3 4 5 2" xfId="34474"/>
    <cellStyle name="40% - Accent6 2 2 3 4 5 3" xfId="34475"/>
    <cellStyle name="40% - Accent6 2 2 3 4 6" xfId="34476"/>
    <cellStyle name="40% - Accent6 2 2 3 4 7" xfId="34477"/>
    <cellStyle name="40% - Accent6 2 2 3 5" xfId="34478"/>
    <cellStyle name="40% - Accent6 2 2 3 5 2" xfId="34479"/>
    <cellStyle name="40% - Accent6 2 2 3 5 2 2" xfId="34480"/>
    <cellStyle name="40% - Accent6 2 2 3 5 2 2 2" xfId="34481"/>
    <cellStyle name="40% - Accent6 2 2 3 5 2 2 3" xfId="34482"/>
    <cellStyle name="40% - Accent6 2 2 3 5 2 3" xfId="34483"/>
    <cellStyle name="40% - Accent6 2 2 3 5 2 4" xfId="34484"/>
    <cellStyle name="40% - Accent6 2 2 3 5 3" xfId="34485"/>
    <cellStyle name="40% - Accent6 2 2 3 5 3 2" xfId="34486"/>
    <cellStyle name="40% - Accent6 2 2 3 5 3 3" xfId="34487"/>
    <cellStyle name="40% - Accent6 2 2 3 5 4" xfId="34488"/>
    <cellStyle name="40% - Accent6 2 2 3 5 5" xfId="34489"/>
    <cellStyle name="40% - Accent6 2 2 3 6" xfId="34490"/>
    <cellStyle name="40% - Accent6 2 2 3 6 2" xfId="34491"/>
    <cellStyle name="40% - Accent6 2 2 3 6 2 2" xfId="34492"/>
    <cellStyle name="40% - Accent6 2 2 3 6 2 2 2" xfId="34493"/>
    <cellStyle name="40% - Accent6 2 2 3 6 2 2 3" xfId="34494"/>
    <cellStyle name="40% - Accent6 2 2 3 6 2 3" xfId="34495"/>
    <cellStyle name="40% - Accent6 2 2 3 6 2 4" xfId="34496"/>
    <cellStyle name="40% - Accent6 2 2 3 6 3" xfId="34497"/>
    <cellStyle name="40% - Accent6 2 2 3 6 3 2" xfId="34498"/>
    <cellStyle name="40% - Accent6 2 2 3 6 3 3" xfId="34499"/>
    <cellStyle name="40% - Accent6 2 2 3 6 4" xfId="34500"/>
    <cellStyle name="40% - Accent6 2 2 3 6 5" xfId="34501"/>
    <cellStyle name="40% - Accent6 2 2 3 7" xfId="34502"/>
    <cellStyle name="40% - Accent6 2 2 3 7 2" xfId="34503"/>
    <cellStyle name="40% - Accent6 2 2 3 7 2 2" xfId="34504"/>
    <cellStyle name="40% - Accent6 2 2 3 7 2 2 2" xfId="34505"/>
    <cellStyle name="40% - Accent6 2 2 3 7 2 2 3" xfId="34506"/>
    <cellStyle name="40% - Accent6 2 2 3 7 2 3" xfId="34507"/>
    <cellStyle name="40% - Accent6 2 2 3 7 2 4" xfId="34508"/>
    <cellStyle name="40% - Accent6 2 2 3 7 3" xfId="34509"/>
    <cellStyle name="40% - Accent6 2 2 3 7 3 2" xfId="34510"/>
    <cellStyle name="40% - Accent6 2 2 3 7 3 3" xfId="34511"/>
    <cellStyle name="40% - Accent6 2 2 3 7 4" xfId="34512"/>
    <cellStyle name="40% - Accent6 2 2 3 7 5" xfId="34513"/>
    <cellStyle name="40% - Accent6 2 2 3 8" xfId="34514"/>
    <cellStyle name="40% - Accent6 2 2 3 8 2" xfId="34515"/>
    <cellStyle name="40% - Accent6 2 2 3 8 2 2" xfId="34516"/>
    <cellStyle name="40% - Accent6 2 2 3 8 2 3" xfId="34517"/>
    <cellStyle name="40% - Accent6 2 2 3 8 3" xfId="34518"/>
    <cellStyle name="40% - Accent6 2 2 3 8 4" xfId="34519"/>
    <cellStyle name="40% - Accent6 2 2 3 9" xfId="34520"/>
    <cellStyle name="40% - Accent6 2 2 3 9 2" xfId="34521"/>
    <cellStyle name="40% - Accent6 2 2 3 9 2 2" xfId="34522"/>
    <cellStyle name="40% - Accent6 2 2 3 9 2 3" xfId="34523"/>
    <cellStyle name="40% - Accent6 2 2 3 9 3" xfId="34524"/>
    <cellStyle name="40% - Accent6 2 2 3 9 4" xfId="34525"/>
    <cellStyle name="40% - Accent6 2 2 4" xfId="34526"/>
    <cellStyle name="40% - Accent6 2 2 4 2" xfId="34527"/>
    <cellStyle name="40% - Accent6 2 2 4 2 2" xfId="34528"/>
    <cellStyle name="40% - Accent6 2 2 4 2 2 2" xfId="34529"/>
    <cellStyle name="40% - Accent6 2 2 4 2 2 2 2" xfId="34530"/>
    <cellStyle name="40% - Accent6 2 2 4 2 2 2 3" xfId="34531"/>
    <cellStyle name="40% - Accent6 2 2 4 2 2 3" xfId="34532"/>
    <cellStyle name="40% - Accent6 2 2 4 2 2 4" xfId="34533"/>
    <cellStyle name="40% - Accent6 2 2 4 2 3" xfId="34534"/>
    <cellStyle name="40% - Accent6 2 2 4 2 3 2" xfId="34535"/>
    <cellStyle name="40% - Accent6 2 2 4 2 3 3" xfId="34536"/>
    <cellStyle name="40% - Accent6 2 2 4 2 4" xfId="34537"/>
    <cellStyle name="40% - Accent6 2 2 4 2 5" xfId="34538"/>
    <cellStyle name="40% - Accent6 2 2 4 3" xfId="34539"/>
    <cellStyle name="40% - Accent6 2 2 4 3 2" xfId="34540"/>
    <cellStyle name="40% - Accent6 2 2 4 3 2 2" xfId="34541"/>
    <cellStyle name="40% - Accent6 2 2 4 3 2 2 2" xfId="34542"/>
    <cellStyle name="40% - Accent6 2 2 4 3 2 2 3" xfId="34543"/>
    <cellStyle name="40% - Accent6 2 2 4 3 2 3" xfId="34544"/>
    <cellStyle name="40% - Accent6 2 2 4 3 2 4" xfId="34545"/>
    <cellStyle name="40% - Accent6 2 2 4 3 3" xfId="34546"/>
    <cellStyle name="40% - Accent6 2 2 4 3 3 2" xfId="34547"/>
    <cellStyle name="40% - Accent6 2 2 4 3 3 3" xfId="34548"/>
    <cellStyle name="40% - Accent6 2 2 4 3 4" xfId="34549"/>
    <cellStyle name="40% - Accent6 2 2 4 3 5" xfId="34550"/>
    <cellStyle name="40% - Accent6 2 2 4 4" xfId="34551"/>
    <cellStyle name="40% - Accent6 2 2 4 4 2" xfId="34552"/>
    <cellStyle name="40% - Accent6 2 2 4 4 2 2" xfId="34553"/>
    <cellStyle name="40% - Accent6 2 2 4 4 2 3" xfId="34554"/>
    <cellStyle name="40% - Accent6 2 2 4 4 3" xfId="34555"/>
    <cellStyle name="40% - Accent6 2 2 4 4 4" xfId="34556"/>
    <cellStyle name="40% - Accent6 2 2 4 5" xfId="34557"/>
    <cellStyle name="40% - Accent6 2 2 4 5 2" xfId="34558"/>
    <cellStyle name="40% - Accent6 2 2 4 5 3" xfId="34559"/>
    <cellStyle name="40% - Accent6 2 2 4 6" xfId="34560"/>
    <cellStyle name="40% - Accent6 2 2 4 7" xfId="34561"/>
    <cellStyle name="40% - Accent6 2 2 5" xfId="34562"/>
    <cellStyle name="40% - Accent6 2 2 5 2" xfId="34563"/>
    <cellStyle name="40% - Accent6 2 2 5 2 2" xfId="34564"/>
    <cellStyle name="40% - Accent6 2 2 5 2 2 2" xfId="34565"/>
    <cellStyle name="40% - Accent6 2 2 5 2 2 2 2" xfId="34566"/>
    <cellStyle name="40% - Accent6 2 2 5 2 2 2 3" xfId="34567"/>
    <cellStyle name="40% - Accent6 2 2 5 2 2 3" xfId="34568"/>
    <cellStyle name="40% - Accent6 2 2 5 2 2 4" xfId="34569"/>
    <cellStyle name="40% - Accent6 2 2 5 2 3" xfId="34570"/>
    <cellStyle name="40% - Accent6 2 2 5 2 3 2" xfId="34571"/>
    <cellStyle name="40% - Accent6 2 2 5 2 3 3" xfId="34572"/>
    <cellStyle name="40% - Accent6 2 2 5 2 4" xfId="34573"/>
    <cellStyle name="40% - Accent6 2 2 5 2 5" xfId="34574"/>
    <cellStyle name="40% - Accent6 2 2 5 2 6" xfId="34575"/>
    <cellStyle name="40% - Accent6 2 2 5 2 7" xfId="34576"/>
    <cellStyle name="40% - Accent6 2 2 5 3" xfId="34577"/>
    <cellStyle name="40% - Accent6 2 2 5 3 2" xfId="34578"/>
    <cellStyle name="40% - Accent6 2 2 5 3 2 2" xfId="34579"/>
    <cellStyle name="40% - Accent6 2 2 5 3 2 2 2" xfId="34580"/>
    <cellStyle name="40% - Accent6 2 2 5 3 2 2 3" xfId="34581"/>
    <cellStyle name="40% - Accent6 2 2 5 3 2 3" xfId="34582"/>
    <cellStyle name="40% - Accent6 2 2 5 3 2 4" xfId="34583"/>
    <cellStyle name="40% - Accent6 2 2 5 3 3" xfId="34584"/>
    <cellStyle name="40% - Accent6 2 2 5 3 3 2" xfId="34585"/>
    <cellStyle name="40% - Accent6 2 2 5 3 3 3" xfId="34586"/>
    <cellStyle name="40% - Accent6 2 2 5 3 4" xfId="34587"/>
    <cellStyle name="40% - Accent6 2 2 5 3 5" xfId="34588"/>
    <cellStyle name="40% - Accent6 2 2 5 4" xfId="34589"/>
    <cellStyle name="40% - Accent6 2 2 5 4 2" xfId="34590"/>
    <cellStyle name="40% - Accent6 2 2 5 4 2 2" xfId="34591"/>
    <cellStyle name="40% - Accent6 2 2 5 4 2 3" xfId="34592"/>
    <cellStyle name="40% - Accent6 2 2 5 4 3" xfId="34593"/>
    <cellStyle name="40% - Accent6 2 2 5 4 4" xfId="34594"/>
    <cellStyle name="40% - Accent6 2 2 5 5" xfId="34595"/>
    <cellStyle name="40% - Accent6 2 2 5 5 2" xfId="34596"/>
    <cellStyle name="40% - Accent6 2 2 5 5 3" xfId="34597"/>
    <cellStyle name="40% - Accent6 2 2 5 6" xfId="34598"/>
    <cellStyle name="40% - Accent6 2 2 5 7" xfId="34599"/>
    <cellStyle name="40% - Accent6 2 2 6" xfId="34600"/>
    <cellStyle name="40% - Accent6 2 2 6 2" xfId="34601"/>
    <cellStyle name="40% - Accent6 2 2 6 2 2" xfId="34602"/>
    <cellStyle name="40% - Accent6 2 2 6 2 2 2" xfId="34603"/>
    <cellStyle name="40% - Accent6 2 2 6 2 2 2 2" xfId="34604"/>
    <cellStyle name="40% - Accent6 2 2 6 2 2 2 3" xfId="34605"/>
    <cellStyle name="40% - Accent6 2 2 6 2 2 3" xfId="34606"/>
    <cellStyle name="40% - Accent6 2 2 6 2 2 4" xfId="34607"/>
    <cellStyle name="40% - Accent6 2 2 6 2 3" xfId="34608"/>
    <cellStyle name="40% - Accent6 2 2 6 2 3 2" xfId="34609"/>
    <cellStyle name="40% - Accent6 2 2 6 2 3 3" xfId="34610"/>
    <cellStyle name="40% - Accent6 2 2 6 2 4" xfId="34611"/>
    <cellStyle name="40% - Accent6 2 2 6 2 5" xfId="34612"/>
    <cellStyle name="40% - Accent6 2 2 6 3" xfId="34613"/>
    <cellStyle name="40% - Accent6 2 2 6 3 2" xfId="34614"/>
    <cellStyle name="40% - Accent6 2 2 6 3 2 2" xfId="34615"/>
    <cellStyle name="40% - Accent6 2 2 6 3 2 2 2" xfId="34616"/>
    <cellStyle name="40% - Accent6 2 2 6 3 2 2 3" xfId="34617"/>
    <cellStyle name="40% - Accent6 2 2 6 3 2 3" xfId="34618"/>
    <cellStyle name="40% - Accent6 2 2 6 3 2 4" xfId="34619"/>
    <cellStyle name="40% - Accent6 2 2 6 3 3" xfId="34620"/>
    <cellStyle name="40% - Accent6 2 2 6 3 3 2" xfId="34621"/>
    <cellStyle name="40% - Accent6 2 2 6 3 3 3" xfId="34622"/>
    <cellStyle name="40% - Accent6 2 2 6 3 4" xfId="34623"/>
    <cellStyle name="40% - Accent6 2 2 6 3 5" xfId="34624"/>
    <cellStyle name="40% - Accent6 2 2 6 4" xfId="34625"/>
    <cellStyle name="40% - Accent6 2 2 6 4 2" xfId="34626"/>
    <cellStyle name="40% - Accent6 2 2 6 4 2 2" xfId="34627"/>
    <cellStyle name="40% - Accent6 2 2 6 4 2 3" xfId="34628"/>
    <cellStyle name="40% - Accent6 2 2 6 4 3" xfId="34629"/>
    <cellStyle name="40% - Accent6 2 2 6 4 4" xfId="34630"/>
    <cellStyle name="40% - Accent6 2 2 6 5" xfId="34631"/>
    <cellStyle name="40% - Accent6 2 2 6 5 2" xfId="34632"/>
    <cellStyle name="40% - Accent6 2 2 6 5 3" xfId="34633"/>
    <cellStyle name="40% - Accent6 2 2 6 6" xfId="34634"/>
    <cellStyle name="40% - Accent6 2 2 6 7" xfId="34635"/>
    <cellStyle name="40% - Accent6 2 2 7" xfId="34636"/>
    <cellStyle name="40% - Accent6 2 2 7 2" xfId="34637"/>
    <cellStyle name="40% - Accent6 2 2 7 2 2" xfId="34638"/>
    <cellStyle name="40% - Accent6 2 2 7 2 2 2" xfId="34639"/>
    <cellStyle name="40% - Accent6 2 2 7 2 2 3" xfId="34640"/>
    <cellStyle name="40% - Accent6 2 2 7 2 3" xfId="34641"/>
    <cellStyle name="40% - Accent6 2 2 7 2 4" xfId="34642"/>
    <cellStyle name="40% - Accent6 2 2 7 3" xfId="34643"/>
    <cellStyle name="40% - Accent6 2 2 7 3 2" xfId="34644"/>
    <cellStyle name="40% - Accent6 2 2 7 3 3" xfId="34645"/>
    <cellStyle name="40% - Accent6 2 2 7 4" xfId="34646"/>
    <cellStyle name="40% - Accent6 2 2 7 5" xfId="34647"/>
    <cellStyle name="40% - Accent6 2 2 8" xfId="34648"/>
    <cellStyle name="40% - Accent6 2 2 8 2" xfId="34649"/>
    <cellStyle name="40% - Accent6 2 2 8 2 2" xfId="34650"/>
    <cellStyle name="40% - Accent6 2 2 8 2 2 2" xfId="34651"/>
    <cellStyle name="40% - Accent6 2 2 8 2 2 3" xfId="34652"/>
    <cellStyle name="40% - Accent6 2 2 8 2 3" xfId="34653"/>
    <cellStyle name="40% - Accent6 2 2 8 2 4" xfId="34654"/>
    <cellStyle name="40% - Accent6 2 2 8 3" xfId="34655"/>
    <cellStyle name="40% - Accent6 2 2 8 3 2" xfId="34656"/>
    <cellStyle name="40% - Accent6 2 2 8 3 3" xfId="34657"/>
    <cellStyle name="40% - Accent6 2 2 8 4" xfId="34658"/>
    <cellStyle name="40% - Accent6 2 2 8 5" xfId="34659"/>
    <cellStyle name="40% - Accent6 2 2 9" xfId="34660"/>
    <cellStyle name="40% - Accent6 2 2 9 2" xfId="34661"/>
    <cellStyle name="40% - Accent6 2 2 9 2 2" xfId="34662"/>
    <cellStyle name="40% - Accent6 2 2 9 2 2 2" xfId="34663"/>
    <cellStyle name="40% - Accent6 2 2 9 2 2 3" xfId="34664"/>
    <cellStyle name="40% - Accent6 2 2 9 2 3" xfId="34665"/>
    <cellStyle name="40% - Accent6 2 2 9 2 4" xfId="34666"/>
    <cellStyle name="40% - Accent6 2 2 9 3" xfId="34667"/>
    <cellStyle name="40% - Accent6 2 2 9 3 2" xfId="34668"/>
    <cellStyle name="40% - Accent6 2 2 9 3 3" xfId="34669"/>
    <cellStyle name="40% - Accent6 2 2 9 4" xfId="34670"/>
    <cellStyle name="40% - Accent6 2 2 9 5" xfId="34671"/>
    <cellStyle name="40% - Accent6 2 2_PwrTax 51040" xfId="34672"/>
    <cellStyle name="40% - Accent6 2 3" xfId="34673"/>
    <cellStyle name="40% - Accent6 2 3 10" xfId="34674"/>
    <cellStyle name="40% - Accent6 2 3 10 2" xfId="34675"/>
    <cellStyle name="40% - Accent6 2 3 10 3" xfId="34676"/>
    <cellStyle name="40% - Accent6 2 3 11" xfId="34677"/>
    <cellStyle name="40% - Accent6 2 3 12" xfId="34678"/>
    <cellStyle name="40% - Accent6 2 3 2" xfId="34679"/>
    <cellStyle name="40% - Accent6 2 3 2 2" xfId="34680"/>
    <cellStyle name="40% - Accent6 2 3 2 2 2" xfId="34681"/>
    <cellStyle name="40% - Accent6 2 3 2 2 2 2" xfId="34682"/>
    <cellStyle name="40% - Accent6 2 3 2 2 2 2 2" xfId="34683"/>
    <cellStyle name="40% - Accent6 2 3 2 2 2 2 3" xfId="34684"/>
    <cellStyle name="40% - Accent6 2 3 2 2 2 3" xfId="34685"/>
    <cellStyle name="40% - Accent6 2 3 2 2 2 4" xfId="34686"/>
    <cellStyle name="40% - Accent6 2 3 2 2 3" xfId="34687"/>
    <cellStyle name="40% - Accent6 2 3 2 2 3 2" xfId="34688"/>
    <cellStyle name="40% - Accent6 2 3 2 2 3 3" xfId="34689"/>
    <cellStyle name="40% - Accent6 2 3 2 2 4" xfId="34690"/>
    <cellStyle name="40% - Accent6 2 3 2 2 5" xfId="34691"/>
    <cellStyle name="40% - Accent6 2 3 2 2 6" xfId="34692"/>
    <cellStyle name="40% - Accent6 2 3 2 2 7" xfId="34693"/>
    <cellStyle name="40% - Accent6 2 3 2 3" xfId="34694"/>
    <cellStyle name="40% - Accent6 2 3 2 3 2" xfId="34695"/>
    <cellStyle name="40% - Accent6 2 3 2 3 2 2" xfId="34696"/>
    <cellStyle name="40% - Accent6 2 3 2 3 2 2 2" xfId="34697"/>
    <cellStyle name="40% - Accent6 2 3 2 3 2 2 3" xfId="34698"/>
    <cellStyle name="40% - Accent6 2 3 2 3 2 3" xfId="34699"/>
    <cellStyle name="40% - Accent6 2 3 2 3 2 4" xfId="34700"/>
    <cellStyle name="40% - Accent6 2 3 2 3 3" xfId="34701"/>
    <cellStyle name="40% - Accent6 2 3 2 3 3 2" xfId="34702"/>
    <cellStyle name="40% - Accent6 2 3 2 3 3 3" xfId="34703"/>
    <cellStyle name="40% - Accent6 2 3 2 3 4" xfId="34704"/>
    <cellStyle name="40% - Accent6 2 3 2 3 5" xfId="34705"/>
    <cellStyle name="40% - Accent6 2 3 2 4" xfId="34706"/>
    <cellStyle name="40% - Accent6 2 3 2 4 2" xfId="34707"/>
    <cellStyle name="40% - Accent6 2 3 2 4 2 2" xfId="34708"/>
    <cellStyle name="40% - Accent6 2 3 2 4 2 3" xfId="34709"/>
    <cellStyle name="40% - Accent6 2 3 2 4 3" xfId="34710"/>
    <cellStyle name="40% - Accent6 2 3 2 4 4" xfId="34711"/>
    <cellStyle name="40% - Accent6 2 3 2 5" xfId="34712"/>
    <cellStyle name="40% - Accent6 2 3 2 5 2" xfId="34713"/>
    <cellStyle name="40% - Accent6 2 3 2 5 3" xfId="34714"/>
    <cellStyle name="40% - Accent6 2 3 2 6" xfId="34715"/>
    <cellStyle name="40% - Accent6 2 3 2 7" xfId="34716"/>
    <cellStyle name="40% - Accent6 2 3 3" xfId="34717"/>
    <cellStyle name="40% - Accent6 2 3 3 2" xfId="34718"/>
    <cellStyle name="40% - Accent6 2 3 3 2 2" xfId="34719"/>
    <cellStyle name="40% - Accent6 2 3 3 2 2 2" xfId="34720"/>
    <cellStyle name="40% - Accent6 2 3 3 2 2 2 2" xfId="34721"/>
    <cellStyle name="40% - Accent6 2 3 3 2 2 2 3" xfId="34722"/>
    <cellStyle name="40% - Accent6 2 3 3 2 2 3" xfId="34723"/>
    <cellStyle name="40% - Accent6 2 3 3 2 2 4" xfId="34724"/>
    <cellStyle name="40% - Accent6 2 3 3 2 3" xfId="34725"/>
    <cellStyle name="40% - Accent6 2 3 3 2 3 2" xfId="34726"/>
    <cellStyle name="40% - Accent6 2 3 3 2 3 3" xfId="34727"/>
    <cellStyle name="40% - Accent6 2 3 3 2 4" xfId="34728"/>
    <cellStyle name="40% - Accent6 2 3 3 2 5" xfId="34729"/>
    <cellStyle name="40% - Accent6 2 3 3 3" xfId="34730"/>
    <cellStyle name="40% - Accent6 2 3 3 3 2" xfId="34731"/>
    <cellStyle name="40% - Accent6 2 3 3 3 2 2" xfId="34732"/>
    <cellStyle name="40% - Accent6 2 3 3 3 2 2 2" xfId="34733"/>
    <cellStyle name="40% - Accent6 2 3 3 3 2 2 3" xfId="34734"/>
    <cellStyle name="40% - Accent6 2 3 3 3 2 3" xfId="34735"/>
    <cellStyle name="40% - Accent6 2 3 3 3 2 4" xfId="34736"/>
    <cellStyle name="40% - Accent6 2 3 3 3 3" xfId="34737"/>
    <cellStyle name="40% - Accent6 2 3 3 3 3 2" xfId="34738"/>
    <cellStyle name="40% - Accent6 2 3 3 3 3 3" xfId="34739"/>
    <cellStyle name="40% - Accent6 2 3 3 3 4" xfId="34740"/>
    <cellStyle name="40% - Accent6 2 3 3 3 5" xfId="34741"/>
    <cellStyle name="40% - Accent6 2 3 3 4" xfId="34742"/>
    <cellStyle name="40% - Accent6 2 3 3 4 2" xfId="34743"/>
    <cellStyle name="40% - Accent6 2 3 3 4 2 2" xfId="34744"/>
    <cellStyle name="40% - Accent6 2 3 3 4 2 3" xfId="34745"/>
    <cellStyle name="40% - Accent6 2 3 3 4 3" xfId="34746"/>
    <cellStyle name="40% - Accent6 2 3 3 4 4" xfId="34747"/>
    <cellStyle name="40% - Accent6 2 3 3 5" xfId="34748"/>
    <cellStyle name="40% - Accent6 2 3 3 5 2" xfId="34749"/>
    <cellStyle name="40% - Accent6 2 3 3 5 3" xfId="34750"/>
    <cellStyle name="40% - Accent6 2 3 3 6" xfId="34751"/>
    <cellStyle name="40% - Accent6 2 3 3 7" xfId="34752"/>
    <cellStyle name="40% - Accent6 2 3 4" xfId="34753"/>
    <cellStyle name="40% - Accent6 2 3 4 2" xfId="34754"/>
    <cellStyle name="40% - Accent6 2 3 4 2 2" xfId="34755"/>
    <cellStyle name="40% - Accent6 2 3 4 2 2 2" xfId="34756"/>
    <cellStyle name="40% - Accent6 2 3 4 2 2 2 2" xfId="34757"/>
    <cellStyle name="40% - Accent6 2 3 4 2 2 2 3" xfId="34758"/>
    <cellStyle name="40% - Accent6 2 3 4 2 2 3" xfId="34759"/>
    <cellStyle name="40% - Accent6 2 3 4 2 2 4" xfId="34760"/>
    <cellStyle name="40% - Accent6 2 3 4 2 3" xfId="34761"/>
    <cellStyle name="40% - Accent6 2 3 4 2 3 2" xfId="34762"/>
    <cellStyle name="40% - Accent6 2 3 4 2 3 3" xfId="34763"/>
    <cellStyle name="40% - Accent6 2 3 4 2 4" xfId="34764"/>
    <cellStyle name="40% - Accent6 2 3 4 2 5" xfId="34765"/>
    <cellStyle name="40% - Accent6 2 3 4 3" xfId="34766"/>
    <cellStyle name="40% - Accent6 2 3 4 3 2" xfId="34767"/>
    <cellStyle name="40% - Accent6 2 3 4 3 2 2" xfId="34768"/>
    <cellStyle name="40% - Accent6 2 3 4 3 2 2 2" xfId="34769"/>
    <cellStyle name="40% - Accent6 2 3 4 3 2 2 3" xfId="34770"/>
    <cellStyle name="40% - Accent6 2 3 4 3 2 3" xfId="34771"/>
    <cellStyle name="40% - Accent6 2 3 4 3 2 4" xfId="34772"/>
    <cellStyle name="40% - Accent6 2 3 4 3 3" xfId="34773"/>
    <cellStyle name="40% - Accent6 2 3 4 3 3 2" xfId="34774"/>
    <cellStyle name="40% - Accent6 2 3 4 3 3 3" xfId="34775"/>
    <cellStyle name="40% - Accent6 2 3 4 3 4" xfId="34776"/>
    <cellStyle name="40% - Accent6 2 3 4 3 5" xfId="34777"/>
    <cellStyle name="40% - Accent6 2 3 4 4" xfId="34778"/>
    <cellStyle name="40% - Accent6 2 3 4 4 2" xfId="34779"/>
    <cellStyle name="40% - Accent6 2 3 4 4 2 2" xfId="34780"/>
    <cellStyle name="40% - Accent6 2 3 4 4 2 3" xfId="34781"/>
    <cellStyle name="40% - Accent6 2 3 4 4 3" xfId="34782"/>
    <cellStyle name="40% - Accent6 2 3 4 4 4" xfId="34783"/>
    <cellStyle name="40% - Accent6 2 3 4 5" xfId="34784"/>
    <cellStyle name="40% - Accent6 2 3 4 5 2" xfId="34785"/>
    <cellStyle name="40% - Accent6 2 3 4 5 3" xfId="34786"/>
    <cellStyle name="40% - Accent6 2 3 4 6" xfId="34787"/>
    <cellStyle name="40% - Accent6 2 3 4 7" xfId="34788"/>
    <cellStyle name="40% - Accent6 2 3 5" xfId="34789"/>
    <cellStyle name="40% - Accent6 2 3 5 2" xfId="34790"/>
    <cellStyle name="40% - Accent6 2 3 5 2 2" xfId="34791"/>
    <cellStyle name="40% - Accent6 2 3 5 2 2 2" xfId="34792"/>
    <cellStyle name="40% - Accent6 2 3 5 2 2 3" xfId="34793"/>
    <cellStyle name="40% - Accent6 2 3 5 2 3" xfId="34794"/>
    <cellStyle name="40% - Accent6 2 3 5 2 4" xfId="34795"/>
    <cellStyle name="40% - Accent6 2 3 5 3" xfId="34796"/>
    <cellStyle name="40% - Accent6 2 3 5 3 2" xfId="34797"/>
    <cellStyle name="40% - Accent6 2 3 5 3 3" xfId="34798"/>
    <cellStyle name="40% - Accent6 2 3 5 4" xfId="34799"/>
    <cellStyle name="40% - Accent6 2 3 5 5" xfId="34800"/>
    <cellStyle name="40% - Accent6 2 3 6" xfId="34801"/>
    <cellStyle name="40% - Accent6 2 3 6 2" xfId="34802"/>
    <cellStyle name="40% - Accent6 2 3 6 2 2" xfId="34803"/>
    <cellStyle name="40% - Accent6 2 3 6 2 2 2" xfId="34804"/>
    <cellStyle name="40% - Accent6 2 3 6 2 2 3" xfId="34805"/>
    <cellStyle name="40% - Accent6 2 3 6 2 3" xfId="34806"/>
    <cellStyle name="40% - Accent6 2 3 6 2 4" xfId="34807"/>
    <cellStyle name="40% - Accent6 2 3 6 3" xfId="34808"/>
    <cellStyle name="40% - Accent6 2 3 6 3 2" xfId="34809"/>
    <cellStyle name="40% - Accent6 2 3 6 3 3" xfId="34810"/>
    <cellStyle name="40% - Accent6 2 3 6 4" xfId="34811"/>
    <cellStyle name="40% - Accent6 2 3 6 5" xfId="34812"/>
    <cellStyle name="40% - Accent6 2 3 7" xfId="34813"/>
    <cellStyle name="40% - Accent6 2 3 7 2" xfId="34814"/>
    <cellStyle name="40% - Accent6 2 3 7 2 2" xfId="34815"/>
    <cellStyle name="40% - Accent6 2 3 7 2 2 2" xfId="34816"/>
    <cellStyle name="40% - Accent6 2 3 7 2 2 3" xfId="34817"/>
    <cellStyle name="40% - Accent6 2 3 7 2 3" xfId="34818"/>
    <cellStyle name="40% - Accent6 2 3 7 2 4" xfId="34819"/>
    <cellStyle name="40% - Accent6 2 3 7 3" xfId="34820"/>
    <cellStyle name="40% - Accent6 2 3 7 3 2" xfId="34821"/>
    <cellStyle name="40% - Accent6 2 3 7 3 3" xfId="34822"/>
    <cellStyle name="40% - Accent6 2 3 7 4" xfId="34823"/>
    <cellStyle name="40% - Accent6 2 3 7 5" xfId="34824"/>
    <cellStyle name="40% - Accent6 2 3 8" xfId="34825"/>
    <cellStyle name="40% - Accent6 2 3 8 2" xfId="34826"/>
    <cellStyle name="40% - Accent6 2 3 8 2 2" xfId="34827"/>
    <cellStyle name="40% - Accent6 2 3 8 2 3" xfId="34828"/>
    <cellStyle name="40% - Accent6 2 3 8 3" xfId="34829"/>
    <cellStyle name="40% - Accent6 2 3 8 4" xfId="34830"/>
    <cellStyle name="40% - Accent6 2 3 9" xfId="34831"/>
    <cellStyle name="40% - Accent6 2 3 9 2" xfId="34832"/>
    <cellStyle name="40% - Accent6 2 3 9 2 2" xfId="34833"/>
    <cellStyle name="40% - Accent6 2 3 9 2 3" xfId="34834"/>
    <cellStyle name="40% - Accent6 2 3 9 3" xfId="34835"/>
    <cellStyle name="40% - Accent6 2 3 9 4" xfId="34836"/>
    <cellStyle name="40% - Accent6 2 4" xfId="34837"/>
    <cellStyle name="40% - Accent6 2 4 2" xfId="34838"/>
    <cellStyle name="40% - Accent6 2 4 2 2" xfId="34839"/>
    <cellStyle name="40% - Accent6 2 4 2 2 2" xfId="34840"/>
    <cellStyle name="40% - Accent6 2 4 2 2 2 2" xfId="34841"/>
    <cellStyle name="40% - Accent6 2 4 2 2 2 3" xfId="34842"/>
    <cellStyle name="40% - Accent6 2 4 2 2 3" xfId="34843"/>
    <cellStyle name="40% - Accent6 2 4 2 2 4" xfId="34844"/>
    <cellStyle name="40% - Accent6 2 4 2 3" xfId="34845"/>
    <cellStyle name="40% - Accent6 2 4 2 3 2" xfId="34846"/>
    <cellStyle name="40% - Accent6 2 4 2 3 3" xfId="34847"/>
    <cellStyle name="40% - Accent6 2 4 2 4" xfId="34848"/>
    <cellStyle name="40% - Accent6 2 4 2 5" xfId="34849"/>
    <cellStyle name="40% - Accent6 2 4 3" xfId="34850"/>
    <cellStyle name="40% - Accent6 2 4 3 2" xfId="34851"/>
    <cellStyle name="40% - Accent6 2 4 3 2 2" xfId="34852"/>
    <cellStyle name="40% - Accent6 2 4 3 2 2 2" xfId="34853"/>
    <cellStyle name="40% - Accent6 2 4 3 2 2 3" xfId="34854"/>
    <cellStyle name="40% - Accent6 2 4 3 2 3" xfId="34855"/>
    <cellStyle name="40% - Accent6 2 4 3 2 4" xfId="34856"/>
    <cellStyle name="40% - Accent6 2 4 3 3" xfId="34857"/>
    <cellStyle name="40% - Accent6 2 4 3 3 2" xfId="34858"/>
    <cellStyle name="40% - Accent6 2 4 3 3 3" xfId="34859"/>
    <cellStyle name="40% - Accent6 2 4 3 4" xfId="34860"/>
    <cellStyle name="40% - Accent6 2 4 3 5" xfId="34861"/>
    <cellStyle name="40% - Accent6 2 4 4" xfId="34862"/>
    <cellStyle name="40% - Accent6 2 4 4 2" xfId="34863"/>
    <cellStyle name="40% - Accent6 2 4 4 2 2" xfId="34864"/>
    <cellStyle name="40% - Accent6 2 4 4 2 3" xfId="34865"/>
    <cellStyle name="40% - Accent6 2 4 4 3" xfId="34866"/>
    <cellStyle name="40% - Accent6 2 4 4 4" xfId="34867"/>
    <cellStyle name="40% - Accent6 2 4 5" xfId="34868"/>
    <cellStyle name="40% - Accent6 2 4 5 2" xfId="34869"/>
    <cellStyle name="40% - Accent6 2 4 5 3" xfId="34870"/>
    <cellStyle name="40% - Accent6 2 4 6" xfId="34871"/>
    <cellStyle name="40% - Accent6 2 4 7" xfId="34872"/>
    <cellStyle name="40% - Accent6 2 5" xfId="34873"/>
    <cellStyle name="40% - Accent6 2 5 2" xfId="34874"/>
    <cellStyle name="40% - Accent6 2 5 2 2" xfId="34875"/>
    <cellStyle name="40% - Accent6 2 5 2 2 2" xfId="34876"/>
    <cellStyle name="40% - Accent6 2 5 2 2 2 2" xfId="34877"/>
    <cellStyle name="40% - Accent6 2 5 2 2 2 3" xfId="34878"/>
    <cellStyle name="40% - Accent6 2 5 2 2 3" xfId="34879"/>
    <cellStyle name="40% - Accent6 2 5 2 2 4" xfId="34880"/>
    <cellStyle name="40% - Accent6 2 5 2 3" xfId="34881"/>
    <cellStyle name="40% - Accent6 2 5 2 3 2" xfId="34882"/>
    <cellStyle name="40% - Accent6 2 5 2 3 3" xfId="34883"/>
    <cellStyle name="40% - Accent6 2 5 2 4" xfId="34884"/>
    <cellStyle name="40% - Accent6 2 5 2 5" xfId="34885"/>
    <cellStyle name="40% - Accent6 2 5 2 6" xfId="34886"/>
    <cellStyle name="40% - Accent6 2 5 2 7" xfId="34887"/>
    <cellStyle name="40% - Accent6 2 5 3" xfId="34888"/>
    <cellStyle name="40% - Accent6 2 5 3 2" xfId="34889"/>
    <cellStyle name="40% - Accent6 2 5 3 2 2" xfId="34890"/>
    <cellStyle name="40% - Accent6 2 5 3 2 2 2" xfId="34891"/>
    <cellStyle name="40% - Accent6 2 5 3 2 2 3" xfId="34892"/>
    <cellStyle name="40% - Accent6 2 5 3 2 3" xfId="34893"/>
    <cellStyle name="40% - Accent6 2 5 3 2 4" xfId="34894"/>
    <cellStyle name="40% - Accent6 2 5 3 3" xfId="34895"/>
    <cellStyle name="40% - Accent6 2 5 3 3 2" xfId="34896"/>
    <cellStyle name="40% - Accent6 2 5 3 3 3" xfId="34897"/>
    <cellStyle name="40% - Accent6 2 5 3 4" xfId="34898"/>
    <cellStyle name="40% - Accent6 2 5 3 5" xfId="34899"/>
    <cellStyle name="40% - Accent6 2 5 4" xfId="34900"/>
    <cellStyle name="40% - Accent6 2 5 4 2" xfId="34901"/>
    <cellStyle name="40% - Accent6 2 5 4 2 2" xfId="34902"/>
    <cellStyle name="40% - Accent6 2 5 4 2 3" xfId="34903"/>
    <cellStyle name="40% - Accent6 2 5 4 3" xfId="34904"/>
    <cellStyle name="40% - Accent6 2 5 4 4" xfId="34905"/>
    <cellStyle name="40% - Accent6 2 5 5" xfId="34906"/>
    <cellStyle name="40% - Accent6 2 5 5 2" xfId="34907"/>
    <cellStyle name="40% - Accent6 2 5 5 3" xfId="34908"/>
    <cellStyle name="40% - Accent6 2 5 6" xfId="34909"/>
    <cellStyle name="40% - Accent6 2 5 7" xfId="34910"/>
    <cellStyle name="40% - Accent6 2 6" xfId="34911"/>
    <cellStyle name="40% - Accent6 2 6 2" xfId="34912"/>
    <cellStyle name="40% - Accent6 2 6 2 2" xfId="34913"/>
    <cellStyle name="40% - Accent6 2 6 2 2 2" xfId="34914"/>
    <cellStyle name="40% - Accent6 2 6 2 2 2 2" xfId="34915"/>
    <cellStyle name="40% - Accent6 2 6 2 2 2 3" xfId="34916"/>
    <cellStyle name="40% - Accent6 2 6 2 2 3" xfId="34917"/>
    <cellStyle name="40% - Accent6 2 6 2 2 4" xfId="34918"/>
    <cellStyle name="40% - Accent6 2 6 2 3" xfId="34919"/>
    <cellStyle name="40% - Accent6 2 6 2 3 2" xfId="34920"/>
    <cellStyle name="40% - Accent6 2 6 2 3 3" xfId="34921"/>
    <cellStyle name="40% - Accent6 2 6 2 4" xfId="34922"/>
    <cellStyle name="40% - Accent6 2 6 2 5" xfId="34923"/>
    <cellStyle name="40% - Accent6 2 6 3" xfId="34924"/>
    <cellStyle name="40% - Accent6 2 6 3 2" xfId="34925"/>
    <cellStyle name="40% - Accent6 2 6 3 2 2" xfId="34926"/>
    <cellStyle name="40% - Accent6 2 6 3 2 2 2" xfId="34927"/>
    <cellStyle name="40% - Accent6 2 6 3 2 2 3" xfId="34928"/>
    <cellStyle name="40% - Accent6 2 6 3 2 3" xfId="34929"/>
    <cellStyle name="40% - Accent6 2 6 3 2 4" xfId="34930"/>
    <cellStyle name="40% - Accent6 2 6 3 3" xfId="34931"/>
    <cellStyle name="40% - Accent6 2 6 3 3 2" xfId="34932"/>
    <cellStyle name="40% - Accent6 2 6 3 3 3" xfId="34933"/>
    <cellStyle name="40% - Accent6 2 6 3 4" xfId="34934"/>
    <cellStyle name="40% - Accent6 2 6 3 5" xfId="34935"/>
    <cellStyle name="40% - Accent6 2 6 4" xfId="34936"/>
    <cellStyle name="40% - Accent6 2 6 4 2" xfId="34937"/>
    <cellStyle name="40% - Accent6 2 6 4 2 2" xfId="34938"/>
    <cellStyle name="40% - Accent6 2 6 4 2 3" xfId="34939"/>
    <cellStyle name="40% - Accent6 2 6 4 3" xfId="34940"/>
    <cellStyle name="40% - Accent6 2 6 4 4" xfId="34941"/>
    <cellStyle name="40% - Accent6 2 6 5" xfId="34942"/>
    <cellStyle name="40% - Accent6 2 6 5 2" xfId="34943"/>
    <cellStyle name="40% - Accent6 2 6 5 3" xfId="34944"/>
    <cellStyle name="40% - Accent6 2 6 6" xfId="34945"/>
    <cellStyle name="40% - Accent6 2 6 7" xfId="34946"/>
    <cellStyle name="40% - Accent6 2 7" xfId="34947"/>
    <cellStyle name="40% - Accent6 2 7 2" xfId="34948"/>
    <cellStyle name="40% - Accent6 2 7 2 2" xfId="34949"/>
    <cellStyle name="40% - Accent6 2 7 2 2 2" xfId="34950"/>
    <cellStyle name="40% - Accent6 2 7 2 2 3" xfId="34951"/>
    <cellStyle name="40% - Accent6 2 7 2 3" xfId="34952"/>
    <cellStyle name="40% - Accent6 2 7 2 4" xfId="34953"/>
    <cellStyle name="40% - Accent6 2 7 3" xfId="34954"/>
    <cellStyle name="40% - Accent6 2 7 3 2" xfId="34955"/>
    <cellStyle name="40% - Accent6 2 7 3 3" xfId="34956"/>
    <cellStyle name="40% - Accent6 2 7 4" xfId="34957"/>
    <cellStyle name="40% - Accent6 2 7 5" xfId="34958"/>
    <cellStyle name="40% - Accent6 2 8" xfId="34959"/>
    <cellStyle name="40% - Accent6 2 8 2" xfId="34960"/>
    <cellStyle name="40% - Accent6 2 8 2 2" xfId="34961"/>
    <cellStyle name="40% - Accent6 2 8 2 2 2" xfId="34962"/>
    <cellStyle name="40% - Accent6 2 8 2 2 3" xfId="34963"/>
    <cellStyle name="40% - Accent6 2 8 2 3" xfId="34964"/>
    <cellStyle name="40% - Accent6 2 8 2 4" xfId="34965"/>
    <cellStyle name="40% - Accent6 2 8 3" xfId="34966"/>
    <cellStyle name="40% - Accent6 2 8 3 2" xfId="34967"/>
    <cellStyle name="40% - Accent6 2 8 3 3" xfId="34968"/>
    <cellStyle name="40% - Accent6 2 8 4" xfId="34969"/>
    <cellStyle name="40% - Accent6 2 8 5" xfId="34970"/>
    <cellStyle name="40% - Accent6 2 9" xfId="34971"/>
    <cellStyle name="40% - Accent6 2 9 2" xfId="34972"/>
    <cellStyle name="40% - Accent6 2 9 2 2" xfId="34973"/>
    <cellStyle name="40% - Accent6 2 9 2 2 2" xfId="34974"/>
    <cellStyle name="40% - Accent6 2 9 2 2 3" xfId="34975"/>
    <cellStyle name="40% - Accent6 2 9 2 3" xfId="34976"/>
    <cellStyle name="40% - Accent6 2 9 2 4" xfId="34977"/>
    <cellStyle name="40% - Accent6 2 9 3" xfId="34978"/>
    <cellStyle name="40% - Accent6 2 9 3 2" xfId="34979"/>
    <cellStyle name="40% - Accent6 2 9 3 3" xfId="34980"/>
    <cellStyle name="40% - Accent6 2 9 4" xfId="34981"/>
    <cellStyle name="40% - Accent6 2 9 5" xfId="34982"/>
    <cellStyle name="40% - Accent6 2_22_MN_R&amp;D 174_09F" xfId="34983"/>
    <cellStyle name="40% - Accent6 20" xfId="774"/>
    <cellStyle name="40% - Accent6 21" xfId="775"/>
    <cellStyle name="40% - Accent6 22" xfId="776"/>
    <cellStyle name="40% - Accent6 23" xfId="777"/>
    <cellStyle name="40% - Accent6 24" xfId="778"/>
    <cellStyle name="40% - Accent6 25" xfId="779"/>
    <cellStyle name="40% - Accent6 26" xfId="780"/>
    <cellStyle name="40% - Accent6 27" xfId="781"/>
    <cellStyle name="40% - Accent6 28" xfId="782"/>
    <cellStyle name="40% - Accent6 29" xfId="783"/>
    <cellStyle name="40% - Accent6 3" xfId="784"/>
    <cellStyle name="40% - Accent6 3 10" xfId="34984"/>
    <cellStyle name="40% - Accent6 3 10 2" xfId="34985"/>
    <cellStyle name="40% - Accent6 3 10 2 2" xfId="34986"/>
    <cellStyle name="40% - Accent6 3 10 2 3" xfId="34987"/>
    <cellStyle name="40% - Accent6 3 10 3" xfId="34988"/>
    <cellStyle name="40% - Accent6 3 10 4" xfId="34989"/>
    <cellStyle name="40% - Accent6 3 11" xfId="34990"/>
    <cellStyle name="40% - Accent6 3 11 2" xfId="34991"/>
    <cellStyle name="40% - Accent6 3 11 2 2" xfId="34992"/>
    <cellStyle name="40% - Accent6 3 11 2 3" xfId="34993"/>
    <cellStyle name="40% - Accent6 3 11 3" xfId="34994"/>
    <cellStyle name="40% - Accent6 3 11 4" xfId="34995"/>
    <cellStyle name="40% - Accent6 3 12" xfId="34996"/>
    <cellStyle name="40% - Accent6 3 12 2" xfId="34997"/>
    <cellStyle name="40% - Accent6 3 12 3" xfId="34998"/>
    <cellStyle name="40% - Accent6 3 13" xfId="34999"/>
    <cellStyle name="40% - Accent6 3 14" xfId="35000"/>
    <cellStyle name="40% - Accent6 3 2" xfId="785"/>
    <cellStyle name="40% - Accent6 3 3" xfId="35001"/>
    <cellStyle name="40% - Accent6 3 3 10" xfId="35002"/>
    <cellStyle name="40% - Accent6 3 3 10 2" xfId="35003"/>
    <cellStyle name="40% - Accent6 3 3 10 3" xfId="35004"/>
    <cellStyle name="40% - Accent6 3 3 11" xfId="35005"/>
    <cellStyle name="40% - Accent6 3 3 12" xfId="35006"/>
    <cellStyle name="40% - Accent6 3 3 2" xfId="35007"/>
    <cellStyle name="40% - Accent6 3 3 2 2" xfId="35008"/>
    <cellStyle name="40% - Accent6 3 3 2 2 2" xfId="35009"/>
    <cellStyle name="40% - Accent6 3 3 2 2 2 2" xfId="35010"/>
    <cellStyle name="40% - Accent6 3 3 2 2 2 2 2" xfId="35011"/>
    <cellStyle name="40% - Accent6 3 3 2 2 2 2 3" xfId="35012"/>
    <cellStyle name="40% - Accent6 3 3 2 2 2 3" xfId="35013"/>
    <cellStyle name="40% - Accent6 3 3 2 2 2 4" xfId="35014"/>
    <cellStyle name="40% - Accent6 3 3 2 2 3" xfId="35015"/>
    <cellStyle name="40% - Accent6 3 3 2 2 3 2" xfId="35016"/>
    <cellStyle name="40% - Accent6 3 3 2 2 3 3" xfId="35017"/>
    <cellStyle name="40% - Accent6 3 3 2 2 4" xfId="35018"/>
    <cellStyle name="40% - Accent6 3 3 2 2 5" xfId="35019"/>
    <cellStyle name="40% - Accent6 3 3 2 3" xfId="35020"/>
    <cellStyle name="40% - Accent6 3 3 2 3 2" xfId="35021"/>
    <cellStyle name="40% - Accent6 3 3 2 3 2 2" xfId="35022"/>
    <cellStyle name="40% - Accent6 3 3 2 3 2 2 2" xfId="35023"/>
    <cellStyle name="40% - Accent6 3 3 2 3 2 2 3" xfId="35024"/>
    <cellStyle name="40% - Accent6 3 3 2 3 2 3" xfId="35025"/>
    <cellStyle name="40% - Accent6 3 3 2 3 2 4" xfId="35026"/>
    <cellStyle name="40% - Accent6 3 3 2 3 3" xfId="35027"/>
    <cellStyle name="40% - Accent6 3 3 2 3 3 2" xfId="35028"/>
    <cellStyle name="40% - Accent6 3 3 2 3 3 3" xfId="35029"/>
    <cellStyle name="40% - Accent6 3 3 2 3 4" xfId="35030"/>
    <cellStyle name="40% - Accent6 3 3 2 3 5" xfId="35031"/>
    <cellStyle name="40% - Accent6 3 3 2 4" xfId="35032"/>
    <cellStyle name="40% - Accent6 3 3 2 4 2" xfId="35033"/>
    <cellStyle name="40% - Accent6 3 3 2 4 2 2" xfId="35034"/>
    <cellStyle name="40% - Accent6 3 3 2 4 2 3" xfId="35035"/>
    <cellStyle name="40% - Accent6 3 3 2 4 3" xfId="35036"/>
    <cellStyle name="40% - Accent6 3 3 2 4 4" xfId="35037"/>
    <cellStyle name="40% - Accent6 3 3 2 5" xfId="35038"/>
    <cellStyle name="40% - Accent6 3 3 2 5 2" xfId="35039"/>
    <cellStyle name="40% - Accent6 3 3 2 5 3" xfId="35040"/>
    <cellStyle name="40% - Accent6 3 3 2 6" xfId="35041"/>
    <cellStyle name="40% - Accent6 3 3 2 7" xfId="35042"/>
    <cellStyle name="40% - Accent6 3 3 3" xfId="35043"/>
    <cellStyle name="40% - Accent6 3 3 3 2" xfId="35044"/>
    <cellStyle name="40% - Accent6 3 3 3 2 2" xfId="35045"/>
    <cellStyle name="40% - Accent6 3 3 3 2 2 2" xfId="35046"/>
    <cellStyle name="40% - Accent6 3 3 3 2 2 2 2" xfId="35047"/>
    <cellStyle name="40% - Accent6 3 3 3 2 2 2 3" xfId="35048"/>
    <cellStyle name="40% - Accent6 3 3 3 2 2 3" xfId="35049"/>
    <cellStyle name="40% - Accent6 3 3 3 2 2 4" xfId="35050"/>
    <cellStyle name="40% - Accent6 3 3 3 2 3" xfId="35051"/>
    <cellStyle name="40% - Accent6 3 3 3 2 3 2" xfId="35052"/>
    <cellStyle name="40% - Accent6 3 3 3 2 3 3" xfId="35053"/>
    <cellStyle name="40% - Accent6 3 3 3 2 4" xfId="35054"/>
    <cellStyle name="40% - Accent6 3 3 3 2 5" xfId="35055"/>
    <cellStyle name="40% - Accent6 3 3 3 3" xfId="35056"/>
    <cellStyle name="40% - Accent6 3 3 3 3 2" xfId="35057"/>
    <cellStyle name="40% - Accent6 3 3 3 3 2 2" xfId="35058"/>
    <cellStyle name="40% - Accent6 3 3 3 3 2 2 2" xfId="35059"/>
    <cellStyle name="40% - Accent6 3 3 3 3 2 2 3" xfId="35060"/>
    <cellStyle name="40% - Accent6 3 3 3 3 2 3" xfId="35061"/>
    <cellStyle name="40% - Accent6 3 3 3 3 2 4" xfId="35062"/>
    <cellStyle name="40% - Accent6 3 3 3 3 3" xfId="35063"/>
    <cellStyle name="40% - Accent6 3 3 3 3 3 2" xfId="35064"/>
    <cellStyle name="40% - Accent6 3 3 3 3 3 3" xfId="35065"/>
    <cellStyle name="40% - Accent6 3 3 3 3 4" xfId="35066"/>
    <cellStyle name="40% - Accent6 3 3 3 3 5" xfId="35067"/>
    <cellStyle name="40% - Accent6 3 3 3 4" xfId="35068"/>
    <cellStyle name="40% - Accent6 3 3 3 4 2" xfId="35069"/>
    <cellStyle name="40% - Accent6 3 3 3 4 2 2" xfId="35070"/>
    <cellStyle name="40% - Accent6 3 3 3 4 2 3" xfId="35071"/>
    <cellStyle name="40% - Accent6 3 3 3 4 3" xfId="35072"/>
    <cellStyle name="40% - Accent6 3 3 3 4 4" xfId="35073"/>
    <cellStyle name="40% - Accent6 3 3 3 5" xfId="35074"/>
    <cellStyle name="40% - Accent6 3 3 3 5 2" xfId="35075"/>
    <cellStyle name="40% - Accent6 3 3 3 5 3" xfId="35076"/>
    <cellStyle name="40% - Accent6 3 3 3 6" xfId="35077"/>
    <cellStyle name="40% - Accent6 3 3 3 7" xfId="35078"/>
    <cellStyle name="40% - Accent6 3 3 4" xfId="35079"/>
    <cellStyle name="40% - Accent6 3 3 4 2" xfId="35080"/>
    <cellStyle name="40% - Accent6 3 3 4 2 2" xfId="35081"/>
    <cellStyle name="40% - Accent6 3 3 4 2 2 2" xfId="35082"/>
    <cellStyle name="40% - Accent6 3 3 4 2 2 2 2" xfId="35083"/>
    <cellStyle name="40% - Accent6 3 3 4 2 2 2 3" xfId="35084"/>
    <cellStyle name="40% - Accent6 3 3 4 2 2 3" xfId="35085"/>
    <cellStyle name="40% - Accent6 3 3 4 2 2 4" xfId="35086"/>
    <cellStyle name="40% - Accent6 3 3 4 2 3" xfId="35087"/>
    <cellStyle name="40% - Accent6 3 3 4 2 3 2" xfId="35088"/>
    <cellStyle name="40% - Accent6 3 3 4 2 3 3" xfId="35089"/>
    <cellStyle name="40% - Accent6 3 3 4 2 4" xfId="35090"/>
    <cellStyle name="40% - Accent6 3 3 4 2 5" xfId="35091"/>
    <cellStyle name="40% - Accent6 3 3 4 3" xfId="35092"/>
    <cellStyle name="40% - Accent6 3 3 4 3 2" xfId="35093"/>
    <cellStyle name="40% - Accent6 3 3 4 3 2 2" xfId="35094"/>
    <cellStyle name="40% - Accent6 3 3 4 3 2 2 2" xfId="35095"/>
    <cellStyle name="40% - Accent6 3 3 4 3 2 2 3" xfId="35096"/>
    <cellStyle name="40% - Accent6 3 3 4 3 2 3" xfId="35097"/>
    <cellStyle name="40% - Accent6 3 3 4 3 2 4" xfId="35098"/>
    <cellStyle name="40% - Accent6 3 3 4 3 3" xfId="35099"/>
    <cellStyle name="40% - Accent6 3 3 4 3 3 2" xfId="35100"/>
    <cellStyle name="40% - Accent6 3 3 4 3 3 3" xfId="35101"/>
    <cellStyle name="40% - Accent6 3 3 4 3 4" xfId="35102"/>
    <cellStyle name="40% - Accent6 3 3 4 3 5" xfId="35103"/>
    <cellStyle name="40% - Accent6 3 3 4 4" xfId="35104"/>
    <cellStyle name="40% - Accent6 3 3 4 4 2" xfId="35105"/>
    <cellStyle name="40% - Accent6 3 3 4 4 2 2" xfId="35106"/>
    <cellStyle name="40% - Accent6 3 3 4 4 2 3" xfId="35107"/>
    <cellStyle name="40% - Accent6 3 3 4 4 3" xfId="35108"/>
    <cellStyle name="40% - Accent6 3 3 4 4 4" xfId="35109"/>
    <cellStyle name="40% - Accent6 3 3 4 5" xfId="35110"/>
    <cellStyle name="40% - Accent6 3 3 4 5 2" xfId="35111"/>
    <cellStyle name="40% - Accent6 3 3 4 5 3" xfId="35112"/>
    <cellStyle name="40% - Accent6 3 3 4 6" xfId="35113"/>
    <cellStyle name="40% - Accent6 3 3 4 7" xfId="35114"/>
    <cellStyle name="40% - Accent6 3 3 5" xfId="35115"/>
    <cellStyle name="40% - Accent6 3 3 5 2" xfId="35116"/>
    <cellStyle name="40% - Accent6 3 3 5 2 2" xfId="35117"/>
    <cellStyle name="40% - Accent6 3 3 5 2 2 2" xfId="35118"/>
    <cellStyle name="40% - Accent6 3 3 5 2 2 3" xfId="35119"/>
    <cellStyle name="40% - Accent6 3 3 5 2 3" xfId="35120"/>
    <cellStyle name="40% - Accent6 3 3 5 2 4" xfId="35121"/>
    <cellStyle name="40% - Accent6 3 3 5 3" xfId="35122"/>
    <cellStyle name="40% - Accent6 3 3 5 3 2" xfId="35123"/>
    <cellStyle name="40% - Accent6 3 3 5 3 3" xfId="35124"/>
    <cellStyle name="40% - Accent6 3 3 5 4" xfId="35125"/>
    <cellStyle name="40% - Accent6 3 3 5 5" xfId="35126"/>
    <cellStyle name="40% - Accent6 3 3 6" xfId="35127"/>
    <cellStyle name="40% - Accent6 3 3 6 2" xfId="35128"/>
    <cellStyle name="40% - Accent6 3 3 6 2 2" xfId="35129"/>
    <cellStyle name="40% - Accent6 3 3 6 2 2 2" xfId="35130"/>
    <cellStyle name="40% - Accent6 3 3 6 2 2 3" xfId="35131"/>
    <cellStyle name="40% - Accent6 3 3 6 2 3" xfId="35132"/>
    <cellStyle name="40% - Accent6 3 3 6 2 4" xfId="35133"/>
    <cellStyle name="40% - Accent6 3 3 6 3" xfId="35134"/>
    <cellStyle name="40% - Accent6 3 3 6 3 2" xfId="35135"/>
    <cellStyle name="40% - Accent6 3 3 6 3 3" xfId="35136"/>
    <cellStyle name="40% - Accent6 3 3 6 4" xfId="35137"/>
    <cellStyle name="40% - Accent6 3 3 6 5" xfId="35138"/>
    <cellStyle name="40% - Accent6 3 3 7" xfId="35139"/>
    <cellStyle name="40% - Accent6 3 3 7 2" xfId="35140"/>
    <cellStyle name="40% - Accent6 3 3 7 2 2" xfId="35141"/>
    <cellStyle name="40% - Accent6 3 3 7 2 2 2" xfId="35142"/>
    <cellStyle name="40% - Accent6 3 3 7 2 2 3" xfId="35143"/>
    <cellStyle name="40% - Accent6 3 3 7 2 3" xfId="35144"/>
    <cellStyle name="40% - Accent6 3 3 7 2 4" xfId="35145"/>
    <cellStyle name="40% - Accent6 3 3 7 3" xfId="35146"/>
    <cellStyle name="40% - Accent6 3 3 7 3 2" xfId="35147"/>
    <cellStyle name="40% - Accent6 3 3 7 3 3" xfId="35148"/>
    <cellStyle name="40% - Accent6 3 3 7 4" xfId="35149"/>
    <cellStyle name="40% - Accent6 3 3 7 5" xfId="35150"/>
    <cellStyle name="40% - Accent6 3 3 8" xfId="35151"/>
    <cellStyle name="40% - Accent6 3 3 8 2" xfId="35152"/>
    <cellStyle name="40% - Accent6 3 3 8 2 2" xfId="35153"/>
    <cellStyle name="40% - Accent6 3 3 8 2 3" xfId="35154"/>
    <cellStyle name="40% - Accent6 3 3 8 3" xfId="35155"/>
    <cellStyle name="40% - Accent6 3 3 8 4" xfId="35156"/>
    <cellStyle name="40% - Accent6 3 3 9" xfId="35157"/>
    <cellStyle name="40% - Accent6 3 3 9 2" xfId="35158"/>
    <cellStyle name="40% - Accent6 3 3 9 2 2" xfId="35159"/>
    <cellStyle name="40% - Accent6 3 3 9 2 3" xfId="35160"/>
    <cellStyle name="40% - Accent6 3 3 9 3" xfId="35161"/>
    <cellStyle name="40% - Accent6 3 3 9 4" xfId="35162"/>
    <cellStyle name="40% - Accent6 3 4" xfId="35163"/>
    <cellStyle name="40% - Accent6 3 4 2" xfId="35164"/>
    <cellStyle name="40% - Accent6 3 4 2 2" xfId="35165"/>
    <cellStyle name="40% - Accent6 3 4 2 2 2" xfId="35166"/>
    <cellStyle name="40% - Accent6 3 4 2 2 2 2" xfId="35167"/>
    <cellStyle name="40% - Accent6 3 4 2 2 2 3" xfId="35168"/>
    <cellStyle name="40% - Accent6 3 4 2 2 3" xfId="35169"/>
    <cellStyle name="40% - Accent6 3 4 2 2 4" xfId="35170"/>
    <cellStyle name="40% - Accent6 3 4 2 3" xfId="35171"/>
    <cellStyle name="40% - Accent6 3 4 2 3 2" xfId="35172"/>
    <cellStyle name="40% - Accent6 3 4 2 3 3" xfId="35173"/>
    <cellStyle name="40% - Accent6 3 4 2 4" xfId="35174"/>
    <cellStyle name="40% - Accent6 3 4 2 5" xfId="35175"/>
    <cellStyle name="40% - Accent6 3 4 3" xfId="35176"/>
    <cellStyle name="40% - Accent6 3 4 3 2" xfId="35177"/>
    <cellStyle name="40% - Accent6 3 4 3 2 2" xfId="35178"/>
    <cellStyle name="40% - Accent6 3 4 3 2 2 2" xfId="35179"/>
    <cellStyle name="40% - Accent6 3 4 3 2 2 3" xfId="35180"/>
    <cellStyle name="40% - Accent6 3 4 3 2 3" xfId="35181"/>
    <cellStyle name="40% - Accent6 3 4 3 2 4" xfId="35182"/>
    <cellStyle name="40% - Accent6 3 4 3 3" xfId="35183"/>
    <cellStyle name="40% - Accent6 3 4 3 3 2" xfId="35184"/>
    <cellStyle name="40% - Accent6 3 4 3 3 3" xfId="35185"/>
    <cellStyle name="40% - Accent6 3 4 3 4" xfId="35186"/>
    <cellStyle name="40% - Accent6 3 4 3 5" xfId="35187"/>
    <cellStyle name="40% - Accent6 3 4 4" xfId="35188"/>
    <cellStyle name="40% - Accent6 3 4 4 2" xfId="35189"/>
    <cellStyle name="40% - Accent6 3 4 4 2 2" xfId="35190"/>
    <cellStyle name="40% - Accent6 3 4 4 2 3" xfId="35191"/>
    <cellStyle name="40% - Accent6 3 4 4 3" xfId="35192"/>
    <cellStyle name="40% - Accent6 3 4 4 4" xfId="35193"/>
    <cellStyle name="40% - Accent6 3 4 5" xfId="35194"/>
    <cellStyle name="40% - Accent6 3 4 5 2" xfId="35195"/>
    <cellStyle name="40% - Accent6 3 4 5 3" xfId="35196"/>
    <cellStyle name="40% - Accent6 3 4 6" xfId="35197"/>
    <cellStyle name="40% - Accent6 3 4 7" xfId="35198"/>
    <cellStyle name="40% - Accent6 3 5" xfId="35199"/>
    <cellStyle name="40% - Accent6 3 5 2" xfId="35200"/>
    <cellStyle name="40% - Accent6 3 5 2 2" xfId="35201"/>
    <cellStyle name="40% - Accent6 3 5 2 2 2" xfId="35202"/>
    <cellStyle name="40% - Accent6 3 5 2 2 2 2" xfId="35203"/>
    <cellStyle name="40% - Accent6 3 5 2 2 2 3" xfId="35204"/>
    <cellStyle name="40% - Accent6 3 5 2 2 3" xfId="35205"/>
    <cellStyle name="40% - Accent6 3 5 2 2 4" xfId="35206"/>
    <cellStyle name="40% - Accent6 3 5 2 3" xfId="35207"/>
    <cellStyle name="40% - Accent6 3 5 2 3 2" xfId="35208"/>
    <cellStyle name="40% - Accent6 3 5 2 3 3" xfId="35209"/>
    <cellStyle name="40% - Accent6 3 5 2 4" xfId="35210"/>
    <cellStyle name="40% - Accent6 3 5 2 5" xfId="35211"/>
    <cellStyle name="40% - Accent6 3 5 3" xfId="35212"/>
    <cellStyle name="40% - Accent6 3 5 3 2" xfId="35213"/>
    <cellStyle name="40% - Accent6 3 5 3 2 2" xfId="35214"/>
    <cellStyle name="40% - Accent6 3 5 3 2 2 2" xfId="35215"/>
    <cellStyle name="40% - Accent6 3 5 3 2 2 3" xfId="35216"/>
    <cellStyle name="40% - Accent6 3 5 3 2 3" xfId="35217"/>
    <cellStyle name="40% - Accent6 3 5 3 2 4" xfId="35218"/>
    <cellStyle name="40% - Accent6 3 5 3 3" xfId="35219"/>
    <cellStyle name="40% - Accent6 3 5 3 3 2" xfId="35220"/>
    <cellStyle name="40% - Accent6 3 5 3 3 3" xfId="35221"/>
    <cellStyle name="40% - Accent6 3 5 3 4" xfId="35222"/>
    <cellStyle name="40% - Accent6 3 5 3 5" xfId="35223"/>
    <cellStyle name="40% - Accent6 3 5 4" xfId="35224"/>
    <cellStyle name="40% - Accent6 3 5 4 2" xfId="35225"/>
    <cellStyle name="40% - Accent6 3 5 4 2 2" xfId="35226"/>
    <cellStyle name="40% - Accent6 3 5 4 2 3" xfId="35227"/>
    <cellStyle name="40% - Accent6 3 5 4 3" xfId="35228"/>
    <cellStyle name="40% - Accent6 3 5 4 4" xfId="35229"/>
    <cellStyle name="40% - Accent6 3 5 5" xfId="35230"/>
    <cellStyle name="40% - Accent6 3 5 5 2" xfId="35231"/>
    <cellStyle name="40% - Accent6 3 5 5 3" xfId="35232"/>
    <cellStyle name="40% - Accent6 3 5 6" xfId="35233"/>
    <cellStyle name="40% - Accent6 3 5 7" xfId="35234"/>
    <cellStyle name="40% - Accent6 3 6" xfId="35235"/>
    <cellStyle name="40% - Accent6 3 6 2" xfId="35236"/>
    <cellStyle name="40% - Accent6 3 6 2 2" xfId="35237"/>
    <cellStyle name="40% - Accent6 3 6 2 2 2" xfId="35238"/>
    <cellStyle name="40% - Accent6 3 6 2 2 2 2" xfId="35239"/>
    <cellStyle name="40% - Accent6 3 6 2 2 2 3" xfId="35240"/>
    <cellStyle name="40% - Accent6 3 6 2 2 3" xfId="35241"/>
    <cellStyle name="40% - Accent6 3 6 2 2 4" xfId="35242"/>
    <cellStyle name="40% - Accent6 3 6 2 3" xfId="35243"/>
    <cellStyle name="40% - Accent6 3 6 2 3 2" xfId="35244"/>
    <cellStyle name="40% - Accent6 3 6 2 3 3" xfId="35245"/>
    <cellStyle name="40% - Accent6 3 6 2 4" xfId="35246"/>
    <cellStyle name="40% - Accent6 3 6 2 5" xfId="35247"/>
    <cellStyle name="40% - Accent6 3 6 3" xfId="35248"/>
    <cellStyle name="40% - Accent6 3 6 3 2" xfId="35249"/>
    <cellStyle name="40% - Accent6 3 6 3 2 2" xfId="35250"/>
    <cellStyle name="40% - Accent6 3 6 3 2 2 2" xfId="35251"/>
    <cellStyle name="40% - Accent6 3 6 3 2 2 3" xfId="35252"/>
    <cellStyle name="40% - Accent6 3 6 3 2 3" xfId="35253"/>
    <cellStyle name="40% - Accent6 3 6 3 2 4" xfId="35254"/>
    <cellStyle name="40% - Accent6 3 6 3 3" xfId="35255"/>
    <cellStyle name="40% - Accent6 3 6 3 3 2" xfId="35256"/>
    <cellStyle name="40% - Accent6 3 6 3 3 3" xfId="35257"/>
    <cellStyle name="40% - Accent6 3 6 3 4" xfId="35258"/>
    <cellStyle name="40% - Accent6 3 6 3 5" xfId="35259"/>
    <cellStyle name="40% - Accent6 3 6 4" xfId="35260"/>
    <cellStyle name="40% - Accent6 3 6 4 2" xfId="35261"/>
    <cellStyle name="40% - Accent6 3 6 4 2 2" xfId="35262"/>
    <cellStyle name="40% - Accent6 3 6 4 2 3" xfId="35263"/>
    <cellStyle name="40% - Accent6 3 6 4 3" xfId="35264"/>
    <cellStyle name="40% - Accent6 3 6 4 4" xfId="35265"/>
    <cellStyle name="40% - Accent6 3 6 5" xfId="35266"/>
    <cellStyle name="40% - Accent6 3 6 5 2" xfId="35267"/>
    <cellStyle name="40% - Accent6 3 6 5 3" xfId="35268"/>
    <cellStyle name="40% - Accent6 3 6 6" xfId="35269"/>
    <cellStyle name="40% - Accent6 3 6 7" xfId="35270"/>
    <cellStyle name="40% - Accent6 3 7" xfId="35271"/>
    <cellStyle name="40% - Accent6 3 7 2" xfId="35272"/>
    <cellStyle name="40% - Accent6 3 7 2 2" xfId="35273"/>
    <cellStyle name="40% - Accent6 3 7 2 2 2" xfId="35274"/>
    <cellStyle name="40% - Accent6 3 7 2 2 3" xfId="35275"/>
    <cellStyle name="40% - Accent6 3 7 2 3" xfId="35276"/>
    <cellStyle name="40% - Accent6 3 7 2 4" xfId="35277"/>
    <cellStyle name="40% - Accent6 3 7 3" xfId="35278"/>
    <cellStyle name="40% - Accent6 3 7 3 2" xfId="35279"/>
    <cellStyle name="40% - Accent6 3 7 3 3" xfId="35280"/>
    <cellStyle name="40% - Accent6 3 7 4" xfId="35281"/>
    <cellStyle name="40% - Accent6 3 7 5" xfId="35282"/>
    <cellStyle name="40% - Accent6 3 8" xfId="35283"/>
    <cellStyle name="40% - Accent6 3 8 2" xfId="35284"/>
    <cellStyle name="40% - Accent6 3 8 2 2" xfId="35285"/>
    <cellStyle name="40% - Accent6 3 8 2 2 2" xfId="35286"/>
    <cellStyle name="40% - Accent6 3 8 2 2 3" xfId="35287"/>
    <cellStyle name="40% - Accent6 3 8 2 3" xfId="35288"/>
    <cellStyle name="40% - Accent6 3 8 2 4" xfId="35289"/>
    <cellStyle name="40% - Accent6 3 8 3" xfId="35290"/>
    <cellStyle name="40% - Accent6 3 8 3 2" xfId="35291"/>
    <cellStyle name="40% - Accent6 3 8 3 3" xfId="35292"/>
    <cellStyle name="40% - Accent6 3 8 4" xfId="35293"/>
    <cellStyle name="40% - Accent6 3 8 5" xfId="35294"/>
    <cellStyle name="40% - Accent6 3 9" xfId="35295"/>
    <cellStyle name="40% - Accent6 3 9 2" xfId="35296"/>
    <cellStyle name="40% - Accent6 3 9 2 2" xfId="35297"/>
    <cellStyle name="40% - Accent6 3 9 2 2 2" xfId="35298"/>
    <cellStyle name="40% - Accent6 3 9 2 2 3" xfId="35299"/>
    <cellStyle name="40% - Accent6 3 9 2 3" xfId="35300"/>
    <cellStyle name="40% - Accent6 3 9 2 4" xfId="35301"/>
    <cellStyle name="40% - Accent6 3 9 3" xfId="35302"/>
    <cellStyle name="40% - Accent6 3 9 3 2" xfId="35303"/>
    <cellStyle name="40% - Accent6 3 9 3 3" xfId="35304"/>
    <cellStyle name="40% - Accent6 3 9 4" xfId="35305"/>
    <cellStyle name="40% - Accent6 3 9 5" xfId="35306"/>
    <cellStyle name="40% - Accent6 3_PwrTax 51040" xfId="35307"/>
    <cellStyle name="40% - Accent6 30" xfId="786"/>
    <cellStyle name="40% - Accent6 31" xfId="787"/>
    <cellStyle name="40% - Accent6 32" xfId="788"/>
    <cellStyle name="40% - Accent6 33" xfId="789"/>
    <cellStyle name="40% - Accent6 34" xfId="790"/>
    <cellStyle name="40% - Accent6 35" xfId="791"/>
    <cellStyle name="40% - Accent6 36" xfId="792"/>
    <cellStyle name="40% - Accent6 37" xfId="793"/>
    <cellStyle name="40% - Accent6 37 10" xfId="35308"/>
    <cellStyle name="40% - Accent6 37 10 2" xfId="35309"/>
    <cellStyle name="40% - Accent6 37 10 2 2" xfId="35310"/>
    <cellStyle name="40% - Accent6 37 10 2 3" xfId="35311"/>
    <cellStyle name="40% - Accent6 37 10 3" xfId="35312"/>
    <cellStyle name="40% - Accent6 37 10 4" xfId="35313"/>
    <cellStyle name="40% - Accent6 37 11" xfId="35314"/>
    <cellStyle name="40% - Accent6 37 11 2" xfId="35315"/>
    <cellStyle name="40% - Accent6 37 11 3" xfId="35316"/>
    <cellStyle name="40% - Accent6 37 12" xfId="35317"/>
    <cellStyle name="40% - Accent6 37 13" xfId="35318"/>
    <cellStyle name="40% - Accent6 37 2" xfId="35319"/>
    <cellStyle name="40% - Accent6 37 2 10" xfId="35320"/>
    <cellStyle name="40% - Accent6 37 2 10 2" xfId="35321"/>
    <cellStyle name="40% - Accent6 37 2 10 3" xfId="35322"/>
    <cellStyle name="40% - Accent6 37 2 11" xfId="35323"/>
    <cellStyle name="40% - Accent6 37 2 12" xfId="35324"/>
    <cellStyle name="40% - Accent6 37 2 2" xfId="35325"/>
    <cellStyle name="40% - Accent6 37 2 2 2" xfId="35326"/>
    <cellStyle name="40% - Accent6 37 2 2 2 2" xfId="35327"/>
    <cellStyle name="40% - Accent6 37 2 2 2 2 2" xfId="35328"/>
    <cellStyle name="40% - Accent6 37 2 2 2 2 2 2" xfId="35329"/>
    <cellStyle name="40% - Accent6 37 2 2 2 2 2 3" xfId="35330"/>
    <cellStyle name="40% - Accent6 37 2 2 2 2 3" xfId="35331"/>
    <cellStyle name="40% - Accent6 37 2 2 2 2 4" xfId="35332"/>
    <cellStyle name="40% - Accent6 37 2 2 2 3" xfId="35333"/>
    <cellStyle name="40% - Accent6 37 2 2 2 3 2" xfId="35334"/>
    <cellStyle name="40% - Accent6 37 2 2 2 3 3" xfId="35335"/>
    <cellStyle name="40% - Accent6 37 2 2 2 4" xfId="35336"/>
    <cellStyle name="40% - Accent6 37 2 2 2 5" xfId="35337"/>
    <cellStyle name="40% - Accent6 37 2 2 3" xfId="35338"/>
    <cellStyle name="40% - Accent6 37 2 2 3 2" xfId="35339"/>
    <cellStyle name="40% - Accent6 37 2 2 3 2 2" xfId="35340"/>
    <cellStyle name="40% - Accent6 37 2 2 3 2 2 2" xfId="35341"/>
    <cellStyle name="40% - Accent6 37 2 2 3 2 2 3" xfId="35342"/>
    <cellStyle name="40% - Accent6 37 2 2 3 2 3" xfId="35343"/>
    <cellStyle name="40% - Accent6 37 2 2 3 2 4" xfId="35344"/>
    <cellStyle name="40% - Accent6 37 2 2 3 3" xfId="35345"/>
    <cellStyle name="40% - Accent6 37 2 2 3 3 2" xfId="35346"/>
    <cellStyle name="40% - Accent6 37 2 2 3 3 3" xfId="35347"/>
    <cellStyle name="40% - Accent6 37 2 2 3 4" xfId="35348"/>
    <cellStyle name="40% - Accent6 37 2 2 3 5" xfId="35349"/>
    <cellStyle name="40% - Accent6 37 2 2 4" xfId="35350"/>
    <cellStyle name="40% - Accent6 37 2 2 4 2" xfId="35351"/>
    <cellStyle name="40% - Accent6 37 2 2 4 2 2" xfId="35352"/>
    <cellStyle name="40% - Accent6 37 2 2 4 2 3" xfId="35353"/>
    <cellStyle name="40% - Accent6 37 2 2 4 3" xfId="35354"/>
    <cellStyle name="40% - Accent6 37 2 2 4 4" xfId="35355"/>
    <cellStyle name="40% - Accent6 37 2 2 5" xfId="35356"/>
    <cellStyle name="40% - Accent6 37 2 2 5 2" xfId="35357"/>
    <cellStyle name="40% - Accent6 37 2 2 5 3" xfId="35358"/>
    <cellStyle name="40% - Accent6 37 2 2 6" xfId="35359"/>
    <cellStyle name="40% - Accent6 37 2 2 7" xfId="35360"/>
    <cellStyle name="40% - Accent6 37 2 3" xfId="35361"/>
    <cellStyle name="40% - Accent6 37 2 3 2" xfId="35362"/>
    <cellStyle name="40% - Accent6 37 2 3 2 2" xfId="35363"/>
    <cellStyle name="40% - Accent6 37 2 3 2 2 2" xfId="35364"/>
    <cellStyle name="40% - Accent6 37 2 3 2 2 2 2" xfId="35365"/>
    <cellStyle name="40% - Accent6 37 2 3 2 2 2 3" xfId="35366"/>
    <cellStyle name="40% - Accent6 37 2 3 2 2 3" xfId="35367"/>
    <cellStyle name="40% - Accent6 37 2 3 2 2 4" xfId="35368"/>
    <cellStyle name="40% - Accent6 37 2 3 2 3" xfId="35369"/>
    <cellStyle name="40% - Accent6 37 2 3 2 3 2" xfId="35370"/>
    <cellStyle name="40% - Accent6 37 2 3 2 3 3" xfId="35371"/>
    <cellStyle name="40% - Accent6 37 2 3 2 4" xfId="35372"/>
    <cellStyle name="40% - Accent6 37 2 3 2 5" xfId="35373"/>
    <cellStyle name="40% - Accent6 37 2 3 3" xfId="35374"/>
    <cellStyle name="40% - Accent6 37 2 3 3 2" xfId="35375"/>
    <cellStyle name="40% - Accent6 37 2 3 3 2 2" xfId="35376"/>
    <cellStyle name="40% - Accent6 37 2 3 3 2 2 2" xfId="35377"/>
    <cellStyle name="40% - Accent6 37 2 3 3 2 2 3" xfId="35378"/>
    <cellStyle name="40% - Accent6 37 2 3 3 2 3" xfId="35379"/>
    <cellStyle name="40% - Accent6 37 2 3 3 2 4" xfId="35380"/>
    <cellStyle name="40% - Accent6 37 2 3 3 3" xfId="35381"/>
    <cellStyle name="40% - Accent6 37 2 3 3 3 2" xfId="35382"/>
    <cellStyle name="40% - Accent6 37 2 3 3 3 3" xfId="35383"/>
    <cellStyle name="40% - Accent6 37 2 3 3 4" xfId="35384"/>
    <cellStyle name="40% - Accent6 37 2 3 3 5" xfId="35385"/>
    <cellStyle name="40% - Accent6 37 2 3 4" xfId="35386"/>
    <cellStyle name="40% - Accent6 37 2 3 4 2" xfId="35387"/>
    <cellStyle name="40% - Accent6 37 2 3 4 2 2" xfId="35388"/>
    <cellStyle name="40% - Accent6 37 2 3 4 2 3" xfId="35389"/>
    <cellStyle name="40% - Accent6 37 2 3 4 3" xfId="35390"/>
    <cellStyle name="40% - Accent6 37 2 3 4 4" xfId="35391"/>
    <cellStyle name="40% - Accent6 37 2 3 5" xfId="35392"/>
    <cellStyle name="40% - Accent6 37 2 3 5 2" xfId="35393"/>
    <cellStyle name="40% - Accent6 37 2 3 5 3" xfId="35394"/>
    <cellStyle name="40% - Accent6 37 2 3 6" xfId="35395"/>
    <cellStyle name="40% - Accent6 37 2 3 7" xfId="35396"/>
    <cellStyle name="40% - Accent6 37 2 4" xfId="35397"/>
    <cellStyle name="40% - Accent6 37 2 4 2" xfId="35398"/>
    <cellStyle name="40% - Accent6 37 2 4 2 2" xfId="35399"/>
    <cellStyle name="40% - Accent6 37 2 4 2 2 2" xfId="35400"/>
    <cellStyle name="40% - Accent6 37 2 4 2 2 2 2" xfId="35401"/>
    <cellStyle name="40% - Accent6 37 2 4 2 2 2 3" xfId="35402"/>
    <cellStyle name="40% - Accent6 37 2 4 2 2 3" xfId="35403"/>
    <cellStyle name="40% - Accent6 37 2 4 2 2 4" xfId="35404"/>
    <cellStyle name="40% - Accent6 37 2 4 2 3" xfId="35405"/>
    <cellStyle name="40% - Accent6 37 2 4 2 3 2" xfId="35406"/>
    <cellStyle name="40% - Accent6 37 2 4 2 3 3" xfId="35407"/>
    <cellStyle name="40% - Accent6 37 2 4 2 4" xfId="35408"/>
    <cellStyle name="40% - Accent6 37 2 4 2 5" xfId="35409"/>
    <cellStyle name="40% - Accent6 37 2 4 3" xfId="35410"/>
    <cellStyle name="40% - Accent6 37 2 4 3 2" xfId="35411"/>
    <cellStyle name="40% - Accent6 37 2 4 3 2 2" xfId="35412"/>
    <cellStyle name="40% - Accent6 37 2 4 3 2 2 2" xfId="35413"/>
    <cellStyle name="40% - Accent6 37 2 4 3 2 2 3" xfId="35414"/>
    <cellStyle name="40% - Accent6 37 2 4 3 2 3" xfId="35415"/>
    <cellStyle name="40% - Accent6 37 2 4 3 2 4" xfId="35416"/>
    <cellStyle name="40% - Accent6 37 2 4 3 3" xfId="35417"/>
    <cellStyle name="40% - Accent6 37 2 4 3 3 2" xfId="35418"/>
    <cellStyle name="40% - Accent6 37 2 4 3 3 3" xfId="35419"/>
    <cellStyle name="40% - Accent6 37 2 4 3 4" xfId="35420"/>
    <cellStyle name="40% - Accent6 37 2 4 3 5" xfId="35421"/>
    <cellStyle name="40% - Accent6 37 2 4 4" xfId="35422"/>
    <cellStyle name="40% - Accent6 37 2 4 4 2" xfId="35423"/>
    <cellStyle name="40% - Accent6 37 2 4 4 2 2" xfId="35424"/>
    <cellStyle name="40% - Accent6 37 2 4 4 2 3" xfId="35425"/>
    <cellStyle name="40% - Accent6 37 2 4 4 3" xfId="35426"/>
    <cellStyle name="40% - Accent6 37 2 4 4 4" xfId="35427"/>
    <cellStyle name="40% - Accent6 37 2 4 5" xfId="35428"/>
    <cellStyle name="40% - Accent6 37 2 4 5 2" xfId="35429"/>
    <cellStyle name="40% - Accent6 37 2 4 5 3" xfId="35430"/>
    <cellStyle name="40% - Accent6 37 2 4 6" xfId="35431"/>
    <cellStyle name="40% - Accent6 37 2 4 7" xfId="35432"/>
    <cellStyle name="40% - Accent6 37 2 5" xfId="35433"/>
    <cellStyle name="40% - Accent6 37 2 5 2" xfId="35434"/>
    <cellStyle name="40% - Accent6 37 2 5 2 2" xfId="35435"/>
    <cellStyle name="40% - Accent6 37 2 5 2 2 2" xfId="35436"/>
    <cellStyle name="40% - Accent6 37 2 5 2 2 3" xfId="35437"/>
    <cellStyle name="40% - Accent6 37 2 5 2 3" xfId="35438"/>
    <cellStyle name="40% - Accent6 37 2 5 2 4" xfId="35439"/>
    <cellStyle name="40% - Accent6 37 2 5 3" xfId="35440"/>
    <cellStyle name="40% - Accent6 37 2 5 3 2" xfId="35441"/>
    <cellStyle name="40% - Accent6 37 2 5 3 3" xfId="35442"/>
    <cellStyle name="40% - Accent6 37 2 5 4" xfId="35443"/>
    <cellStyle name="40% - Accent6 37 2 5 5" xfId="35444"/>
    <cellStyle name="40% - Accent6 37 2 6" xfId="35445"/>
    <cellStyle name="40% - Accent6 37 2 6 2" xfId="35446"/>
    <cellStyle name="40% - Accent6 37 2 6 2 2" xfId="35447"/>
    <cellStyle name="40% - Accent6 37 2 6 2 2 2" xfId="35448"/>
    <cellStyle name="40% - Accent6 37 2 6 2 2 3" xfId="35449"/>
    <cellStyle name="40% - Accent6 37 2 6 2 3" xfId="35450"/>
    <cellStyle name="40% - Accent6 37 2 6 2 4" xfId="35451"/>
    <cellStyle name="40% - Accent6 37 2 6 3" xfId="35452"/>
    <cellStyle name="40% - Accent6 37 2 6 3 2" xfId="35453"/>
    <cellStyle name="40% - Accent6 37 2 6 3 3" xfId="35454"/>
    <cellStyle name="40% - Accent6 37 2 6 4" xfId="35455"/>
    <cellStyle name="40% - Accent6 37 2 6 5" xfId="35456"/>
    <cellStyle name="40% - Accent6 37 2 7" xfId="35457"/>
    <cellStyle name="40% - Accent6 37 2 7 2" xfId="35458"/>
    <cellStyle name="40% - Accent6 37 2 7 2 2" xfId="35459"/>
    <cellStyle name="40% - Accent6 37 2 7 2 2 2" xfId="35460"/>
    <cellStyle name="40% - Accent6 37 2 7 2 2 3" xfId="35461"/>
    <cellStyle name="40% - Accent6 37 2 7 2 3" xfId="35462"/>
    <cellStyle name="40% - Accent6 37 2 7 2 4" xfId="35463"/>
    <cellStyle name="40% - Accent6 37 2 7 3" xfId="35464"/>
    <cellStyle name="40% - Accent6 37 2 7 3 2" xfId="35465"/>
    <cellStyle name="40% - Accent6 37 2 7 3 3" xfId="35466"/>
    <cellStyle name="40% - Accent6 37 2 7 4" xfId="35467"/>
    <cellStyle name="40% - Accent6 37 2 7 5" xfId="35468"/>
    <cellStyle name="40% - Accent6 37 2 8" xfId="35469"/>
    <cellStyle name="40% - Accent6 37 2 8 2" xfId="35470"/>
    <cellStyle name="40% - Accent6 37 2 8 2 2" xfId="35471"/>
    <cellStyle name="40% - Accent6 37 2 8 2 3" xfId="35472"/>
    <cellStyle name="40% - Accent6 37 2 8 3" xfId="35473"/>
    <cellStyle name="40% - Accent6 37 2 8 4" xfId="35474"/>
    <cellStyle name="40% - Accent6 37 2 9" xfId="35475"/>
    <cellStyle name="40% - Accent6 37 2 9 2" xfId="35476"/>
    <cellStyle name="40% - Accent6 37 2 9 2 2" xfId="35477"/>
    <cellStyle name="40% - Accent6 37 2 9 2 3" xfId="35478"/>
    <cellStyle name="40% - Accent6 37 2 9 3" xfId="35479"/>
    <cellStyle name="40% - Accent6 37 2 9 4" xfId="35480"/>
    <cellStyle name="40% - Accent6 37 3" xfId="35481"/>
    <cellStyle name="40% - Accent6 37 3 2" xfId="35482"/>
    <cellStyle name="40% - Accent6 37 3 2 2" xfId="35483"/>
    <cellStyle name="40% - Accent6 37 3 2 2 2" xfId="35484"/>
    <cellStyle name="40% - Accent6 37 3 2 2 2 2" xfId="35485"/>
    <cellStyle name="40% - Accent6 37 3 2 2 2 3" xfId="35486"/>
    <cellStyle name="40% - Accent6 37 3 2 2 3" xfId="35487"/>
    <cellStyle name="40% - Accent6 37 3 2 2 4" xfId="35488"/>
    <cellStyle name="40% - Accent6 37 3 2 3" xfId="35489"/>
    <cellStyle name="40% - Accent6 37 3 2 3 2" xfId="35490"/>
    <cellStyle name="40% - Accent6 37 3 2 3 3" xfId="35491"/>
    <cellStyle name="40% - Accent6 37 3 2 4" xfId="35492"/>
    <cellStyle name="40% - Accent6 37 3 2 5" xfId="35493"/>
    <cellStyle name="40% - Accent6 37 3 3" xfId="35494"/>
    <cellStyle name="40% - Accent6 37 3 3 2" xfId="35495"/>
    <cellStyle name="40% - Accent6 37 3 3 2 2" xfId="35496"/>
    <cellStyle name="40% - Accent6 37 3 3 2 2 2" xfId="35497"/>
    <cellStyle name="40% - Accent6 37 3 3 2 2 3" xfId="35498"/>
    <cellStyle name="40% - Accent6 37 3 3 2 3" xfId="35499"/>
    <cellStyle name="40% - Accent6 37 3 3 2 4" xfId="35500"/>
    <cellStyle name="40% - Accent6 37 3 3 3" xfId="35501"/>
    <cellStyle name="40% - Accent6 37 3 3 3 2" xfId="35502"/>
    <cellStyle name="40% - Accent6 37 3 3 3 3" xfId="35503"/>
    <cellStyle name="40% - Accent6 37 3 3 4" xfId="35504"/>
    <cellStyle name="40% - Accent6 37 3 3 5" xfId="35505"/>
    <cellStyle name="40% - Accent6 37 3 4" xfId="35506"/>
    <cellStyle name="40% - Accent6 37 3 4 2" xfId="35507"/>
    <cellStyle name="40% - Accent6 37 3 4 2 2" xfId="35508"/>
    <cellStyle name="40% - Accent6 37 3 4 2 3" xfId="35509"/>
    <cellStyle name="40% - Accent6 37 3 4 3" xfId="35510"/>
    <cellStyle name="40% - Accent6 37 3 4 4" xfId="35511"/>
    <cellStyle name="40% - Accent6 37 3 5" xfId="35512"/>
    <cellStyle name="40% - Accent6 37 3 5 2" xfId="35513"/>
    <cellStyle name="40% - Accent6 37 3 5 3" xfId="35514"/>
    <cellStyle name="40% - Accent6 37 3 6" xfId="35515"/>
    <cellStyle name="40% - Accent6 37 3 7" xfId="35516"/>
    <cellStyle name="40% - Accent6 37 4" xfId="35517"/>
    <cellStyle name="40% - Accent6 37 4 2" xfId="35518"/>
    <cellStyle name="40% - Accent6 37 4 2 2" xfId="35519"/>
    <cellStyle name="40% - Accent6 37 4 2 2 2" xfId="35520"/>
    <cellStyle name="40% - Accent6 37 4 2 2 2 2" xfId="35521"/>
    <cellStyle name="40% - Accent6 37 4 2 2 2 3" xfId="35522"/>
    <cellStyle name="40% - Accent6 37 4 2 2 3" xfId="35523"/>
    <cellStyle name="40% - Accent6 37 4 2 2 4" xfId="35524"/>
    <cellStyle name="40% - Accent6 37 4 2 3" xfId="35525"/>
    <cellStyle name="40% - Accent6 37 4 2 3 2" xfId="35526"/>
    <cellStyle name="40% - Accent6 37 4 2 3 3" xfId="35527"/>
    <cellStyle name="40% - Accent6 37 4 2 4" xfId="35528"/>
    <cellStyle name="40% - Accent6 37 4 2 5" xfId="35529"/>
    <cellStyle name="40% - Accent6 37 4 3" xfId="35530"/>
    <cellStyle name="40% - Accent6 37 4 3 2" xfId="35531"/>
    <cellStyle name="40% - Accent6 37 4 3 2 2" xfId="35532"/>
    <cellStyle name="40% - Accent6 37 4 3 2 2 2" xfId="35533"/>
    <cellStyle name="40% - Accent6 37 4 3 2 2 3" xfId="35534"/>
    <cellStyle name="40% - Accent6 37 4 3 2 3" xfId="35535"/>
    <cellStyle name="40% - Accent6 37 4 3 2 4" xfId="35536"/>
    <cellStyle name="40% - Accent6 37 4 3 3" xfId="35537"/>
    <cellStyle name="40% - Accent6 37 4 3 3 2" xfId="35538"/>
    <cellStyle name="40% - Accent6 37 4 3 3 3" xfId="35539"/>
    <cellStyle name="40% - Accent6 37 4 3 4" xfId="35540"/>
    <cellStyle name="40% - Accent6 37 4 3 5" xfId="35541"/>
    <cellStyle name="40% - Accent6 37 4 4" xfId="35542"/>
    <cellStyle name="40% - Accent6 37 4 4 2" xfId="35543"/>
    <cellStyle name="40% - Accent6 37 4 4 2 2" xfId="35544"/>
    <cellStyle name="40% - Accent6 37 4 4 2 3" xfId="35545"/>
    <cellStyle name="40% - Accent6 37 4 4 3" xfId="35546"/>
    <cellStyle name="40% - Accent6 37 4 4 4" xfId="35547"/>
    <cellStyle name="40% - Accent6 37 4 5" xfId="35548"/>
    <cellStyle name="40% - Accent6 37 4 5 2" xfId="35549"/>
    <cellStyle name="40% - Accent6 37 4 5 3" xfId="35550"/>
    <cellStyle name="40% - Accent6 37 4 6" xfId="35551"/>
    <cellStyle name="40% - Accent6 37 4 7" xfId="35552"/>
    <cellStyle name="40% - Accent6 37 5" xfId="35553"/>
    <cellStyle name="40% - Accent6 37 5 2" xfId="35554"/>
    <cellStyle name="40% - Accent6 37 5 2 2" xfId="35555"/>
    <cellStyle name="40% - Accent6 37 5 2 2 2" xfId="35556"/>
    <cellStyle name="40% - Accent6 37 5 2 2 2 2" xfId="35557"/>
    <cellStyle name="40% - Accent6 37 5 2 2 2 3" xfId="35558"/>
    <cellStyle name="40% - Accent6 37 5 2 2 3" xfId="35559"/>
    <cellStyle name="40% - Accent6 37 5 2 2 4" xfId="35560"/>
    <cellStyle name="40% - Accent6 37 5 2 3" xfId="35561"/>
    <cellStyle name="40% - Accent6 37 5 2 3 2" xfId="35562"/>
    <cellStyle name="40% - Accent6 37 5 2 3 3" xfId="35563"/>
    <cellStyle name="40% - Accent6 37 5 2 4" xfId="35564"/>
    <cellStyle name="40% - Accent6 37 5 2 5" xfId="35565"/>
    <cellStyle name="40% - Accent6 37 5 3" xfId="35566"/>
    <cellStyle name="40% - Accent6 37 5 3 2" xfId="35567"/>
    <cellStyle name="40% - Accent6 37 5 3 2 2" xfId="35568"/>
    <cellStyle name="40% - Accent6 37 5 3 2 2 2" xfId="35569"/>
    <cellStyle name="40% - Accent6 37 5 3 2 2 3" xfId="35570"/>
    <cellStyle name="40% - Accent6 37 5 3 2 3" xfId="35571"/>
    <cellStyle name="40% - Accent6 37 5 3 2 4" xfId="35572"/>
    <cellStyle name="40% - Accent6 37 5 3 3" xfId="35573"/>
    <cellStyle name="40% - Accent6 37 5 3 3 2" xfId="35574"/>
    <cellStyle name="40% - Accent6 37 5 3 3 3" xfId="35575"/>
    <cellStyle name="40% - Accent6 37 5 3 4" xfId="35576"/>
    <cellStyle name="40% - Accent6 37 5 3 5" xfId="35577"/>
    <cellStyle name="40% - Accent6 37 5 4" xfId="35578"/>
    <cellStyle name="40% - Accent6 37 5 4 2" xfId="35579"/>
    <cellStyle name="40% - Accent6 37 5 4 2 2" xfId="35580"/>
    <cellStyle name="40% - Accent6 37 5 4 2 3" xfId="35581"/>
    <cellStyle name="40% - Accent6 37 5 4 3" xfId="35582"/>
    <cellStyle name="40% - Accent6 37 5 4 4" xfId="35583"/>
    <cellStyle name="40% - Accent6 37 5 5" xfId="35584"/>
    <cellStyle name="40% - Accent6 37 5 5 2" xfId="35585"/>
    <cellStyle name="40% - Accent6 37 5 5 3" xfId="35586"/>
    <cellStyle name="40% - Accent6 37 5 6" xfId="35587"/>
    <cellStyle name="40% - Accent6 37 5 7" xfId="35588"/>
    <cellStyle name="40% - Accent6 37 6" xfId="35589"/>
    <cellStyle name="40% - Accent6 37 6 2" xfId="35590"/>
    <cellStyle name="40% - Accent6 37 6 2 2" xfId="35591"/>
    <cellStyle name="40% - Accent6 37 6 2 2 2" xfId="35592"/>
    <cellStyle name="40% - Accent6 37 6 2 2 3" xfId="35593"/>
    <cellStyle name="40% - Accent6 37 6 2 3" xfId="35594"/>
    <cellStyle name="40% - Accent6 37 6 2 4" xfId="35595"/>
    <cellStyle name="40% - Accent6 37 6 3" xfId="35596"/>
    <cellStyle name="40% - Accent6 37 6 3 2" xfId="35597"/>
    <cellStyle name="40% - Accent6 37 6 3 3" xfId="35598"/>
    <cellStyle name="40% - Accent6 37 6 4" xfId="35599"/>
    <cellStyle name="40% - Accent6 37 6 5" xfId="35600"/>
    <cellStyle name="40% - Accent6 37 7" xfId="35601"/>
    <cellStyle name="40% - Accent6 37 7 2" xfId="35602"/>
    <cellStyle name="40% - Accent6 37 7 2 2" xfId="35603"/>
    <cellStyle name="40% - Accent6 37 7 2 2 2" xfId="35604"/>
    <cellStyle name="40% - Accent6 37 7 2 2 3" xfId="35605"/>
    <cellStyle name="40% - Accent6 37 7 2 3" xfId="35606"/>
    <cellStyle name="40% - Accent6 37 7 2 4" xfId="35607"/>
    <cellStyle name="40% - Accent6 37 7 3" xfId="35608"/>
    <cellStyle name="40% - Accent6 37 7 3 2" xfId="35609"/>
    <cellStyle name="40% - Accent6 37 7 3 3" xfId="35610"/>
    <cellStyle name="40% - Accent6 37 7 4" xfId="35611"/>
    <cellStyle name="40% - Accent6 37 7 5" xfId="35612"/>
    <cellStyle name="40% - Accent6 37 8" xfId="35613"/>
    <cellStyle name="40% - Accent6 37 8 2" xfId="35614"/>
    <cellStyle name="40% - Accent6 37 8 2 2" xfId="35615"/>
    <cellStyle name="40% - Accent6 37 8 2 2 2" xfId="35616"/>
    <cellStyle name="40% - Accent6 37 8 2 2 3" xfId="35617"/>
    <cellStyle name="40% - Accent6 37 8 2 3" xfId="35618"/>
    <cellStyle name="40% - Accent6 37 8 2 4" xfId="35619"/>
    <cellStyle name="40% - Accent6 37 8 3" xfId="35620"/>
    <cellStyle name="40% - Accent6 37 8 3 2" xfId="35621"/>
    <cellStyle name="40% - Accent6 37 8 3 3" xfId="35622"/>
    <cellStyle name="40% - Accent6 37 8 4" xfId="35623"/>
    <cellStyle name="40% - Accent6 37 8 5" xfId="35624"/>
    <cellStyle name="40% - Accent6 37 9" xfId="35625"/>
    <cellStyle name="40% - Accent6 37 9 2" xfId="35626"/>
    <cellStyle name="40% - Accent6 37 9 2 2" xfId="35627"/>
    <cellStyle name="40% - Accent6 37 9 2 3" xfId="35628"/>
    <cellStyle name="40% - Accent6 37 9 3" xfId="35629"/>
    <cellStyle name="40% - Accent6 37 9 4" xfId="35630"/>
    <cellStyle name="40% - Accent6 37_PwrTax 51040" xfId="35631"/>
    <cellStyle name="40% - Accent6 38" xfId="35632"/>
    <cellStyle name="40% - Accent6 39" xfId="35633"/>
    <cellStyle name="40% - Accent6 39 2" xfId="35634"/>
    <cellStyle name="40% - Accent6 39 2 2" xfId="35635"/>
    <cellStyle name="40% - Accent6 39 2 2 2" xfId="35636"/>
    <cellStyle name="40% - Accent6 39 2 2 2 2" xfId="35637"/>
    <cellStyle name="40% - Accent6 39 2 2 2 3" xfId="35638"/>
    <cellStyle name="40% - Accent6 39 2 2 3" xfId="35639"/>
    <cellStyle name="40% - Accent6 39 2 2 4" xfId="35640"/>
    <cellStyle name="40% - Accent6 39 2 3" xfId="35641"/>
    <cellStyle name="40% - Accent6 39 2 3 2" xfId="35642"/>
    <cellStyle name="40% - Accent6 39 2 3 3" xfId="35643"/>
    <cellStyle name="40% - Accent6 39 2 4" xfId="35644"/>
    <cellStyle name="40% - Accent6 39 2 5" xfId="35645"/>
    <cellStyle name="40% - Accent6 39 3" xfId="35646"/>
    <cellStyle name="40% - Accent6 39 3 2" xfId="35647"/>
    <cellStyle name="40% - Accent6 39 3 2 2" xfId="35648"/>
    <cellStyle name="40% - Accent6 39 3 2 2 2" xfId="35649"/>
    <cellStyle name="40% - Accent6 39 3 2 2 3" xfId="35650"/>
    <cellStyle name="40% - Accent6 39 3 2 3" xfId="35651"/>
    <cellStyle name="40% - Accent6 39 3 2 4" xfId="35652"/>
    <cellStyle name="40% - Accent6 39 3 3" xfId="35653"/>
    <cellStyle name="40% - Accent6 39 3 3 2" xfId="35654"/>
    <cellStyle name="40% - Accent6 39 3 3 3" xfId="35655"/>
    <cellStyle name="40% - Accent6 39 3 4" xfId="35656"/>
    <cellStyle name="40% - Accent6 39 3 5" xfId="35657"/>
    <cellStyle name="40% - Accent6 39 4" xfId="35658"/>
    <cellStyle name="40% - Accent6 39 4 2" xfId="35659"/>
    <cellStyle name="40% - Accent6 39 4 2 2" xfId="35660"/>
    <cellStyle name="40% - Accent6 39 4 2 2 2" xfId="35661"/>
    <cellStyle name="40% - Accent6 39 4 2 2 3" xfId="35662"/>
    <cellStyle name="40% - Accent6 39 4 2 3" xfId="35663"/>
    <cellStyle name="40% - Accent6 39 4 2 4" xfId="35664"/>
    <cellStyle name="40% - Accent6 39 4 3" xfId="35665"/>
    <cellStyle name="40% - Accent6 39 4 3 2" xfId="35666"/>
    <cellStyle name="40% - Accent6 39 4 3 3" xfId="35667"/>
    <cellStyle name="40% - Accent6 39 4 4" xfId="35668"/>
    <cellStyle name="40% - Accent6 39 4 5" xfId="35669"/>
    <cellStyle name="40% - Accent6 39 5" xfId="35670"/>
    <cellStyle name="40% - Accent6 39 5 2" xfId="35671"/>
    <cellStyle name="40% - Accent6 39 5 2 2" xfId="35672"/>
    <cellStyle name="40% - Accent6 39 5 2 3" xfId="35673"/>
    <cellStyle name="40% - Accent6 39 5 3" xfId="35674"/>
    <cellStyle name="40% - Accent6 39 5 4" xfId="35675"/>
    <cellStyle name="40% - Accent6 39 6" xfId="35676"/>
    <cellStyle name="40% - Accent6 39 6 2" xfId="35677"/>
    <cellStyle name="40% - Accent6 39 6 3" xfId="35678"/>
    <cellStyle name="40% - Accent6 39 7" xfId="35679"/>
    <cellStyle name="40% - Accent6 39 8" xfId="35680"/>
    <cellStyle name="40% - Accent6 4" xfId="794"/>
    <cellStyle name="40% - Accent6 4 10" xfId="35681"/>
    <cellStyle name="40% - Accent6 4 10 2" xfId="35682"/>
    <cellStyle name="40% - Accent6 4 10 2 2" xfId="35683"/>
    <cellStyle name="40% - Accent6 4 10 2 2 2" xfId="35684"/>
    <cellStyle name="40% - Accent6 4 10 2 2 3" xfId="35685"/>
    <cellStyle name="40% - Accent6 4 10 2 3" xfId="35686"/>
    <cellStyle name="40% - Accent6 4 10 2 4" xfId="35687"/>
    <cellStyle name="40% - Accent6 4 10 3" xfId="35688"/>
    <cellStyle name="40% - Accent6 4 10 3 2" xfId="35689"/>
    <cellStyle name="40% - Accent6 4 10 3 3" xfId="35690"/>
    <cellStyle name="40% - Accent6 4 10 4" xfId="35691"/>
    <cellStyle name="40% - Accent6 4 10 5" xfId="35692"/>
    <cellStyle name="40% - Accent6 4 11" xfId="35693"/>
    <cellStyle name="40% - Accent6 4 11 2" xfId="35694"/>
    <cellStyle name="40% - Accent6 4 11 2 2" xfId="35695"/>
    <cellStyle name="40% - Accent6 4 11 2 3" xfId="35696"/>
    <cellStyle name="40% - Accent6 4 11 3" xfId="35697"/>
    <cellStyle name="40% - Accent6 4 11 4" xfId="35698"/>
    <cellStyle name="40% - Accent6 4 12" xfId="35699"/>
    <cellStyle name="40% - Accent6 4 12 2" xfId="35700"/>
    <cellStyle name="40% - Accent6 4 12 2 2" xfId="35701"/>
    <cellStyle name="40% - Accent6 4 12 2 3" xfId="35702"/>
    <cellStyle name="40% - Accent6 4 12 3" xfId="35703"/>
    <cellStyle name="40% - Accent6 4 12 4" xfId="35704"/>
    <cellStyle name="40% - Accent6 4 13" xfId="35705"/>
    <cellStyle name="40% - Accent6 4 13 2" xfId="35706"/>
    <cellStyle name="40% - Accent6 4 13 3" xfId="35707"/>
    <cellStyle name="40% - Accent6 4 14" xfId="35708"/>
    <cellStyle name="40% - Accent6 4 15" xfId="35709"/>
    <cellStyle name="40% - Accent6 4 2" xfId="795"/>
    <cellStyle name="40% - Accent6 4 3" xfId="35710"/>
    <cellStyle name="40% - Accent6 4 3 10" xfId="35711"/>
    <cellStyle name="40% - Accent6 4 3 10 2" xfId="35712"/>
    <cellStyle name="40% - Accent6 4 3 10 3" xfId="35713"/>
    <cellStyle name="40% - Accent6 4 3 11" xfId="35714"/>
    <cellStyle name="40% - Accent6 4 3 12" xfId="35715"/>
    <cellStyle name="40% - Accent6 4 3 2" xfId="35716"/>
    <cellStyle name="40% - Accent6 4 3 2 2" xfId="35717"/>
    <cellStyle name="40% - Accent6 4 3 2 2 2" xfId="35718"/>
    <cellStyle name="40% - Accent6 4 3 2 2 2 2" xfId="35719"/>
    <cellStyle name="40% - Accent6 4 3 2 2 2 2 2" xfId="35720"/>
    <cellStyle name="40% - Accent6 4 3 2 2 2 2 3" xfId="35721"/>
    <cellStyle name="40% - Accent6 4 3 2 2 2 3" xfId="35722"/>
    <cellStyle name="40% - Accent6 4 3 2 2 2 4" xfId="35723"/>
    <cellStyle name="40% - Accent6 4 3 2 2 3" xfId="35724"/>
    <cellStyle name="40% - Accent6 4 3 2 2 3 2" xfId="35725"/>
    <cellStyle name="40% - Accent6 4 3 2 2 3 3" xfId="35726"/>
    <cellStyle name="40% - Accent6 4 3 2 2 4" xfId="35727"/>
    <cellStyle name="40% - Accent6 4 3 2 2 5" xfId="35728"/>
    <cellStyle name="40% - Accent6 4 3 2 3" xfId="35729"/>
    <cellStyle name="40% - Accent6 4 3 2 3 2" xfId="35730"/>
    <cellStyle name="40% - Accent6 4 3 2 3 2 2" xfId="35731"/>
    <cellStyle name="40% - Accent6 4 3 2 3 2 2 2" xfId="35732"/>
    <cellStyle name="40% - Accent6 4 3 2 3 2 2 3" xfId="35733"/>
    <cellStyle name="40% - Accent6 4 3 2 3 2 3" xfId="35734"/>
    <cellStyle name="40% - Accent6 4 3 2 3 2 4" xfId="35735"/>
    <cellStyle name="40% - Accent6 4 3 2 3 3" xfId="35736"/>
    <cellStyle name="40% - Accent6 4 3 2 3 3 2" xfId="35737"/>
    <cellStyle name="40% - Accent6 4 3 2 3 3 3" xfId="35738"/>
    <cellStyle name="40% - Accent6 4 3 2 3 4" xfId="35739"/>
    <cellStyle name="40% - Accent6 4 3 2 3 5" xfId="35740"/>
    <cellStyle name="40% - Accent6 4 3 2 4" xfId="35741"/>
    <cellStyle name="40% - Accent6 4 3 2 4 2" xfId="35742"/>
    <cellStyle name="40% - Accent6 4 3 2 4 2 2" xfId="35743"/>
    <cellStyle name="40% - Accent6 4 3 2 4 2 3" xfId="35744"/>
    <cellStyle name="40% - Accent6 4 3 2 4 3" xfId="35745"/>
    <cellStyle name="40% - Accent6 4 3 2 4 4" xfId="35746"/>
    <cellStyle name="40% - Accent6 4 3 2 5" xfId="35747"/>
    <cellStyle name="40% - Accent6 4 3 2 5 2" xfId="35748"/>
    <cellStyle name="40% - Accent6 4 3 2 5 3" xfId="35749"/>
    <cellStyle name="40% - Accent6 4 3 2 6" xfId="35750"/>
    <cellStyle name="40% - Accent6 4 3 2 7" xfId="35751"/>
    <cellStyle name="40% - Accent6 4 3 3" xfId="35752"/>
    <cellStyle name="40% - Accent6 4 3 3 2" xfId="35753"/>
    <cellStyle name="40% - Accent6 4 3 3 2 2" xfId="35754"/>
    <cellStyle name="40% - Accent6 4 3 3 2 2 2" xfId="35755"/>
    <cellStyle name="40% - Accent6 4 3 3 2 2 2 2" xfId="35756"/>
    <cellStyle name="40% - Accent6 4 3 3 2 2 2 3" xfId="35757"/>
    <cellStyle name="40% - Accent6 4 3 3 2 2 3" xfId="35758"/>
    <cellStyle name="40% - Accent6 4 3 3 2 2 4" xfId="35759"/>
    <cellStyle name="40% - Accent6 4 3 3 2 3" xfId="35760"/>
    <cellStyle name="40% - Accent6 4 3 3 2 3 2" xfId="35761"/>
    <cellStyle name="40% - Accent6 4 3 3 2 3 3" xfId="35762"/>
    <cellStyle name="40% - Accent6 4 3 3 2 4" xfId="35763"/>
    <cellStyle name="40% - Accent6 4 3 3 2 5" xfId="35764"/>
    <cellStyle name="40% - Accent6 4 3 3 3" xfId="35765"/>
    <cellStyle name="40% - Accent6 4 3 3 3 2" xfId="35766"/>
    <cellStyle name="40% - Accent6 4 3 3 3 2 2" xfId="35767"/>
    <cellStyle name="40% - Accent6 4 3 3 3 2 2 2" xfId="35768"/>
    <cellStyle name="40% - Accent6 4 3 3 3 2 2 3" xfId="35769"/>
    <cellStyle name="40% - Accent6 4 3 3 3 2 3" xfId="35770"/>
    <cellStyle name="40% - Accent6 4 3 3 3 2 4" xfId="35771"/>
    <cellStyle name="40% - Accent6 4 3 3 3 3" xfId="35772"/>
    <cellStyle name="40% - Accent6 4 3 3 3 3 2" xfId="35773"/>
    <cellStyle name="40% - Accent6 4 3 3 3 3 3" xfId="35774"/>
    <cellStyle name="40% - Accent6 4 3 3 3 4" xfId="35775"/>
    <cellStyle name="40% - Accent6 4 3 3 3 5" xfId="35776"/>
    <cellStyle name="40% - Accent6 4 3 3 4" xfId="35777"/>
    <cellStyle name="40% - Accent6 4 3 3 4 2" xfId="35778"/>
    <cellStyle name="40% - Accent6 4 3 3 4 2 2" xfId="35779"/>
    <cellStyle name="40% - Accent6 4 3 3 4 2 3" xfId="35780"/>
    <cellStyle name="40% - Accent6 4 3 3 4 3" xfId="35781"/>
    <cellStyle name="40% - Accent6 4 3 3 4 4" xfId="35782"/>
    <cellStyle name="40% - Accent6 4 3 3 5" xfId="35783"/>
    <cellStyle name="40% - Accent6 4 3 3 5 2" xfId="35784"/>
    <cellStyle name="40% - Accent6 4 3 3 5 3" xfId="35785"/>
    <cellStyle name="40% - Accent6 4 3 3 6" xfId="35786"/>
    <cellStyle name="40% - Accent6 4 3 3 7" xfId="35787"/>
    <cellStyle name="40% - Accent6 4 3 4" xfId="35788"/>
    <cellStyle name="40% - Accent6 4 3 4 2" xfId="35789"/>
    <cellStyle name="40% - Accent6 4 3 4 2 2" xfId="35790"/>
    <cellStyle name="40% - Accent6 4 3 4 2 2 2" xfId="35791"/>
    <cellStyle name="40% - Accent6 4 3 4 2 2 2 2" xfId="35792"/>
    <cellStyle name="40% - Accent6 4 3 4 2 2 2 3" xfId="35793"/>
    <cellStyle name="40% - Accent6 4 3 4 2 2 3" xfId="35794"/>
    <cellStyle name="40% - Accent6 4 3 4 2 2 4" xfId="35795"/>
    <cellStyle name="40% - Accent6 4 3 4 2 3" xfId="35796"/>
    <cellStyle name="40% - Accent6 4 3 4 2 3 2" xfId="35797"/>
    <cellStyle name="40% - Accent6 4 3 4 2 3 3" xfId="35798"/>
    <cellStyle name="40% - Accent6 4 3 4 2 4" xfId="35799"/>
    <cellStyle name="40% - Accent6 4 3 4 2 5" xfId="35800"/>
    <cellStyle name="40% - Accent6 4 3 4 3" xfId="35801"/>
    <cellStyle name="40% - Accent6 4 3 4 3 2" xfId="35802"/>
    <cellStyle name="40% - Accent6 4 3 4 3 2 2" xfId="35803"/>
    <cellStyle name="40% - Accent6 4 3 4 3 2 2 2" xfId="35804"/>
    <cellStyle name="40% - Accent6 4 3 4 3 2 2 3" xfId="35805"/>
    <cellStyle name="40% - Accent6 4 3 4 3 2 3" xfId="35806"/>
    <cellStyle name="40% - Accent6 4 3 4 3 2 4" xfId="35807"/>
    <cellStyle name="40% - Accent6 4 3 4 3 3" xfId="35808"/>
    <cellStyle name="40% - Accent6 4 3 4 3 3 2" xfId="35809"/>
    <cellStyle name="40% - Accent6 4 3 4 3 3 3" xfId="35810"/>
    <cellStyle name="40% - Accent6 4 3 4 3 4" xfId="35811"/>
    <cellStyle name="40% - Accent6 4 3 4 3 5" xfId="35812"/>
    <cellStyle name="40% - Accent6 4 3 4 4" xfId="35813"/>
    <cellStyle name="40% - Accent6 4 3 4 4 2" xfId="35814"/>
    <cellStyle name="40% - Accent6 4 3 4 4 2 2" xfId="35815"/>
    <cellStyle name="40% - Accent6 4 3 4 4 2 3" xfId="35816"/>
    <cellStyle name="40% - Accent6 4 3 4 4 3" xfId="35817"/>
    <cellStyle name="40% - Accent6 4 3 4 4 4" xfId="35818"/>
    <cellStyle name="40% - Accent6 4 3 4 5" xfId="35819"/>
    <cellStyle name="40% - Accent6 4 3 4 5 2" xfId="35820"/>
    <cellStyle name="40% - Accent6 4 3 4 5 3" xfId="35821"/>
    <cellStyle name="40% - Accent6 4 3 4 6" xfId="35822"/>
    <cellStyle name="40% - Accent6 4 3 4 7" xfId="35823"/>
    <cellStyle name="40% - Accent6 4 3 5" xfId="35824"/>
    <cellStyle name="40% - Accent6 4 3 5 2" xfId="35825"/>
    <cellStyle name="40% - Accent6 4 3 5 2 2" xfId="35826"/>
    <cellStyle name="40% - Accent6 4 3 5 2 2 2" xfId="35827"/>
    <cellStyle name="40% - Accent6 4 3 5 2 2 3" xfId="35828"/>
    <cellStyle name="40% - Accent6 4 3 5 2 3" xfId="35829"/>
    <cellStyle name="40% - Accent6 4 3 5 2 4" xfId="35830"/>
    <cellStyle name="40% - Accent6 4 3 5 3" xfId="35831"/>
    <cellStyle name="40% - Accent6 4 3 5 3 2" xfId="35832"/>
    <cellStyle name="40% - Accent6 4 3 5 3 3" xfId="35833"/>
    <cellStyle name="40% - Accent6 4 3 5 4" xfId="35834"/>
    <cellStyle name="40% - Accent6 4 3 5 5" xfId="35835"/>
    <cellStyle name="40% - Accent6 4 3 6" xfId="35836"/>
    <cellStyle name="40% - Accent6 4 3 6 2" xfId="35837"/>
    <cellStyle name="40% - Accent6 4 3 6 2 2" xfId="35838"/>
    <cellStyle name="40% - Accent6 4 3 6 2 2 2" xfId="35839"/>
    <cellStyle name="40% - Accent6 4 3 6 2 2 3" xfId="35840"/>
    <cellStyle name="40% - Accent6 4 3 6 2 3" xfId="35841"/>
    <cellStyle name="40% - Accent6 4 3 6 2 4" xfId="35842"/>
    <cellStyle name="40% - Accent6 4 3 6 3" xfId="35843"/>
    <cellStyle name="40% - Accent6 4 3 6 3 2" xfId="35844"/>
    <cellStyle name="40% - Accent6 4 3 6 3 3" xfId="35845"/>
    <cellStyle name="40% - Accent6 4 3 6 4" xfId="35846"/>
    <cellStyle name="40% - Accent6 4 3 6 5" xfId="35847"/>
    <cellStyle name="40% - Accent6 4 3 7" xfId="35848"/>
    <cellStyle name="40% - Accent6 4 3 7 2" xfId="35849"/>
    <cellStyle name="40% - Accent6 4 3 7 2 2" xfId="35850"/>
    <cellStyle name="40% - Accent6 4 3 7 2 2 2" xfId="35851"/>
    <cellStyle name="40% - Accent6 4 3 7 2 2 3" xfId="35852"/>
    <cellStyle name="40% - Accent6 4 3 7 2 3" xfId="35853"/>
    <cellStyle name="40% - Accent6 4 3 7 2 4" xfId="35854"/>
    <cellStyle name="40% - Accent6 4 3 7 3" xfId="35855"/>
    <cellStyle name="40% - Accent6 4 3 7 3 2" xfId="35856"/>
    <cellStyle name="40% - Accent6 4 3 7 3 3" xfId="35857"/>
    <cellStyle name="40% - Accent6 4 3 7 4" xfId="35858"/>
    <cellStyle name="40% - Accent6 4 3 7 5" xfId="35859"/>
    <cellStyle name="40% - Accent6 4 3 8" xfId="35860"/>
    <cellStyle name="40% - Accent6 4 3 8 2" xfId="35861"/>
    <cellStyle name="40% - Accent6 4 3 8 2 2" xfId="35862"/>
    <cellStyle name="40% - Accent6 4 3 8 2 3" xfId="35863"/>
    <cellStyle name="40% - Accent6 4 3 8 3" xfId="35864"/>
    <cellStyle name="40% - Accent6 4 3 8 4" xfId="35865"/>
    <cellStyle name="40% - Accent6 4 3 9" xfId="35866"/>
    <cellStyle name="40% - Accent6 4 3 9 2" xfId="35867"/>
    <cellStyle name="40% - Accent6 4 3 9 2 2" xfId="35868"/>
    <cellStyle name="40% - Accent6 4 3 9 2 3" xfId="35869"/>
    <cellStyle name="40% - Accent6 4 3 9 3" xfId="35870"/>
    <cellStyle name="40% - Accent6 4 3 9 4" xfId="35871"/>
    <cellStyle name="40% - Accent6 4 4" xfId="35872"/>
    <cellStyle name="40% - Accent6 4 4 10" xfId="35873"/>
    <cellStyle name="40% - Accent6 4 4 10 2" xfId="35874"/>
    <cellStyle name="40% - Accent6 4 4 10 3" xfId="35875"/>
    <cellStyle name="40% - Accent6 4 4 11" xfId="35876"/>
    <cellStyle name="40% - Accent6 4 4 12" xfId="35877"/>
    <cellStyle name="40% - Accent6 4 4 2" xfId="35878"/>
    <cellStyle name="40% - Accent6 4 4 2 2" xfId="35879"/>
    <cellStyle name="40% - Accent6 4 4 2 2 2" xfId="35880"/>
    <cellStyle name="40% - Accent6 4 4 2 2 2 2" xfId="35881"/>
    <cellStyle name="40% - Accent6 4 4 2 2 2 2 2" xfId="35882"/>
    <cellStyle name="40% - Accent6 4 4 2 2 2 2 3" xfId="35883"/>
    <cellStyle name="40% - Accent6 4 4 2 2 2 3" xfId="35884"/>
    <cellStyle name="40% - Accent6 4 4 2 2 2 4" xfId="35885"/>
    <cellStyle name="40% - Accent6 4 4 2 2 3" xfId="35886"/>
    <cellStyle name="40% - Accent6 4 4 2 2 3 2" xfId="35887"/>
    <cellStyle name="40% - Accent6 4 4 2 2 3 3" xfId="35888"/>
    <cellStyle name="40% - Accent6 4 4 2 2 4" xfId="35889"/>
    <cellStyle name="40% - Accent6 4 4 2 2 5" xfId="35890"/>
    <cellStyle name="40% - Accent6 4 4 2 3" xfId="35891"/>
    <cellStyle name="40% - Accent6 4 4 2 3 2" xfId="35892"/>
    <cellStyle name="40% - Accent6 4 4 2 3 2 2" xfId="35893"/>
    <cellStyle name="40% - Accent6 4 4 2 3 2 2 2" xfId="35894"/>
    <cellStyle name="40% - Accent6 4 4 2 3 2 2 3" xfId="35895"/>
    <cellStyle name="40% - Accent6 4 4 2 3 2 3" xfId="35896"/>
    <cellStyle name="40% - Accent6 4 4 2 3 2 4" xfId="35897"/>
    <cellStyle name="40% - Accent6 4 4 2 3 3" xfId="35898"/>
    <cellStyle name="40% - Accent6 4 4 2 3 3 2" xfId="35899"/>
    <cellStyle name="40% - Accent6 4 4 2 3 3 3" xfId="35900"/>
    <cellStyle name="40% - Accent6 4 4 2 3 4" xfId="35901"/>
    <cellStyle name="40% - Accent6 4 4 2 3 5" xfId="35902"/>
    <cellStyle name="40% - Accent6 4 4 2 4" xfId="35903"/>
    <cellStyle name="40% - Accent6 4 4 2 4 2" xfId="35904"/>
    <cellStyle name="40% - Accent6 4 4 2 4 2 2" xfId="35905"/>
    <cellStyle name="40% - Accent6 4 4 2 4 2 3" xfId="35906"/>
    <cellStyle name="40% - Accent6 4 4 2 4 3" xfId="35907"/>
    <cellStyle name="40% - Accent6 4 4 2 4 4" xfId="35908"/>
    <cellStyle name="40% - Accent6 4 4 2 5" xfId="35909"/>
    <cellStyle name="40% - Accent6 4 4 2 5 2" xfId="35910"/>
    <cellStyle name="40% - Accent6 4 4 2 5 3" xfId="35911"/>
    <cellStyle name="40% - Accent6 4 4 2 6" xfId="35912"/>
    <cellStyle name="40% - Accent6 4 4 2 7" xfId="35913"/>
    <cellStyle name="40% - Accent6 4 4 3" xfId="35914"/>
    <cellStyle name="40% - Accent6 4 4 3 2" xfId="35915"/>
    <cellStyle name="40% - Accent6 4 4 3 2 2" xfId="35916"/>
    <cellStyle name="40% - Accent6 4 4 3 2 2 2" xfId="35917"/>
    <cellStyle name="40% - Accent6 4 4 3 2 2 2 2" xfId="35918"/>
    <cellStyle name="40% - Accent6 4 4 3 2 2 2 3" xfId="35919"/>
    <cellStyle name="40% - Accent6 4 4 3 2 2 3" xfId="35920"/>
    <cellStyle name="40% - Accent6 4 4 3 2 2 4" xfId="35921"/>
    <cellStyle name="40% - Accent6 4 4 3 2 3" xfId="35922"/>
    <cellStyle name="40% - Accent6 4 4 3 2 3 2" xfId="35923"/>
    <cellStyle name="40% - Accent6 4 4 3 2 3 3" xfId="35924"/>
    <cellStyle name="40% - Accent6 4 4 3 2 4" xfId="35925"/>
    <cellStyle name="40% - Accent6 4 4 3 2 5" xfId="35926"/>
    <cellStyle name="40% - Accent6 4 4 3 3" xfId="35927"/>
    <cellStyle name="40% - Accent6 4 4 3 3 2" xfId="35928"/>
    <cellStyle name="40% - Accent6 4 4 3 3 2 2" xfId="35929"/>
    <cellStyle name="40% - Accent6 4 4 3 3 2 2 2" xfId="35930"/>
    <cellStyle name="40% - Accent6 4 4 3 3 2 2 3" xfId="35931"/>
    <cellStyle name="40% - Accent6 4 4 3 3 2 3" xfId="35932"/>
    <cellStyle name="40% - Accent6 4 4 3 3 2 4" xfId="35933"/>
    <cellStyle name="40% - Accent6 4 4 3 3 3" xfId="35934"/>
    <cellStyle name="40% - Accent6 4 4 3 3 3 2" xfId="35935"/>
    <cellStyle name="40% - Accent6 4 4 3 3 3 3" xfId="35936"/>
    <cellStyle name="40% - Accent6 4 4 3 3 4" xfId="35937"/>
    <cellStyle name="40% - Accent6 4 4 3 3 5" xfId="35938"/>
    <cellStyle name="40% - Accent6 4 4 3 4" xfId="35939"/>
    <cellStyle name="40% - Accent6 4 4 3 4 2" xfId="35940"/>
    <cellStyle name="40% - Accent6 4 4 3 4 2 2" xfId="35941"/>
    <cellStyle name="40% - Accent6 4 4 3 4 2 3" xfId="35942"/>
    <cellStyle name="40% - Accent6 4 4 3 4 3" xfId="35943"/>
    <cellStyle name="40% - Accent6 4 4 3 4 4" xfId="35944"/>
    <cellStyle name="40% - Accent6 4 4 3 5" xfId="35945"/>
    <cellStyle name="40% - Accent6 4 4 3 5 2" xfId="35946"/>
    <cellStyle name="40% - Accent6 4 4 3 5 3" xfId="35947"/>
    <cellStyle name="40% - Accent6 4 4 3 6" xfId="35948"/>
    <cellStyle name="40% - Accent6 4 4 3 7" xfId="35949"/>
    <cellStyle name="40% - Accent6 4 4 4" xfId="35950"/>
    <cellStyle name="40% - Accent6 4 4 4 2" xfId="35951"/>
    <cellStyle name="40% - Accent6 4 4 4 2 2" xfId="35952"/>
    <cellStyle name="40% - Accent6 4 4 4 2 2 2" xfId="35953"/>
    <cellStyle name="40% - Accent6 4 4 4 2 2 2 2" xfId="35954"/>
    <cellStyle name="40% - Accent6 4 4 4 2 2 2 3" xfId="35955"/>
    <cellStyle name="40% - Accent6 4 4 4 2 2 3" xfId="35956"/>
    <cellStyle name="40% - Accent6 4 4 4 2 2 4" xfId="35957"/>
    <cellStyle name="40% - Accent6 4 4 4 2 3" xfId="35958"/>
    <cellStyle name="40% - Accent6 4 4 4 2 3 2" xfId="35959"/>
    <cellStyle name="40% - Accent6 4 4 4 2 3 3" xfId="35960"/>
    <cellStyle name="40% - Accent6 4 4 4 2 4" xfId="35961"/>
    <cellStyle name="40% - Accent6 4 4 4 2 5" xfId="35962"/>
    <cellStyle name="40% - Accent6 4 4 4 3" xfId="35963"/>
    <cellStyle name="40% - Accent6 4 4 4 3 2" xfId="35964"/>
    <cellStyle name="40% - Accent6 4 4 4 3 2 2" xfId="35965"/>
    <cellStyle name="40% - Accent6 4 4 4 3 2 2 2" xfId="35966"/>
    <cellStyle name="40% - Accent6 4 4 4 3 2 2 3" xfId="35967"/>
    <cellStyle name="40% - Accent6 4 4 4 3 2 3" xfId="35968"/>
    <cellStyle name="40% - Accent6 4 4 4 3 2 4" xfId="35969"/>
    <cellStyle name="40% - Accent6 4 4 4 3 3" xfId="35970"/>
    <cellStyle name="40% - Accent6 4 4 4 3 3 2" xfId="35971"/>
    <cellStyle name="40% - Accent6 4 4 4 3 3 3" xfId="35972"/>
    <cellStyle name="40% - Accent6 4 4 4 3 4" xfId="35973"/>
    <cellStyle name="40% - Accent6 4 4 4 3 5" xfId="35974"/>
    <cellStyle name="40% - Accent6 4 4 4 4" xfId="35975"/>
    <cellStyle name="40% - Accent6 4 4 4 4 2" xfId="35976"/>
    <cellStyle name="40% - Accent6 4 4 4 4 2 2" xfId="35977"/>
    <cellStyle name="40% - Accent6 4 4 4 4 2 3" xfId="35978"/>
    <cellStyle name="40% - Accent6 4 4 4 4 3" xfId="35979"/>
    <cellStyle name="40% - Accent6 4 4 4 4 4" xfId="35980"/>
    <cellStyle name="40% - Accent6 4 4 4 5" xfId="35981"/>
    <cellStyle name="40% - Accent6 4 4 4 5 2" xfId="35982"/>
    <cellStyle name="40% - Accent6 4 4 4 5 3" xfId="35983"/>
    <cellStyle name="40% - Accent6 4 4 4 6" xfId="35984"/>
    <cellStyle name="40% - Accent6 4 4 4 7" xfId="35985"/>
    <cellStyle name="40% - Accent6 4 4 5" xfId="35986"/>
    <cellStyle name="40% - Accent6 4 4 5 2" xfId="35987"/>
    <cellStyle name="40% - Accent6 4 4 5 2 2" xfId="35988"/>
    <cellStyle name="40% - Accent6 4 4 5 2 2 2" xfId="35989"/>
    <cellStyle name="40% - Accent6 4 4 5 2 2 3" xfId="35990"/>
    <cellStyle name="40% - Accent6 4 4 5 2 3" xfId="35991"/>
    <cellStyle name="40% - Accent6 4 4 5 2 4" xfId="35992"/>
    <cellStyle name="40% - Accent6 4 4 5 3" xfId="35993"/>
    <cellStyle name="40% - Accent6 4 4 5 3 2" xfId="35994"/>
    <cellStyle name="40% - Accent6 4 4 5 3 3" xfId="35995"/>
    <cellStyle name="40% - Accent6 4 4 5 4" xfId="35996"/>
    <cellStyle name="40% - Accent6 4 4 5 5" xfId="35997"/>
    <cellStyle name="40% - Accent6 4 4 6" xfId="35998"/>
    <cellStyle name="40% - Accent6 4 4 6 2" xfId="35999"/>
    <cellStyle name="40% - Accent6 4 4 6 2 2" xfId="36000"/>
    <cellStyle name="40% - Accent6 4 4 6 2 2 2" xfId="36001"/>
    <cellStyle name="40% - Accent6 4 4 6 2 2 3" xfId="36002"/>
    <cellStyle name="40% - Accent6 4 4 6 2 3" xfId="36003"/>
    <cellStyle name="40% - Accent6 4 4 6 2 4" xfId="36004"/>
    <cellStyle name="40% - Accent6 4 4 6 3" xfId="36005"/>
    <cellStyle name="40% - Accent6 4 4 6 3 2" xfId="36006"/>
    <cellStyle name="40% - Accent6 4 4 6 3 3" xfId="36007"/>
    <cellStyle name="40% - Accent6 4 4 6 4" xfId="36008"/>
    <cellStyle name="40% - Accent6 4 4 6 5" xfId="36009"/>
    <cellStyle name="40% - Accent6 4 4 7" xfId="36010"/>
    <cellStyle name="40% - Accent6 4 4 7 2" xfId="36011"/>
    <cellStyle name="40% - Accent6 4 4 7 2 2" xfId="36012"/>
    <cellStyle name="40% - Accent6 4 4 7 2 2 2" xfId="36013"/>
    <cellStyle name="40% - Accent6 4 4 7 2 2 3" xfId="36014"/>
    <cellStyle name="40% - Accent6 4 4 7 2 3" xfId="36015"/>
    <cellStyle name="40% - Accent6 4 4 7 2 4" xfId="36016"/>
    <cellStyle name="40% - Accent6 4 4 7 3" xfId="36017"/>
    <cellStyle name="40% - Accent6 4 4 7 3 2" xfId="36018"/>
    <cellStyle name="40% - Accent6 4 4 7 3 3" xfId="36019"/>
    <cellStyle name="40% - Accent6 4 4 7 4" xfId="36020"/>
    <cellStyle name="40% - Accent6 4 4 7 5" xfId="36021"/>
    <cellStyle name="40% - Accent6 4 4 8" xfId="36022"/>
    <cellStyle name="40% - Accent6 4 4 8 2" xfId="36023"/>
    <cellStyle name="40% - Accent6 4 4 8 2 2" xfId="36024"/>
    <cellStyle name="40% - Accent6 4 4 8 2 3" xfId="36025"/>
    <cellStyle name="40% - Accent6 4 4 8 3" xfId="36026"/>
    <cellStyle name="40% - Accent6 4 4 8 4" xfId="36027"/>
    <cellStyle name="40% - Accent6 4 4 9" xfId="36028"/>
    <cellStyle name="40% - Accent6 4 4 9 2" xfId="36029"/>
    <cellStyle name="40% - Accent6 4 4 9 2 2" xfId="36030"/>
    <cellStyle name="40% - Accent6 4 4 9 2 3" xfId="36031"/>
    <cellStyle name="40% - Accent6 4 4 9 3" xfId="36032"/>
    <cellStyle name="40% - Accent6 4 4 9 4" xfId="36033"/>
    <cellStyle name="40% - Accent6 4 5" xfId="36034"/>
    <cellStyle name="40% - Accent6 4 5 2" xfId="36035"/>
    <cellStyle name="40% - Accent6 4 5 2 2" xfId="36036"/>
    <cellStyle name="40% - Accent6 4 5 2 2 2" xfId="36037"/>
    <cellStyle name="40% - Accent6 4 5 2 2 2 2" xfId="36038"/>
    <cellStyle name="40% - Accent6 4 5 2 2 2 3" xfId="36039"/>
    <cellStyle name="40% - Accent6 4 5 2 2 3" xfId="36040"/>
    <cellStyle name="40% - Accent6 4 5 2 2 4" xfId="36041"/>
    <cellStyle name="40% - Accent6 4 5 2 3" xfId="36042"/>
    <cellStyle name="40% - Accent6 4 5 2 3 2" xfId="36043"/>
    <cellStyle name="40% - Accent6 4 5 2 3 3" xfId="36044"/>
    <cellStyle name="40% - Accent6 4 5 2 4" xfId="36045"/>
    <cellStyle name="40% - Accent6 4 5 2 5" xfId="36046"/>
    <cellStyle name="40% - Accent6 4 5 3" xfId="36047"/>
    <cellStyle name="40% - Accent6 4 5 3 2" xfId="36048"/>
    <cellStyle name="40% - Accent6 4 5 3 2 2" xfId="36049"/>
    <cellStyle name="40% - Accent6 4 5 3 2 2 2" xfId="36050"/>
    <cellStyle name="40% - Accent6 4 5 3 2 2 3" xfId="36051"/>
    <cellStyle name="40% - Accent6 4 5 3 2 3" xfId="36052"/>
    <cellStyle name="40% - Accent6 4 5 3 2 4" xfId="36053"/>
    <cellStyle name="40% - Accent6 4 5 3 3" xfId="36054"/>
    <cellStyle name="40% - Accent6 4 5 3 3 2" xfId="36055"/>
    <cellStyle name="40% - Accent6 4 5 3 3 3" xfId="36056"/>
    <cellStyle name="40% - Accent6 4 5 3 4" xfId="36057"/>
    <cellStyle name="40% - Accent6 4 5 3 5" xfId="36058"/>
    <cellStyle name="40% - Accent6 4 5 4" xfId="36059"/>
    <cellStyle name="40% - Accent6 4 5 4 2" xfId="36060"/>
    <cellStyle name="40% - Accent6 4 5 4 2 2" xfId="36061"/>
    <cellStyle name="40% - Accent6 4 5 4 2 3" xfId="36062"/>
    <cellStyle name="40% - Accent6 4 5 4 3" xfId="36063"/>
    <cellStyle name="40% - Accent6 4 5 4 4" xfId="36064"/>
    <cellStyle name="40% - Accent6 4 5 5" xfId="36065"/>
    <cellStyle name="40% - Accent6 4 5 5 2" xfId="36066"/>
    <cellStyle name="40% - Accent6 4 5 5 3" xfId="36067"/>
    <cellStyle name="40% - Accent6 4 5 6" xfId="36068"/>
    <cellStyle name="40% - Accent6 4 5 7" xfId="36069"/>
    <cellStyle name="40% - Accent6 4 6" xfId="36070"/>
    <cellStyle name="40% - Accent6 4 6 2" xfId="36071"/>
    <cellStyle name="40% - Accent6 4 6 2 2" xfId="36072"/>
    <cellStyle name="40% - Accent6 4 6 2 2 2" xfId="36073"/>
    <cellStyle name="40% - Accent6 4 6 2 2 2 2" xfId="36074"/>
    <cellStyle name="40% - Accent6 4 6 2 2 2 3" xfId="36075"/>
    <cellStyle name="40% - Accent6 4 6 2 2 3" xfId="36076"/>
    <cellStyle name="40% - Accent6 4 6 2 2 4" xfId="36077"/>
    <cellStyle name="40% - Accent6 4 6 2 3" xfId="36078"/>
    <cellStyle name="40% - Accent6 4 6 2 3 2" xfId="36079"/>
    <cellStyle name="40% - Accent6 4 6 2 3 3" xfId="36080"/>
    <cellStyle name="40% - Accent6 4 6 2 4" xfId="36081"/>
    <cellStyle name="40% - Accent6 4 6 2 5" xfId="36082"/>
    <cellStyle name="40% - Accent6 4 6 3" xfId="36083"/>
    <cellStyle name="40% - Accent6 4 6 3 2" xfId="36084"/>
    <cellStyle name="40% - Accent6 4 6 3 2 2" xfId="36085"/>
    <cellStyle name="40% - Accent6 4 6 3 2 2 2" xfId="36086"/>
    <cellStyle name="40% - Accent6 4 6 3 2 2 3" xfId="36087"/>
    <cellStyle name="40% - Accent6 4 6 3 2 3" xfId="36088"/>
    <cellStyle name="40% - Accent6 4 6 3 2 4" xfId="36089"/>
    <cellStyle name="40% - Accent6 4 6 3 3" xfId="36090"/>
    <cellStyle name="40% - Accent6 4 6 3 3 2" xfId="36091"/>
    <cellStyle name="40% - Accent6 4 6 3 3 3" xfId="36092"/>
    <cellStyle name="40% - Accent6 4 6 3 4" xfId="36093"/>
    <cellStyle name="40% - Accent6 4 6 3 5" xfId="36094"/>
    <cellStyle name="40% - Accent6 4 6 4" xfId="36095"/>
    <cellStyle name="40% - Accent6 4 6 4 2" xfId="36096"/>
    <cellStyle name="40% - Accent6 4 6 4 2 2" xfId="36097"/>
    <cellStyle name="40% - Accent6 4 6 4 2 3" xfId="36098"/>
    <cellStyle name="40% - Accent6 4 6 4 3" xfId="36099"/>
    <cellStyle name="40% - Accent6 4 6 4 4" xfId="36100"/>
    <cellStyle name="40% - Accent6 4 6 5" xfId="36101"/>
    <cellStyle name="40% - Accent6 4 6 5 2" xfId="36102"/>
    <cellStyle name="40% - Accent6 4 6 5 3" xfId="36103"/>
    <cellStyle name="40% - Accent6 4 6 6" xfId="36104"/>
    <cellStyle name="40% - Accent6 4 6 7" xfId="36105"/>
    <cellStyle name="40% - Accent6 4 7" xfId="36106"/>
    <cellStyle name="40% - Accent6 4 7 2" xfId="36107"/>
    <cellStyle name="40% - Accent6 4 7 2 2" xfId="36108"/>
    <cellStyle name="40% - Accent6 4 7 2 2 2" xfId="36109"/>
    <cellStyle name="40% - Accent6 4 7 2 2 2 2" xfId="36110"/>
    <cellStyle name="40% - Accent6 4 7 2 2 2 3" xfId="36111"/>
    <cellStyle name="40% - Accent6 4 7 2 2 3" xfId="36112"/>
    <cellStyle name="40% - Accent6 4 7 2 2 4" xfId="36113"/>
    <cellStyle name="40% - Accent6 4 7 2 3" xfId="36114"/>
    <cellStyle name="40% - Accent6 4 7 2 3 2" xfId="36115"/>
    <cellStyle name="40% - Accent6 4 7 2 3 3" xfId="36116"/>
    <cellStyle name="40% - Accent6 4 7 2 4" xfId="36117"/>
    <cellStyle name="40% - Accent6 4 7 2 5" xfId="36118"/>
    <cellStyle name="40% - Accent6 4 7 3" xfId="36119"/>
    <cellStyle name="40% - Accent6 4 7 3 2" xfId="36120"/>
    <cellStyle name="40% - Accent6 4 7 3 2 2" xfId="36121"/>
    <cellStyle name="40% - Accent6 4 7 3 2 2 2" xfId="36122"/>
    <cellStyle name="40% - Accent6 4 7 3 2 2 3" xfId="36123"/>
    <cellStyle name="40% - Accent6 4 7 3 2 3" xfId="36124"/>
    <cellStyle name="40% - Accent6 4 7 3 2 4" xfId="36125"/>
    <cellStyle name="40% - Accent6 4 7 3 3" xfId="36126"/>
    <cellStyle name="40% - Accent6 4 7 3 3 2" xfId="36127"/>
    <cellStyle name="40% - Accent6 4 7 3 3 3" xfId="36128"/>
    <cellStyle name="40% - Accent6 4 7 3 4" xfId="36129"/>
    <cellStyle name="40% - Accent6 4 7 3 5" xfId="36130"/>
    <cellStyle name="40% - Accent6 4 7 4" xfId="36131"/>
    <cellStyle name="40% - Accent6 4 7 4 2" xfId="36132"/>
    <cellStyle name="40% - Accent6 4 7 4 2 2" xfId="36133"/>
    <cellStyle name="40% - Accent6 4 7 4 2 3" xfId="36134"/>
    <cellStyle name="40% - Accent6 4 7 4 3" xfId="36135"/>
    <cellStyle name="40% - Accent6 4 7 4 4" xfId="36136"/>
    <cellStyle name="40% - Accent6 4 7 5" xfId="36137"/>
    <cellStyle name="40% - Accent6 4 7 5 2" xfId="36138"/>
    <cellStyle name="40% - Accent6 4 7 5 3" xfId="36139"/>
    <cellStyle name="40% - Accent6 4 7 6" xfId="36140"/>
    <cellStyle name="40% - Accent6 4 7 7" xfId="36141"/>
    <cellStyle name="40% - Accent6 4 8" xfId="36142"/>
    <cellStyle name="40% - Accent6 4 8 2" xfId="36143"/>
    <cellStyle name="40% - Accent6 4 8 2 2" xfId="36144"/>
    <cellStyle name="40% - Accent6 4 8 2 2 2" xfId="36145"/>
    <cellStyle name="40% - Accent6 4 8 2 2 3" xfId="36146"/>
    <cellStyle name="40% - Accent6 4 8 2 3" xfId="36147"/>
    <cellStyle name="40% - Accent6 4 8 2 4" xfId="36148"/>
    <cellStyle name="40% - Accent6 4 8 3" xfId="36149"/>
    <cellStyle name="40% - Accent6 4 8 3 2" xfId="36150"/>
    <cellStyle name="40% - Accent6 4 8 3 3" xfId="36151"/>
    <cellStyle name="40% - Accent6 4 8 4" xfId="36152"/>
    <cellStyle name="40% - Accent6 4 8 5" xfId="36153"/>
    <cellStyle name="40% - Accent6 4 9" xfId="36154"/>
    <cellStyle name="40% - Accent6 4 9 2" xfId="36155"/>
    <cellStyle name="40% - Accent6 4 9 2 2" xfId="36156"/>
    <cellStyle name="40% - Accent6 4 9 2 2 2" xfId="36157"/>
    <cellStyle name="40% - Accent6 4 9 2 2 3" xfId="36158"/>
    <cellStyle name="40% - Accent6 4 9 2 3" xfId="36159"/>
    <cellStyle name="40% - Accent6 4 9 2 4" xfId="36160"/>
    <cellStyle name="40% - Accent6 4 9 3" xfId="36161"/>
    <cellStyle name="40% - Accent6 4 9 3 2" xfId="36162"/>
    <cellStyle name="40% - Accent6 4 9 3 3" xfId="36163"/>
    <cellStyle name="40% - Accent6 4 9 4" xfId="36164"/>
    <cellStyle name="40% - Accent6 4 9 5" xfId="36165"/>
    <cellStyle name="40% - Accent6 4_PwrTax 51040" xfId="36166"/>
    <cellStyle name="40% - Accent6 40" xfId="36167"/>
    <cellStyle name="40% - Accent6 40 2" xfId="36168"/>
    <cellStyle name="40% - Accent6 40 2 2" xfId="36169"/>
    <cellStyle name="40% - Accent6 40 2 2 2" xfId="36170"/>
    <cellStyle name="40% - Accent6 40 2 2 2 2" xfId="36171"/>
    <cellStyle name="40% - Accent6 40 2 2 2 3" xfId="36172"/>
    <cellStyle name="40% - Accent6 40 2 2 3" xfId="36173"/>
    <cellStyle name="40% - Accent6 40 2 2 4" xfId="36174"/>
    <cellStyle name="40% - Accent6 40 2 3" xfId="36175"/>
    <cellStyle name="40% - Accent6 40 2 3 2" xfId="36176"/>
    <cellStyle name="40% - Accent6 40 2 3 3" xfId="36177"/>
    <cellStyle name="40% - Accent6 40 2 4" xfId="36178"/>
    <cellStyle name="40% - Accent6 40 2 5" xfId="36179"/>
    <cellStyle name="40% - Accent6 40 3" xfId="36180"/>
    <cellStyle name="40% - Accent6 40 3 2" xfId="36181"/>
    <cellStyle name="40% - Accent6 40 3 2 2" xfId="36182"/>
    <cellStyle name="40% - Accent6 40 3 2 2 2" xfId="36183"/>
    <cellStyle name="40% - Accent6 40 3 2 2 3" xfId="36184"/>
    <cellStyle name="40% - Accent6 40 3 2 3" xfId="36185"/>
    <cellStyle name="40% - Accent6 40 3 2 4" xfId="36186"/>
    <cellStyle name="40% - Accent6 40 3 3" xfId="36187"/>
    <cellStyle name="40% - Accent6 40 3 3 2" xfId="36188"/>
    <cellStyle name="40% - Accent6 40 3 3 3" xfId="36189"/>
    <cellStyle name="40% - Accent6 40 3 4" xfId="36190"/>
    <cellStyle name="40% - Accent6 40 3 5" xfId="36191"/>
    <cellStyle name="40% - Accent6 40 4" xfId="36192"/>
    <cellStyle name="40% - Accent6 40 4 2" xfId="36193"/>
    <cellStyle name="40% - Accent6 40 4 2 2" xfId="36194"/>
    <cellStyle name="40% - Accent6 40 4 2 3" xfId="36195"/>
    <cellStyle name="40% - Accent6 40 4 3" xfId="36196"/>
    <cellStyle name="40% - Accent6 40 4 4" xfId="36197"/>
    <cellStyle name="40% - Accent6 40 5" xfId="36198"/>
    <cellStyle name="40% - Accent6 40 5 2" xfId="36199"/>
    <cellStyle name="40% - Accent6 40 5 3" xfId="36200"/>
    <cellStyle name="40% - Accent6 40 6" xfId="36201"/>
    <cellStyle name="40% - Accent6 40 7" xfId="36202"/>
    <cellStyle name="40% - Accent6 41" xfId="36203"/>
    <cellStyle name="40% - Accent6 41 2" xfId="36204"/>
    <cellStyle name="40% - Accent6 41 2 2" xfId="36205"/>
    <cellStyle name="40% - Accent6 41 2 2 2" xfId="36206"/>
    <cellStyle name="40% - Accent6 41 2 2 2 2" xfId="36207"/>
    <cellStyle name="40% - Accent6 41 2 2 2 3" xfId="36208"/>
    <cellStyle name="40% - Accent6 41 2 2 3" xfId="36209"/>
    <cellStyle name="40% - Accent6 41 2 2 4" xfId="36210"/>
    <cellStyle name="40% - Accent6 41 2 3" xfId="36211"/>
    <cellStyle name="40% - Accent6 41 2 3 2" xfId="36212"/>
    <cellStyle name="40% - Accent6 41 2 3 3" xfId="36213"/>
    <cellStyle name="40% - Accent6 41 2 4" xfId="36214"/>
    <cellStyle name="40% - Accent6 41 2 5" xfId="36215"/>
    <cellStyle name="40% - Accent6 41 3" xfId="36216"/>
    <cellStyle name="40% - Accent6 41 3 2" xfId="36217"/>
    <cellStyle name="40% - Accent6 41 3 2 2" xfId="36218"/>
    <cellStyle name="40% - Accent6 41 3 2 2 2" xfId="36219"/>
    <cellStyle name="40% - Accent6 41 3 2 2 3" xfId="36220"/>
    <cellStyle name="40% - Accent6 41 3 2 3" xfId="36221"/>
    <cellStyle name="40% - Accent6 41 3 2 4" xfId="36222"/>
    <cellStyle name="40% - Accent6 41 3 3" xfId="36223"/>
    <cellStyle name="40% - Accent6 41 3 3 2" xfId="36224"/>
    <cellStyle name="40% - Accent6 41 3 3 3" xfId="36225"/>
    <cellStyle name="40% - Accent6 41 3 4" xfId="36226"/>
    <cellStyle name="40% - Accent6 41 3 5" xfId="36227"/>
    <cellStyle name="40% - Accent6 41 4" xfId="36228"/>
    <cellStyle name="40% - Accent6 41 4 2" xfId="36229"/>
    <cellStyle name="40% - Accent6 41 4 2 2" xfId="36230"/>
    <cellStyle name="40% - Accent6 41 4 2 3" xfId="36231"/>
    <cellStyle name="40% - Accent6 41 4 3" xfId="36232"/>
    <cellStyle name="40% - Accent6 41 4 4" xfId="36233"/>
    <cellStyle name="40% - Accent6 41 5" xfId="36234"/>
    <cellStyle name="40% - Accent6 41 5 2" xfId="36235"/>
    <cellStyle name="40% - Accent6 41 5 3" xfId="36236"/>
    <cellStyle name="40% - Accent6 41 6" xfId="36237"/>
    <cellStyle name="40% - Accent6 41 7" xfId="36238"/>
    <cellStyle name="40% - Accent6 42" xfId="36239"/>
    <cellStyle name="40% - Accent6 42 2" xfId="36240"/>
    <cellStyle name="40% - Accent6 42 2 2" xfId="36241"/>
    <cellStyle name="40% - Accent6 42 2 2 2" xfId="36242"/>
    <cellStyle name="40% - Accent6 42 2 2 2 2" xfId="36243"/>
    <cellStyle name="40% - Accent6 42 2 2 2 3" xfId="36244"/>
    <cellStyle name="40% - Accent6 42 2 2 3" xfId="36245"/>
    <cellStyle name="40% - Accent6 42 2 2 4" xfId="36246"/>
    <cellStyle name="40% - Accent6 42 2 3" xfId="36247"/>
    <cellStyle name="40% - Accent6 42 2 3 2" xfId="36248"/>
    <cellStyle name="40% - Accent6 42 2 3 3" xfId="36249"/>
    <cellStyle name="40% - Accent6 42 2 4" xfId="36250"/>
    <cellStyle name="40% - Accent6 42 2 5" xfId="36251"/>
    <cellStyle name="40% - Accent6 42 3" xfId="36252"/>
    <cellStyle name="40% - Accent6 42 3 2" xfId="36253"/>
    <cellStyle name="40% - Accent6 42 3 2 2" xfId="36254"/>
    <cellStyle name="40% - Accent6 42 3 2 2 2" xfId="36255"/>
    <cellStyle name="40% - Accent6 42 3 2 2 3" xfId="36256"/>
    <cellStyle name="40% - Accent6 42 3 2 3" xfId="36257"/>
    <cellStyle name="40% - Accent6 42 3 2 4" xfId="36258"/>
    <cellStyle name="40% - Accent6 42 3 3" xfId="36259"/>
    <cellStyle name="40% - Accent6 42 3 3 2" xfId="36260"/>
    <cellStyle name="40% - Accent6 42 3 3 3" xfId="36261"/>
    <cellStyle name="40% - Accent6 42 3 4" xfId="36262"/>
    <cellStyle name="40% - Accent6 42 3 5" xfId="36263"/>
    <cellStyle name="40% - Accent6 42 4" xfId="36264"/>
    <cellStyle name="40% - Accent6 42 4 2" xfId="36265"/>
    <cellStyle name="40% - Accent6 42 4 2 2" xfId="36266"/>
    <cellStyle name="40% - Accent6 42 4 2 3" xfId="36267"/>
    <cellStyle name="40% - Accent6 42 4 3" xfId="36268"/>
    <cellStyle name="40% - Accent6 42 4 4" xfId="36269"/>
    <cellStyle name="40% - Accent6 42 5" xfId="36270"/>
    <cellStyle name="40% - Accent6 42 5 2" xfId="36271"/>
    <cellStyle name="40% - Accent6 42 5 3" xfId="36272"/>
    <cellStyle name="40% - Accent6 42 6" xfId="36273"/>
    <cellStyle name="40% - Accent6 42 7" xfId="36274"/>
    <cellStyle name="40% - Accent6 43" xfId="36275"/>
    <cellStyle name="40% - Accent6 43 2" xfId="36276"/>
    <cellStyle name="40% - Accent6 43 2 2" xfId="36277"/>
    <cellStyle name="40% - Accent6 43 2 2 2" xfId="36278"/>
    <cellStyle name="40% - Accent6 43 2 2 2 2" xfId="36279"/>
    <cellStyle name="40% - Accent6 43 2 2 2 3" xfId="36280"/>
    <cellStyle name="40% - Accent6 43 2 2 3" xfId="36281"/>
    <cellStyle name="40% - Accent6 43 2 2 4" xfId="36282"/>
    <cellStyle name="40% - Accent6 43 2 3" xfId="36283"/>
    <cellStyle name="40% - Accent6 43 2 3 2" xfId="36284"/>
    <cellStyle name="40% - Accent6 43 2 3 3" xfId="36285"/>
    <cellStyle name="40% - Accent6 43 2 4" xfId="36286"/>
    <cellStyle name="40% - Accent6 43 2 5" xfId="36287"/>
    <cellStyle name="40% - Accent6 43 3" xfId="36288"/>
    <cellStyle name="40% - Accent6 43 3 2" xfId="36289"/>
    <cellStyle name="40% - Accent6 43 3 2 2" xfId="36290"/>
    <cellStyle name="40% - Accent6 43 3 2 2 2" xfId="36291"/>
    <cellStyle name="40% - Accent6 43 3 2 2 3" xfId="36292"/>
    <cellStyle name="40% - Accent6 43 3 2 3" xfId="36293"/>
    <cellStyle name="40% - Accent6 43 3 2 4" xfId="36294"/>
    <cellStyle name="40% - Accent6 43 3 3" xfId="36295"/>
    <cellStyle name="40% - Accent6 43 3 3 2" xfId="36296"/>
    <cellStyle name="40% - Accent6 43 3 3 3" xfId="36297"/>
    <cellStyle name="40% - Accent6 43 3 4" xfId="36298"/>
    <cellStyle name="40% - Accent6 43 3 5" xfId="36299"/>
    <cellStyle name="40% - Accent6 43 4" xfId="36300"/>
    <cellStyle name="40% - Accent6 43 4 2" xfId="36301"/>
    <cellStyle name="40% - Accent6 43 4 2 2" xfId="36302"/>
    <cellStyle name="40% - Accent6 43 4 2 3" xfId="36303"/>
    <cellStyle name="40% - Accent6 43 4 3" xfId="36304"/>
    <cellStyle name="40% - Accent6 43 4 4" xfId="36305"/>
    <cellStyle name="40% - Accent6 43 5" xfId="36306"/>
    <cellStyle name="40% - Accent6 43 5 2" xfId="36307"/>
    <cellStyle name="40% - Accent6 43 5 3" xfId="36308"/>
    <cellStyle name="40% - Accent6 43 6" xfId="36309"/>
    <cellStyle name="40% - Accent6 43 7" xfId="36310"/>
    <cellStyle name="40% - Accent6 44" xfId="36311"/>
    <cellStyle name="40% - Accent6 44 2" xfId="36312"/>
    <cellStyle name="40% - Accent6 44 2 2" xfId="36313"/>
    <cellStyle name="40% - Accent6 44 2 2 2" xfId="36314"/>
    <cellStyle name="40% - Accent6 44 2 2 2 2" xfId="36315"/>
    <cellStyle name="40% - Accent6 44 2 2 2 3" xfId="36316"/>
    <cellStyle name="40% - Accent6 44 2 2 3" xfId="36317"/>
    <cellStyle name="40% - Accent6 44 2 2 4" xfId="36318"/>
    <cellStyle name="40% - Accent6 44 2 3" xfId="36319"/>
    <cellStyle name="40% - Accent6 44 2 3 2" xfId="36320"/>
    <cellStyle name="40% - Accent6 44 2 3 3" xfId="36321"/>
    <cellStyle name="40% - Accent6 44 2 4" xfId="36322"/>
    <cellStyle name="40% - Accent6 44 2 5" xfId="36323"/>
    <cellStyle name="40% - Accent6 44 3" xfId="36324"/>
    <cellStyle name="40% - Accent6 44 3 2" xfId="36325"/>
    <cellStyle name="40% - Accent6 44 3 2 2" xfId="36326"/>
    <cellStyle name="40% - Accent6 44 3 2 2 2" xfId="36327"/>
    <cellStyle name="40% - Accent6 44 3 2 2 3" xfId="36328"/>
    <cellStyle name="40% - Accent6 44 3 2 3" xfId="36329"/>
    <cellStyle name="40% - Accent6 44 3 2 4" xfId="36330"/>
    <cellStyle name="40% - Accent6 44 3 3" xfId="36331"/>
    <cellStyle name="40% - Accent6 44 3 3 2" xfId="36332"/>
    <cellStyle name="40% - Accent6 44 3 3 3" xfId="36333"/>
    <cellStyle name="40% - Accent6 44 3 4" xfId="36334"/>
    <cellStyle name="40% - Accent6 44 3 5" xfId="36335"/>
    <cellStyle name="40% - Accent6 44 4" xfId="36336"/>
    <cellStyle name="40% - Accent6 44 4 2" xfId="36337"/>
    <cellStyle name="40% - Accent6 44 4 2 2" xfId="36338"/>
    <cellStyle name="40% - Accent6 44 4 2 3" xfId="36339"/>
    <cellStyle name="40% - Accent6 44 4 3" xfId="36340"/>
    <cellStyle name="40% - Accent6 44 4 4" xfId="36341"/>
    <cellStyle name="40% - Accent6 44 5" xfId="36342"/>
    <cellStyle name="40% - Accent6 44 5 2" xfId="36343"/>
    <cellStyle name="40% - Accent6 44 5 3" xfId="36344"/>
    <cellStyle name="40% - Accent6 44 6" xfId="36345"/>
    <cellStyle name="40% - Accent6 44 7" xfId="36346"/>
    <cellStyle name="40% - Accent6 45" xfId="36347"/>
    <cellStyle name="40% - Accent6 45 2" xfId="36348"/>
    <cellStyle name="40% - Accent6 45 2 2" xfId="36349"/>
    <cellStyle name="40% - Accent6 45 2 2 2" xfId="36350"/>
    <cellStyle name="40% - Accent6 45 2 2 2 2" xfId="36351"/>
    <cellStyle name="40% - Accent6 45 2 2 2 3" xfId="36352"/>
    <cellStyle name="40% - Accent6 45 2 2 3" xfId="36353"/>
    <cellStyle name="40% - Accent6 45 2 2 4" xfId="36354"/>
    <cellStyle name="40% - Accent6 45 2 3" xfId="36355"/>
    <cellStyle name="40% - Accent6 45 2 3 2" xfId="36356"/>
    <cellStyle name="40% - Accent6 45 2 3 3" xfId="36357"/>
    <cellStyle name="40% - Accent6 45 2 4" xfId="36358"/>
    <cellStyle name="40% - Accent6 45 2 5" xfId="36359"/>
    <cellStyle name="40% - Accent6 45 3" xfId="36360"/>
    <cellStyle name="40% - Accent6 45 3 2" xfId="36361"/>
    <cellStyle name="40% - Accent6 45 3 2 2" xfId="36362"/>
    <cellStyle name="40% - Accent6 45 3 2 2 2" xfId="36363"/>
    <cellStyle name="40% - Accent6 45 3 2 2 3" xfId="36364"/>
    <cellStyle name="40% - Accent6 45 3 2 3" xfId="36365"/>
    <cellStyle name="40% - Accent6 45 3 2 4" xfId="36366"/>
    <cellStyle name="40% - Accent6 45 3 3" xfId="36367"/>
    <cellStyle name="40% - Accent6 45 3 3 2" xfId="36368"/>
    <cellStyle name="40% - Accent6 45 3 3 3" xfId="36369"/>
    <cellStyle name="40% - Accent6 45 3 4" xfId="36370"/>
    <cellStyle name="40% - Accent6 45 3 5" xfId="36371"/>
    <cellStyle name="40% - Accent6 45 4" xfId="36372"/>
    <cellStyle name="40% - Accent6 45 4 2" xfId="36373"/>
    <cellStyle name="40% - Accent6 45 4 2 2" xfId="36374"/>
    <cellStyle name="40% - Accent6 45 4 2 3" xfId="36375"/>
    <cellStyle name="40% - Accent6 45 4 3" xfId="36376"/>
    <cellStyle name="40% - Accent6 45 4 4" xfId="36377"/>
    <cellStyle name="40% - Accent6 45 5" xfId="36378"/>
    <cellStyle name="40% - Accent6 45 5 2" xfId="36379"/>
    <cellStyle name="40% - Accent6 45 5 3" xfId="36380"/>
    <cellStyle name="40% - Accent6 45 6" xfId="36381"/>
    <cellStyle name="40% - Accent6 45 7" xfId="36382"/>
    <cellStyle name="40% - Accent6 46" xfId="36383"/>
    <cellStyle name="40% - Accent6 46 2" xfId="36384"/>
    <cellStyle name="40% - Accent6 46 2 2" xfId="36385"/>
    <cellStyle name="40% - Accent6 46 2 2 2" xfId="36386"/>
    <cellStyle name="40% - Accent6 46 2 2 2 2" xfId="36387"/>
    <cellStyle name="40% - Accent6 46 2 2 2 3" xfId="36388"/>
    <cellStyle name="40% - Accent6 46 2 2 3" xfId="36389"/>
    <cellStyle name="40% - Accent6 46 2 2 4" xfId="36390"/>
    <cellStyle name="40% - Accent6 46 2 3" xfId="36391"/>
    <cellStyle name="40% - Accent6 46 2 3 2" xfId="36392"/>
    <cellStyle name="40% - Accent6 46 2 3 3" xfId="36393"/>
    <cellStyle name="40% - Accent6 46 2 4" xfId="36394"/>
    <cellStyle name="40% - Accent6 46 2 5" xfId="36395"/>
    <cellStyle name="40% - Accent6 46 3" xfId="36396"/>
    <cellStyle name="40% - Accent6 46 3 2" xfId="36397"/>
    <cellStyle name="40% - Accent6 46 3 2 2" xfId="36398"/>
    <cellStyle name="40% - Accent6 46 3 2 2 2" xfId="36399"/>
    <cellStyle name="40% - Accent6 46 3 2 2 3" xfId="36400"/>
    <cellStyle name="40% - Accent6 46 3 2 3" xfId="36401"/>
    <cellStyle name="40% - Accent6 46 3 2 4" xfId="36402"/>
    <cellStyle name="40% - Accent6 46 3 3" xfId="36403"/>
    <cellStyle name="40% - Accent6 46 3 3 2" xfId="36404"/>
    <cellStyle name="40% - Accent6 46 3 3 3" xfId="36405"/>
    <cellStyle name="40% - Accent6 46 3 4" xfId="36406"/>
    <cellStyle name="40% - Accent6 46 3 5" xfId="36407"/>
    <cellStyle name="40% - Accent6 46 4" xfId="36408"/>
    <cellStyle name="40% - Accent6 46 4 2" xfId="36409"/>
    <cellStyle name="40% - Accent6 46 4 2 2" xfId="36410"/>
    <cellStyle name="40% - Accent6 46 4 2 3" xfId="36411"/>
    <cellStyle name="40% - Accent6 46 4 3" xfId="36412"/>
    <cellStyle name="40% - Accent6 46 4 4" xfId="36413"/>
    <cellStyle name="40% - Accent6 46 5" xfId="36414"/>
    <cellStyle name="40% - Accent6 46 5 2" xfId="36415"/>
    <cellStyle name="40% - Accent6 46 5 3" xfId="36416"/>
    <cellStyle name="40% - Accent6 46 6" xfId="36417"/>
    <cellStyle name="40% - Accent6 46 7" xfId="36418"/>
    <cellStyle name="40% - Accent6 47" xfId="36419"/>
    <cellStyle name="40% - Accent6 47 2" xfId="36420"/>
    <cellStyle name="40% - Accent6 47 2 2" xfId="36421"/>
    <cellStyle name="40% - Accent6 47 2 2 2" xfId="36422"/>
    <cellStyle name="40% - Accent6 47 2 2 2 2" xfId="36423"/>
    <cellStyle name="40% - Accent6 47 2 2 2 3" xfId="36424"/>
    <cellStyle name="40% - Accent6 47 2 2 3" xfId="36425"/>
    <cellStyle name="40% - Accent6 47 2 2 4" xfId="36426"/>
    <cellStyle name="40% - Accent6 47 2 3" xfId="36427"/>
    <cellStyle name="40% - Accent6 47 2 3 2" xfId="36428"/>
    <cellStyle name="40% - Accent6 47 2 3 3" xfId="36429"/>
    <cellStyle name="40% - Accent6 47 2 4" xfId="36430"/>
    <cellStyle name="40% - Accent6 47 2 5" xfId="36431"/>
    <cellStyle name="40% - Accent6 47 3" xfId="36432"/>
    <cellStyle name="40% - Accent6 47 3 2" xfId="36433"/>
    <cellStyle name="40% - Accent6 47 3 2 2" xfId="36434"/>
    <cellStyle name="40% - Accent6 47 3 2 3" xfId="36435"/>
    <cellStyle name="40% - Accent6 47 3 3" xfId="36436"/>
    <cellStyle name="40% - Accent6 47 3 4" xfId="36437"/>
    <cellStyle name="40% - Accent6 47 4" xfId="36438"/>
    <cellStyle name="40% - Accent6 47 4 2" xfId="36439"/>
    <cellStyle name="40% - Accent6 47 4 3" xfId="36440"/>
    <cellStyle name="40% - Accent6 47 5" xfId="36441"/>
    <cellStyle name="40% - Accent6 47 6" xfId="36442"/>
    <cellStyle name="40% - Accent6 48" xfId="36443"/>
    <cellStyle name="40% - Accent6 48 2" xfId="36444"/>
    <cellStyle name="40% - Accent6 48 2 2" xfId="36445"/>
    <cellStyle name="40% - Accent6 48 2 2 2" xfId="36446"/>
    <cellStyle name="40% - Accent6 48 2 2 2 2" xfId="36447"/>
    <cellStyle name="40% - Accent6 48 2 2 2 3" xfId="36448"/>
    <cellStyle name="40% - Accent6 48 2 2 3" xfId="36449"/>
    <cellStyle name="40% - Accent6 48 2 2 4" xfId="36450"/>
    <cellStyle name="40% - Accent6 48 2 3" xfId="36451"/>
    <cellStyle name="40% - Accent6 48 2 3 2" xfId="36452"/>
    <cellStyle name="40% - Accent6 48 2 3 3" xfId="36453"/>
    <cellStyle name="40% - Accent6 48 2 4" xfId="36454"/>
    <cellStyle name="40% - Accent6 48 2 5" xfId="36455"/>
    <cellStyle name="40% - Accent6 48 3" xfId="36456"/>
    <cellStyle name="40% - Accent6 48 3 2" xfId="36457"/>
    <cellStyle name="40% - Accent6 48 3 2 2" xfId="36458"/>
    <cellStyle name="40% - Accent6 48 3 2 3" xfId="36459"/>
    <cellStyle name="40% - Accent6 48 3 3" xfId="36460"/>
    <cellStyle name="40% - Accent6 48 3 4" xfId="36461"/>
    <cellStyle name="40% - Accent6 48 4" xfId="36462"/>
    <cellStyle name="40% - Accent6 48 4 2" xfId="36463"/>
    <cellStyle name="40% - Accent6 48 4 3" xfId="36464"/>
    <cellStyle name="40% - Accent6 48 5" xfId="36465"/>
    <cellStyle name="40% - Accent6 48 6" xfId="36466"/>
    <cellStyle name="40% - Accent6 49" xfId="36467"/>
    <cellStyle name="40% - Accent6 49 2" xfId="36468"/>
    <cellStyle name="40% - Accent6 49 2 2" xfId="36469"/>
    <cellStyle name="40% - Accent6 49 2 2 2" xfId="36470"/>
    <cellStyle name="40% - Accent6 49 2 2 2 2" xfId="36471"/>
    <cellStyle name="40% - Accent6 49 2 2 2 3" xfId="36472"/>
    <cellStyle name="40% - Accent6 49 2 2 3" xfId="36473"/>
    <cellStyle name="40% - Accent6 49 2 2 4" xfId="36474"/>
    <cellStyle name="40% - Accent6 49 2 3" xfId="36475"/>
    <cellStyle name="40% - Accent6 49 2 3 2" xfId="36476"/>
    <cellStyle name="40% - Accent6 49 2 3 3" xfId="36477"/>
    <cellStyle name="40% - Accent6 49 2 4" xfId="36478"/>
    <cellStyle name="40% - Accent6 49 2 5" xfId="36479"/>
    <cellStyle name="40% - Accent6 49 3" xfId="36480"/>
    <cellStyle name="40% - Accent6 49 3 2" xfId="36481"/>
    <cellStyle name="40% - Accent6 49 3 2 2" xfId="36482"/>
    <cellStyle name="40% - Accent6 49 3 2 3" xfId="36483"/>
    <cellStyle name="40% - Accent6 49 3 3" xfId="36484"/>
    <cellStyle name="40% - Accent6 49 3 4" xfId="36485"/>
    <cellStyle name="40% - Accent6 49 4" xfId="36486"/>
    <cellStyle name="40% - Accent6 49 4 2" xfId="36487"/>
    <cellStyle name="40% - Accent6 49 4 3" xfId="36488"/>
    <cellStyle name="40% - Accent6 49 5" xfId="36489"/>
    <cellStyle name="40% - Accent6 49 6" xfId="36490"/>
    <cellStyle name="40% - Accent6 5" xfId="796"/>
    <cellStyle name="40% - Accent6 5 2" xfId="797"/>
    <cellStyle name="40% - Accent6 5 3" xfId="36491"/>
    <cellStyle name="40% - Accent6 50" xfId="36492"/>
    <cellStyle name="40% - Accent6 50 2" xfId="36493"/>
    <cellStyle name="40% - Accent6 50 2 2" xfId="36494"/>
    <cellStyle name="40% - Accent6 50 2 2 2" xfId="36495"/>
    <cellStyle name="40% - Accent6 50 2 2 2 2" xfId="36496"/>
    <cellStyle name="40% - Accent6 50 2 2 2 3" xfId="36497"/>
    <cellStyle name="40% - Accent6 50 2 2 3" xfId="36498"/>
    <cellStyle name="40% - Accent6 50 2 2 4" xfId="36499"/>
    <cellStyle name="40% - Accent6 50 2 3" xfId="36500"/>
    <cellStyle name="40% - Accent6 50 2 3 2" xfId="36501"/>
    <cellStyle name="40% - Accent6 50 2 3 3" xfId="36502"/>
    <cellStyle name="40% - Accent6 50 2 4" xfId="36503"/>
    <cellStyle name="40% - Accent6 50 2 5" xfId="36504"/>
    <cellStyle name="40% - Accent6 50 3" xfId="36505"/>
    <cellStyle name="40% - Accent6 50 3 2" xfId="36506"/>
    <cellStyle name="40% - Accent6 50 3 2 2" xfId="36507"/>
    <cellStyle name="40% - Accent6 50 3 2 3" xfId="36508"/>
    <cellStyle name="40% - Accent6 50 3 3" xfId="36509"/>
    <cellStyle name="40% - Accent6 50 3 4" xfId="36510"/>
    <cellStyle name="40% - Accent6 50 4" xfId="36511"/>
    <cellStyle name="40% - Accent6 50 4 2" xfId="36512"/>
    <cellStyle name="40% - Accent6 50 4 3" xfId="36513"/>
    <cellStyle name="40% - Accent6 50 5" xfId="36514"/>
    <cellStyle name="40% - Accent6 50 6" xfId="36515"/>
    <cellStyle name="40% - Accent6 51" xfId="36516"/>
    <cellStyle name="40% - Accent6 51 2" xfId="36517"/>
    <cellStyle name="40% - Accent6 51 2 2" xfId="36518"/>
    <cellStyle name="40% - Accent6 51 2 2 2" xfId="36519"/>
    <cellStyle name="40% - Accent6 51 2 2 3" xfId="36520"/>
    <cellStyle name="40% - Accent6 51 2 3" xfId="36521"/>
    <cellStyle name="40% - Accent6 51 2 4" xfId="36522"/>
    <cellStyle name="40% - Accent6 51 3" xfId="36523"/>
    <cellStyle name="40% - Accent6 51 3 2" xfId="36524"/>
    <cellStyle name="40% - Accent6 51 3 3" xfId="36525"/>
    <cellStyle name="40% - Accent6 51 4" xfId="36526"/>
    <cellStyle name="40% - Accent6 51 5" xfId="36527"/>
    <cellStyle name="40% - Accent6 52" xfId="36528"/>
    <cellStyle name="40% - Accent6 52 2" xfId="36529"/>
    <cellStyle name="40% - Accent6 52 2 2" xfId="36530"/>
    <cellStyle name="40% - Accent6 52 2 2 2" xfId="36531"/>
    <cellStyle name="40% - Accent6 52 2 2 3" xfId="36532"/>
    <cellStyle name="40% - Accent6 52 2 3" xfId="36533"/>
    <cellStyle name="40% - Accent6 52 2 4" xfId="36534"/>
    <cellStyle name="40% - Accent6 52 3" xfId="36535"/>
    <cellStyle name="40% - Accent6 52 3 2" xfId="36536"/>
    <cellStyle name="40% - Accent6 52 3 3" xfId="36537"/>
    <cellStyle name="40% - Accent6 52 4" xfId="36538"/>
    <cellStyle name="40% - Accent6 52 5" xfId="36539"/>
    <cellStyle name="40% - Accent6 53" xfId="36540"/>
    <cellStyle name="40% - Accent6 53 2" xfId="36541"/>
    <cellStyle name="40% - Accent6 53 2 2" xfId="36542"/>
    <cellStyle name="40% - Accent6 53 2 2 2" xfId="36543"/>
    <cellStyle name="40% - Accent6 53 2 2 3" xfId="36544"/>
    <cellStyle name="40% - Accent6 53 2 3" xfId="36545"/>
    <cellStyle name="40% - Accent6 53 2 4" xfId="36546"/>
    <cellStyle name="40% - Accent6 53 3" xfId="36547"/>
    <cellStyle name="40% - Accent6 53 3 2" xfId="36548"/>
    <cellStyle name="40% - Accent6 53 3 3" xfId="36549"/>
    <cellStyle name="40% - Accent6 53 4" xfId="36550"/>
    <cellStyle name="40% - Accent6 53 5" xfId="36551"/>
    <cellStyle name="40% - Accent6 54" xfId="36552"/>
    <cellStyle name="40% - Accent6 54 2" xfId="36553"/>
    <cellStyle name="40% - Accent6 54 2 2" xfId="36554"/>
    <cellStyle name="40% - Accent6 54 2 2 2" xfId="36555"/>
    <cellStyle name="40% - Accent6 54 2 2 3" xfId="36556"/>
    <cellStyle name="40% - Accent6 54 2 3" xfId="36557"/>
    <cellStyle name="40% - Accent6 54 2 4" xfId="36558"/>
    <cellStyle name="40% - Accent6 54 3" xfId="36559"/>
    <cellStyle name="40% - Accent6 54 3 2" xfId="36560"/>
    <cellStyle name="40% - Accent6 54 3 3" xfId="36561"/>
    <cellStyle name="40% - Accent6 54 4" xfId="36562"/>
    <cellStyle name="40% - Accent6 54 5" xfId="36563"/>
    <cellStyle name="40% - Accent6 55" xfId="36564"/>
    <cellStyle name="40% - Accent6 55 2" xfId="36565"/>
    <cellStyle name="40% - Accent6 55 2 2" xfId="36566"/>
    <cellStyle name="40% - Accent6 55 2 2 2" xfId="36567"/>
    <cellStyle name="40% - Accent6 55 2 2 3" xfId="36568"/>
    <cellStyle name="40% - Accent6 55 2 3" xfId="36569"/>
    <cellStyle name="40% - Accent6 55 2 4" xfId="36570"/>
    <cellStyle name="40% - Accent6 55 3" xfId="36571"/>
    <cellStyle name="40% - Accent6 55 3 2" xfId="36572"/>
    <cellStyle name="40% - Accent6 55 3 3" xfId="36573"/>
    <cellStyle name="40% - Accent6 55 4" xfId="36574"/>
    <cellStyle name="40% - Accent6 55 5" xfId="36575"/>
    <cellStyle name="40% - Accent6 56" xfId="36576"/>
    <cellStyle name="40% - Accent6 56 2" xfId="36577"/>
    <cellStyle name="40% - Accent6 56 2 2" xfId="36578"/>
    <cellStyle name="40% - Accent6 56 2 2 2" xfId="36579"/>
    <cellStyle name="40% - Accent6 56 2 2 3" xfId="36580"/>
    <cellStyle name="40% - Accent6 56 2 3" xfId="36581"/>
    <cellStyle name="40% - Accent6 56 2 4" xfId="36582"/>
    <cellStyle name="40% - Accent6 56 3" xfId="36583"/>
    <cellStyle name="40% - Accent6 56 3 2" xfId="36584"/>
    <cellStyle name="40% - Accent6 56 3 3" xfId="36585"/>
    <cellStyle name="40% - Accent6 56 4" xfId="36586"/>
    <cellStyle name="40% - Accent6 56 5" xfId="36587"/>
    <cellStyle name="40% - Accent6 57" xfId="36588"/>
    <cellStyle name="40% - Accent6 57 2" xfId="36589"/>
    <cellStyle name="40% - Accent6 57 2 2" xfId="36590"/>
    <cellStyle name="40% - Accent6 57 2 2 2" xfId="36591"/>
    <cellStyle name="40% - Accent6 57 2 2 3" xfId="36592"/>
    <cellStyle name="40% - Accent6 57 2 3" xfId="36593"/>
    <cellStyle name="40% - Accent6 57 2 4" xfId="36594"/>
    <cellStyle name="40% - Accent6 57 3" xfId="36595"/>
    <cellStyle name="40% - Accent6 57 3 2" xfId="36596"/>
    <cellStyle name="40% - Accent6 57 3 3" xfId="36597"/>
    <cellStyle name="40% - Accent6 57 4" xfId="36598"/>
    <cellStyle name="40% - Accent6 57 5" xfId="36599"/>
    <cellStyle name="40% - Accent6 58" xfId="36600"/>
    <cellStyle name="40% - Accent6 58 2" xfId="36601"/>
    <cellStyle name="40% - Accent6 58 2 2" xfId="36602"/>
    <cellStyle name="40% - Accent6 58 2 2 2" xfId="36603"/>
    <cellStyle name="40% - Accent6 58 2 2 3" xfId="36604"/>
    <cellStyle name="40% - Accent6 58 2 3" xfId="36605"/>
    <cellStyle name="40% - Accent6 58 2 4" xfId="36606"/>
    <cellStyle name="40% - Accent6 58 3" xfId="36607"/>
    <cellStyle name="40% - Accent6 58 3 2" xfId="36608"/>
    <cellStyle name="40% - Accent6 58 3 3" xfId="36609"/>
    <cellStyle name="40% - Accent6 58 4" xfId="36610"/>
    <cellStyle name="40% - Accent6 58 5" xfId="36611"/>
    <cellStyle name="40% - Accent6 59" xfId="36612"/>
    <cellStyle name="40% - Accent6 59 2" xfId="36613"/>
    <cellStyle name="40% - Accent6 59 2 2" xfId="36614"/>
    <cellStyle name="40% - Accent6 59 2 2 2" xfId="36615"/>
    <cellStyle name="40% - Accent6 59 2 2 3" xfId="36616"/>
    <cellStyle name="40% - Accent6 59 2 3" xfId="36617"/>
    <cellStyle name="40% - Accent6 59 2 4" xfId="36618"/>
    <cellStyle name="40% - Accent6 59 3" xfId="36619"/>
    <cellStyle name="40% - Accent6 59 3 2" xfId="36620"/>
    <cellStyle name="40% - Accent6 59 3 3" xfId="36621"/>
    <cellStyle name="40% - Accent6 59 4" xfId="36622"/>
    <cellStyle name="40% - Accent6 59 5" xfId="36623"/>
    <cellStyle name="40% - Accent6 6" xfId="798"/>
    <cellStyle name="40% - Accent6 6 2" xfId="799"/>
    <cellStyle name="40% - Accent6 6 2 2" xfId="64039"/>
    <cellStyle name="40% - Accent6 6 2 3" xfId="64040"/>
    <cellStyle name="40% - Accent6 6 3" xfId="36624"/>
    <cellStyle name="40% - Accent6 6 4" xfId="64041"/>
    <cellStyle name="40% - Accent6 60" xfId="36625"/>
    <cellStyle name="40% - Accent6 60 2" xfId="36626"/>
    <cellStyle name="40% - Accent6 60 2 2" xfId="36627"/>
    <cellStyle name="40% - Accent6 60 2 2 2" xfId="36628"/>
    <cellStyle name="40% - Accent6 60 2 2 3" xfId="36629"/>
    <cellStyle name="40% - Accent6 60 2 3" xfId="36630"/>
    <cellStyle name="40% - Accent6 60 2 4" xfId="36631"/>
    <cellStyle name="40% - Accent6 60 3" xfId="36632"/>
    <cellStyle name="40% - Accent6 60 3 2" xfId="36633"/>
    <cellStyle name="40% - Accent6 60 3 3" xfId="36634"/>
    <cellStyle name="40% - Accent6 60 4" xfId="36635"/>
    <cellStyle name="40% - Accent6 60 5" xfId="36636"/>
    <cellStyle name="40% - Accent6 61" xfId="36637"/>
    <cellStyle name="40% - Accent6 61 2" xfId="36638"/>
    <cellStyle name="40% - Accent6 61 2 2" xfId="36639"/>
    <cellStyle name="40% - Accent6 61 2 3" xfId="36640"/>
    <cellStyle name="40% - Accent6 61 3" xfId="36641"/>
    <cellStyle name="40% - Accent6 61 4" xfId="36642"/>
    <cellStyle name="40% - Accent6 62" xfId="36643"/>
    <cellStyle name="40% - Accent6 62 2" xfId="36644"/>
    <cellStyle name="40% - Accent6 62 2 2" xfId="36645"/>
    <cellStyle name="40% - Accent6 62 2 3" xfId="36646"/>
    <cellStyle name="40% - Accent6 62 3" xfId="36647"/>
    <cellStyle name="40% - Accent6 62 4" xfId="36648"/>
    <cellStyle name="40% - Accent6 63" xfId="36649"/>
    <cellStyle name="40% - Accent6 63 2" xfId="36650"/>
    <cellStyle name="40% - Accent6 63 2 2" xfId="36651"/>
    <cellStyle name="40% - Accent6 63 2 3" xfId="36652"/>
    <cellStyle name="40% - Accent6 63 3" xfId="36653"/>
    <cellStyle name="40% - Accent6 63 4" xfId="36654"/>
    <cellStyle name="40% - Accent6 64" xfId="36655"/>
    <cellStyle name="40% - Accent6 64 2" xfId="36656"/>
    <cellStyle name="40% - Accent6 64 2 2" xfId="36657"/>
    <cellStyle name="40% - Accent6 64 2 3" xfId="36658"/>
    <cellStyle name="40% - Accent6 64 3" xfId="36659"/>
    <cellStyle name="40% - Accent6 64 4" xfId="36660"/>
    <cellStyle name="40% - Accent6 65" xfId="36661"/>
    <cellStyle name="40% - Accent6 65 2" xfId="36662"/>
    <cellStyle name="40% - Accent6 65 2 2" xfId="36663"/>
    <cellStyle name="40% - Accent6 65 2 3" xfId="36664"/>
    <cellStyle name="40% - Accent6 65 3" xfId="36665"/>
    <cellStyle name="40% - Accent6 65 4" xfId="36666"/>
    <cellStyle name="40% - Accent6 66" xfId="36667"/>
    <cellStyle name="40% - Accent6 66 2" xfId="36668"/>
    <cellStyle name="40% - Accent6 66 2 2" xfId="36669"/>
    <cellStyle name="40% - Accent6 66 2 3" xfId="36670"/>
    <cellStyle name="40% - Accent6 66 3" xfId="36671"/>
    <cellStyle name="40% - Accent6 66 4" xfId="36672"/>
    <cellStyle name="40% - Accent6 67" xfId="36673"/>
    <cellStyle name="40% - Accent6 67 2" xfId="36674"/>
    <cellStyle name="40% - Accent6 67 2 2" xfId="36675"/>
    <cellStyle name="40% - Accent6 67 2 3" xfId="36676"/>
    <cellStyle name="40% - Accent6 67 3" xfId="36677"/>
    <cellStyle name="40% - Accent6 67 4" xfId="36678"/>
    <cellStyle name="40% - Accent6 68" xfId="36679"/>
    <cellStyle name="40% - Accent6 69" xfId="36680"/>
    <cellStyle name="40% - Accent6 69 2" xfId="36681"/>
    <cellStyle name="40% - Accent6 69 2 2" xfId="36682"/>
    <cellStyle name="40% - Accent6 69 2 3" xfId="36683"/>
    <cellStyle name="40% - Accent6 69 3" xfId="36684"/>
    <cellStyle name="40% - Accent6 69 4" xfId="36685"/>
    <cellStyle name="40% - Accent6 7" xfId="800"/>
    <cellStyle name="40% - Accent6 7 2" xfId="801"/>
    <cellStyle name="40% - Accent6 7 3" xfId="36686"/>
    <cellStyle name="40% - Accent6 70" xfId="36687"/>
    <cellStyle name="40% - Accent6 70 2" xfId="36688"/>
    <cellStyle name="40% - Accent6 70 2 2" xfId="36689"/>
    <cellStyle name="40% - Accent6 70 2 3" xfId="36690"/>
    <cellStyle name="40% - Accent6 70 3" xfId="36691"/>
    <cellStyle name="40% - Accent6 70 4" xfId="36692"/>
    <cellStyle name="40% - Accent6 71" xfId="36693"/>
    <cellStyle name="40% - Accent6 72" xfId="36694"/>
    <cellStyle name="40% - Accent6 73" xfId="36695"/>
    <cellStyle name="40% - Accent6 74" xfId="36696"/>
    <cellStyle name="40% - Accent6 75" xfId="36697"/>
    <cellStyle name="40% - Accent6 76" xfId="36698"/>
    <cellStyle name="40% - Accent6 77" xfId="36699"/>
    <cellStyle name="40% - Accent6 78" xfId="36700"/>
    <cellStyle name="40% - Accent6 79" xfId="36701"/>
    <cellStyle name="40% - Accent6 8" xfId="802"/>
    <cellStyle name="40% - Accent6 8 10" xfId="36702"/>
    <cellStyle name="40% - Accent6 8 2" xfId="803"/>
    <cellStyle name="40% - Accent6 8 2 2" xfId="36703"/>
    <cellStyle name="40% - Accent6 8 2 2 2" xfId="36704"/>
    <cellStyle name="40% - Accent6 8 2 2 2 2" xfId="36705"/>
    <cellStyle name="40% - Accent6 8 2 2 2 3" xfId="36706"/>
    <cellStyle name="40% - Accent6 8 2 2 3" xfId="36707"/>
    <cellStyle name="40% - Accent6 8 2 2 4" xfId="36708"/>
    <cellStyle name="40% - Accent6 8 2 2 5" xfId="36709"/>
    <cellStyle name="40% - Accent6 8 2 2 6" xfId="36710"/>
    <cellStyle name="40% - Accent6 8 2 2 7" xfId="36711"/>
    <cellStyle name="40% - Accent6 8 2 3" xfId="36712"/>
    <cellStyle name="40% - Accent6 8 2 3 2" xfId="36713"/>
    <cellStyle name="40% - Accent6 8 2 3 3" xfId="36714"/>
    <cellStyle name="40% - Accent6 8 2 4" xfId="36715"/>
    <cellStyle name="40% - Accent6 8 2 5" xfId="36716"/>
    <cellStyle name="40% - Accent6 8 2 6" xfId="36717"/>
    <cellStyle name="40% - Accent6 8 2 7" xfId="36718"/>
    <cellStyle name="40% - Accent6 8 3" xfId="36719"/>
    <cellStyle name="40% - Accent6 8 4" xfId="36720"/>
    <cellStyle name="40% - Accent6 8 5" xfId="36721"/>
    <cellStyle name="40% - Accent6 8 5 2" xfId="36722"/>
    <cellStyle name="40% - Accent6 8 5 3" xfId="36723"/>
    <cellStyle name="40% - Accent6 8 6" xfId="36724"/>
    <cellStyle name="40% - Accent6 8 7" xfId="36725"/>
    <cellStyle name="40% - Accent6 8 8" xfId="36726"/>
    <cellStyle name="40% - Accent6 8 9" xfId="36727"/>
    <cellStyle name="40% - Accent6 80" xfId="36728"/>
    <cellStyle name="40% - Accent6 81" xfId="36729"/>
    <cellStyle name="40% - Accent6 82" xfId="36730"/>
    <cellStyle name="40% - Accent6 83" xfId="36731"/>
    <cellStyle name="40% - Accent6 84" xfId="36732"/>
    <cellStyle name="40% - Accent6 85" xfId="36733"/>
    <cellStyle name="40% - Accent6 86" xfId="36734"/>
    <cellStyle name="40% - Accent6 87" xfId="36735"/>
    <cellStyle name="40% - Accent6 88" xfId="36736"/>
    <cellStyle name="40% - Accent6 89" xfId="36737"/>
    <cellStyle name="40% - Accent6 9" xfId="804"/>
    <cellStyle name="40% - Accent6 9 2" xfId="805"/>
    <cellStyle name="40% - Accent6 9 3" xfId="36738"/>
    <cellStyle name="40% - Accent6 90" xfId="36739"/>
    <cellStyle name="40% - Accent6 91" xfId="36740"/>
    <cellStyle name="40% - Accent6 92" xfId="36741"/>
    <cellStyle name="40% - Accent6 93" xfId="36742"/>
    <cellStyle name="40% - Accent6 94" xfId="36743"/>
    <cellStyle name="40% - Accent6 95" xfId="36744"/>
    <cellStyle name="40% - Accent6 96" xfId="36745"/>
    <cellStyle name="40% - Accent6 97" xfId="36746"/>
    <cellStyle name="40% - Accent6 98" xfId="36747"/>
    <cellStyle name="40% - Accent6 99" xfId="36748"/>
    <cellStyle name="60% - Accent1" xfId="15" builtinId="32" customBuiltin="1"/>
    <cellStyle name="60% - Accent1 10" xfId="806"/>
    <cellStyle name="60% - Accent1 10 2" xfId="807"/>
    <cellStyle name="60% - Accent1 11" xfId="808"/>
    <cellStyle name="60% - Accent1 11 2" xfId="809"/>
    <cellStyle name="60% - Accent1 12" xfId="810"/>
    <cellStyle name="60% - Accent1 12 2" xfId="811"/>
    <cellStyle name="60% - Accent1 13" xfId="812"/>
    <cellStyle name="60% - Accent1 13 2" xfId="813"/>
    <cellStyle name="60% - Accent1 13 2 2" xfId="36749"/>
    <cellStyle name="60% - Accent1 13 2 2 2" xfId="36750"/>
    <cellStyle name="60% - Accent1 13 2 2 3" xfId="36751"/>
    <cellStyle name="60% - Accent1 13 2 3" xfId="36752"/>
    <cellStyle name="60% - Accent1 13 2 4" xfId="36753"/>
    <cellStyle name="60% - Accent1 13 2 5" xfId="36754"/>
    <cellStyle name="60% - Accent1 13 2 6" xfId="36755"/>
    <cellStyle name="60% - Accent1 13 2 7" xfId="36756"/>
    <cellStyle name="60% - Accent1 13 3" xfId="36757"/>
    <cellStyle name="60% - Accent1 13 3 2" xfId="36758"/>
    <cellStyle name="60% - Accent1 13 3 3" xfId="36759"/>
    <cellStyle name="60% - Accent1 13 4" xfId="36760"/>
    <cellStyle name="60% - Accent1 13 5" xfId="36761"/>
    <cellStyle name="60% - Accent1 13 6" xfId="36762"/>
    <cellStyle name="60% - Accent1 13 7" xfId="36763"/>
    <cellStyle name="60% - Accent1 14" xfId="814"/>
    <cellStyle name="60% - Accent1 14 2" xfId="815"/>
    <cellStyle name="60% - Accent1 14 3" xfId="36764"/>
    <cellStyle name="60% - Accent1 14 4" xfId="36765"/>
    <cellStyle name="60% - Accent1 14 5" xfId="36766"/>
    <cellStyle name="60% - Accent1 15" xfId="816"/>
    <cellStyle name="60% - Accent1 15 2" xfId="817"/>
    <cellStyle name="60% - Accent1 15 3" xfId="36767"/>
    <cellStyle name="60% - Accent1 16" xfId="818"/>
    <cellStyle name="60% - Accent1 16 2" xfId="819"/>
    <cellStyle name="60% - Accent1 17" xfId="820"/>
    <cellStyle name="60% - Accent1 17 2" xfId="821"/>
    <cellStyle name="60% - Accent1 18" xfId="822"/>
    <cellStyle name="60% - Accent1 18 2" xfId="823"/>
    <cellStyle name="60% - Accent1 19" xfId="824"/>
    <cellStyle name="60% - Accent1 19 2" xfId="825"/>
    <cellStyle name="60% - Accent1 2" xfId="826"/>
    <cellStyle name="60% - Accent1 2 10" xfId="36768"/>
    <cellStyle name="60% - Accent1 2 11" xfId="36769"/>
    <cellStyle name="60% - Accent1 2 12" xfId="36770"/>
    <cellStyle name="60% - Accent1 2 2" xfId="827"/>
    <cellStyle name="60% - Accent1 2 2 10" xfId="36771"/>
    <cellStyle name="60% - Accent1 2 2 11" xfId="36772"/>
    <cellStyle name="60% - Accent1 2 2 12" xfId="36773"/>
    <cellStyle name="60% - Accent1 2 2 2" xfId="36774"/>
    <cellStyle name="60% - Accent1 2 2 2 10" xfId="36775"/>
    <cellStyle name="60% - Accent1 2 2 2 2" xfId="36776"/>
    <cellStyle name="60% - Accent1 2 2 2 2 2" xfId="36777"/>
    <cellStyle name="60% - Accent1 2 2 2 2 2 2" xfId="36778"/>
    <cellStyle name="60% - Accent1 2 2 2 2 2 2 2" xfId="36779"/>
    <cellStyle name="60% - Accent1 2 2 2 2 2 2 3" xfId="36780"/>
    <cellStyle name="60% - Accent1 2 2 2 2 2 3" xfId="36781"/>
    <cellStyle name="60% - Accent1 2 2 2 2 2 4" xfId="36782"/>
    <cellStyle name="60% - Accent1 2 2 2 2 2 5" xfId="36783"/>
    <cellStyle name="60% - Accent1 2 2 2 2 2 6" xfId="36784"/>
    <cellStyle name="60% - Accent1 2 2 2 2 2 7" xfId="36785"/>
    <cellStyle name="60% - Accent1 2 2 2 2 3" xfId="36786"/>
    <cellStyle name="60% - Accent1 2 2 2 2 3 2" xfId="36787"/>
    <cellStyle name="60% - Accent1 2 2 2 2 3 3" xfId="36788"/>
    <cellStyle name="60% - Accent1 2 2 2 2 4" xfId="36789"/>
    <cellStyle name="60% - Accent1 2 2 2 2 5" xfId="36790"/>
    <cellStyle name="60% - Accent1 2 2 2 2 6" xfId="36791"/>
    <cellStyle name="60% - Accent1 2 2 2 2 7" xfId="36792"/>
    <cellStyle name="60% - Accent1 2 2 2 3" xfId="36793"/>
    <cellStyle name="60% - Accent1 2 2 2 4" xfId="36794"/>
    <cellStyle name="60% - Accent1 2 2 2 5" xfId="36795"/>
    <cellStyle name="60% - Accent1 2 2 2 5 2" xfId="36796"/>
    <cellStyle name="60% - Accent1 2 2 2 5 3" xfId="36797"/>
    <cellStyle name="60% - Accent1 2 2 2 6" xfId="36798"/>
    <cellStyle name="60% - Accent1 2 2 2 7" xfId="36799"/>
    <cellStyle name="60% - Accent1 2 2 2 8" xfId="36800"/>
    <cellStyle name="60% - Accent1 2 2 2 9" xfId="36801"/>
    <cellStyle name="60% - Accent1 2 2 3" xfId="36802"/>
    <cellStyle name="60% - Accent1 2 2 4" xfId="36803"/>
    <cellStyle name="60% - Accent1 2 2 5" xfId="36804"/>
    <cellStyle name="60% - Accent1 2 2 5 2" xfId="36805"/>
    <cellStyle name="60% - Accent1 2 2 5 2 2" xfId="36806"/>
    <cellStyle name="60% - Accent1 2 2 5 2 2 2" xfId="36807"/>
    <cellStyle name="60% - Accent1 2 2 5 2 2 3" xfId="36808"/>
    <cellStyle name="60% - Accent1 2 2 5 2 3" xfId="36809"/>
    <cellStyle name="60% - Accent1 2 2 5 2 4" xfId="36810"/>
    <cellStyle name="60% - Accent1 2 2 5 2 5" xfId="36811"/>
    <cellStyle name="60% - Accent1 2 2 5 2 6" xfId="36812"/>
    <cellStyle name="60% - Accent1 2 2 5 2 7" xfId="36813"/>
    <cellStyle name="60% - Accent1 2 2 5 3" xfId="36814"/>
    <cellStyle name="60% - Accent1 2 2 5 3 2" xfId="36815"/>
    <cellStyle name="60% - Accent1 2 2 5 3 3" xfId="36816"/>
    <cellStyle name="60% - Accent1 2 2 5 4" xfId="36817"/>
    <cellStyle name="60% - Accent1 2 2 5 5" xfId="36818"/>
    <cellStyle name="60% - Accent1 2 2 5 6" xfId="36819"/>
    <cellStyle name="60% - Accent1 2 2 5 7" xfId="36820"/>
    <cellStyle name="60% - Accent1 2 2 6" xfId="36821"/>
    <cellStyle name="60% - Accent1 2 2 7" xfId="36822"/>
    <cellStyle name="60% - Accent1 2 2 7 2" xfId="36823"/>
    <cellStyle name="60% - Accent1 2 2 7 3" xfId="36824"/>
    <cellStyle name="60% - Accent1 2 2 8" xfId="36825"/>
    <cellStyle name="60% - Accent1 2 2 9" xfId="36826"/>
    <cellStyle name="60% - Accent1 2 3" xfId="36827"/>
    <cellStyle name="60% - Accent1 2 3 10" xfId="36828"/>
    <cellStyle name="60% - Accent1 2 3 2" xfId="36829"/>
    <cellStyle name="60% - Accent1 2 3 2 2" xfId="36830"/>
    <cellStyle name="60% - Accent1 2 3 2 2 2" xfId="36831"/>
    <cellStyle name="60% - Accent1 2 3 2 2 2 2" xfId="36832"/>
    <cellStyle name="60% - Accent1 2 3 2 2 2 3" xfId="36833"/>
    <cellStyle name="60% - Accent1 2 3 2 2 3" xfId="36834"/>
    <cellStyle name="60% - Accent1 2 3 2 2 4" xfId="36835"/>
    <cellStyle name="60% - Accent1 2 3 2 2 5" xfId="36836"/>
    <cellStyle name="60% - Accent1 2 3 2 2 6" xfId="36837"/>
    <cellStyle name="60% - Accent1 2 3 2 2 7" xfId="36838"/>
    <cellStyle name="60% - Accent1 2 3 2 3" xfId="36839"/>
    <cellStyle name="60% - Accent1 2 3 2 3 2" xfId="36840"/>
    <cellStyle name="60% - Accent1 2 3 2 3 3" xfId="36841"/>
    <cellStyle name="60% - Accent1 2 3 2 4" xfId="36842"/>
    <cellStyle name="60% - Accent1 2 3 2 5" xfId="36843"/>
    <cellStyle name="60% - Accent1 2 3 2 6" xfId="36844"/>
    <cellStyle name="60% - Accent1 2 3 2 7" xfId="36845"/>
    <cellStyle name="60% - Accent1 2 3 3" xfId="36846"/>
    <cellStyle name="60% - Accent1 2 3 4" xfId="36847"/>
    <cellStyle name="60% - Accent1 2 3 5" xfId="36848"/>
    <cellStyle name="60% - Accent1 2 3 5 2" xfId="36849"/>
    <cellStyle name="60% - Accent1 2 3 5 3" xfId="36850"/>
    <cellStyle name="60% - Accent1 2 3 6" xfId="36851"/>
    <cellStyle name="60% - Accent1 2 3 7" xfId="36852"/>
    <cellStyle name="60% - Accent1 2 3 8" xfId="36853"/>
    <cellStyle name="60% - Accent1 2 3 9" xfId="36854"/>
    <cellStyle name="60% - Accent1 2 4" xfId="36855"/>
    <cellStyle name="60% - Accent1 2 5" xfId="36856"/>
    <cellStyle name="60% - Accent1 2 5 2" xfId="36857"/>
    <cellStyle name="60% - Accent1 2 5 2 2" xfId="36858"/>
    <cellStyle name="60% - Accent1 2 5 2 2 2" xfId="36859"/>
    <cellStyle name="60% - Accent1 2 5 2 2 3" xfId="36860"/>
    <cellStyle name="60% - Accent1 2 5 2 3" xfId="36861"/>
    <cellStyle name="60% - Accent1 2 5 2 4" xfId="36862"/>
    <cellStyle name="60% - Accent1 2 5 2 5" xfId="36863"/>
    <cellStyle name="60% - Accent1 2 5 2 6" xfId="36864"/>
    <cellStyle name="60% - Accent1 2 5 2 7" xfId="36865"/>
    <cellStyle name="60% - Accent1 2 5 3" xfId="36866"/>
    <cellStyle name="60% - Accent1 2 5 3 2" xfId="36867"/>
    <cellStyle name="60% - Accent1 2 5 3 3" xfId="36868"/>
    <cellStyle name="60% - Accent1 2 5 4" xfId="36869"/>
    <cellStyle name="60% - Accent1 2 5 5" xfId="36870"/>
    <cellStyle name="60% - Accent1 2 5 6" xfId="36871"/>
    <cellStyle name="60% - Accent1 2 5 7" xfId="36872"/>
    <cellStyle name="60% - Accent1 2 6" xfId="36873"/>
    <cellStyle name="60% - Accent1 2 7" xfId="36874"/>
    <cellStyle name="60% - Accent1 2 7 2" xfId="36875"/>
    <cellStyle name="60% - Accent1 2 7 3" xfId="36876"/>
    <cellStyle name="60% - Accent1 2 8" xfId="36877"/>
    <cellStyle name="60% - Accent1 2 9" xfId="36878"/>
    <cellStyle name="60% - Accent1 2_22_MN_R&amp;D 174_10F" xfId="36879"/>
    <cellStyle name="60% - Accent1 20" xfId="828"/>
    <cellStyle name="60% - Accent1 21" xfId="829"/>
    <cellStyle name="60% - Accent1 22" xfId="830"/>
    <cellStyle name="60% - Accent1 23" xfId="831"/>
    <cellStyle name="60% - Accent1 24" xfId="832"/>
    <cellStyle name="60% - Accent1 25" xfId="833"/>
    <cellStyle name="60% - Accent1 26" xfId="834"/>
    <cellStyle name="60% - Accent1 27" xfId="835"/>
    <cellStyle name="60% - Accent1 28" xfId="836"/>
    <cellStyle name="60% - Accent1 29" xfId="837"/>
    <cellStyle name="60% - Accent1 3" xfId="36880"/>
    <cellStyle name="60% - Accent1 3 2" xfId="838"/>
    <cellStyle name="60% - Accent1 3 3" xfId="36881"/>
    <cellStyle name="60% - Accent1 30" xfId="839"/>
    <cellStyle name="60% - Accent1 31" xfId="840"/>
    <cellStyle name="60% - Accent1 32" xfId="841"/>
    <cellStyle name="60% - Accent1 33" xfId="842"/>
    <cellStyle name="60% - Accent1 34" xfId="843"/>
    <cellStyle name="60% - Accent1 35" xfId="844"/>
    <cellStyle name="60% - Accent1 36" xfId="845"/>
    <cellStyle name="60% - Accent1 37" xfId="36882"/>
    <cellStyle name="60% - Accent1 38" xfId="36883"/>
    <cellStyle name="60% - Accent1 4" xfId="846"/>
    <cellStyle name="60% - Accent1 4 2" xfId="847"/>
    <cellStyle name="60% - Accent1 4 3" xfId="36884"/>
    <cellStyle name="60% - Accent1 5" xfId="848"/>
    <cellStyle name="60% - Accent1 5 2" xfId="849"/>
    <cellStyle name="60% - Accent1 5 3" xfId="36885"/>
    <cellStyle name="60% - Accent1 6" xfId="850"/>
    <cellStyle name="60% - Accent1 6 2" xfId="851"/>
    <cellStyle name="60% - Accent1 6 3" xfId="36886"/>
    <cellStyle name="60% - Accent1 6_21_PSCO_Repair Expense-Prod_10F" xfId="36887"/>
    <cellStyle name="60% - Accent1 7" xfId="852"/>
    <cellStyle name="60% - Accent1 7 2" xfId="853"/>
    <cellStyle name="60% - Accent1 7 3" xfId="36888"/>
    <cellStyle name="60% - Accent1 8" xfId="854"/>
    <cellStyle name="60% - Accent1 8 10" xfId="36889"/>
    <cellStyle name="60% - Accent1 8 2" xfId="855"/>
    <cellStyle name="60% - Accent1 8 2 2" xfId="36890"/>
    <cellStyle name="60% - Accent1 8 2 2 2" xfId="36891"/>
    <cellStyle name="60% - Accent1 8 2 2 2 2" xfId="36892"/>
    <cellStyle name="60% - Accent1 8 2 2 2 3" xfId="36893"/>
    <cellStyle name="60% - Accent1 8 2 2 3" xfId="36894"/>
    <cellStyle name="60% - Accent1 8 2 2 4" xfId="36895"/>
    <cellStyle name="60% - Accent1 8 2 2 5" xfId="36896"/>
    <cellStyle name="60% - Accent1 8 2 2 6" xfId="36897"/>
    <cellStyle name="60% - Accent1 8 2 2 7" xfId="36898"/>
    <cellStyle name="60% - Accent1 8 2 3" xfId="36899"/>
    <cellStyle name="60% - Accent1 8 2 3 2" xfId="36900"/>
    <cellStyle name="60% - Accent1 8 2 3 3" xfId="36901"/>
    <cellStyle name="60% - Accent1 8 2 4" xfId="36902"/>
    <cellStyle name="60% - Accent1 8 2 5" xfId="36903"/>
    <cellStyle name="60% - Accent1 8 2 6" xfId="36904"/>
    <cellStyle name="60% - Accent1 8 2 7" xfId="36905"/>
    <cellStyle name="60% - Accent1 8 3" xfId="36906"/>
    <cellStyle name="60% - Accent1 8 4" xfId="36907"/>
    <cellStyle name="60% - Accent1 8 5" xfId="36908"/>
    <cellStyle name="60% - Accent1 8 5 2" xfId="36909"/>
    <cellStyle name="60% - Accent1 8 5 3" xfId="36910"/>
    <cellStyle name="60% - Accent1 8 6" xfId="36911"/>
    <cellStyle name="60% - Accent1 8 7" xfId="36912"/>
    <cellStyle name="60% - Accent1 8 8" xfId="36913"/>
    <cellStyle name="60% - Accent1 8 9" xfId="36914"/>
    <cellStyle name="60% - Accent1 9" xfId="856"/>
    <cellStyle name="60% - Accent1 9 2" xfId="857"/>
    <cellStyle name="60% - Accent2" xfId="16" builtinId="36" customBuiltin="1"/>
    <cellStyle name="60% - Accent2 10" xfId="858"/>
    <cellStyle name="60% - Accent2 10 2" xfId="859"/>
    <cellStyle name="60% - Accent2 11" xfId="860"/>
    <cellStyle name="60% - Accent2 11 2" xfId="861"/>
    <cellStyle name="60% - Accent2 12" xfId="862"/>
    <cellStyle name="60% - Accent2 12 2" xfId="863"/>
    <cellStyle name="60% - Accent2 13" xfId="864"/>
    <cellStyle name="60% - Accent2 13 2" xfId="865"/>
    <cellStyle name="60% - Accent2 13 2 2" xfId="36915"/>
    <cellStyle name="60% - Accent2 13 2 2 2" xfId="36916"/>
    <cellStyle name="60% - Accent2 13 2 2 3" xfId="36917"/>
    <cellStyle name="60% - Accent2 13 2 3" xfId="36918"/>
    <cellStyle name="60% - Accent2 13 2 4" xfId="36919"/>
    <cellStyle name="60% - Accent2 13 2 5" xfId="36920"/>
    <cellStyle name="60% - Accent2 13 2 6" xfId="36921"/>
    <cellStyle name="60% - Accent2 13 2 7" xfId="36922"/>
    <cellStyle name="60% - Accent2 13 3" xfId="36923"/>
    <cellStyle name="60% - Accent2 13 3 2" xfId="36924"/>
    <cellStyle name="60% - Accent2 13 3 3" xfId="36925"/>
    <cellStyle name="60% - Accent2 13 4" xfId="36926"/>
    <cellStyle name="60% - Accent2 13 5" xfId="36927"/>
    <cellStyle name="60% - Accent2 13 6" xfId="36928"/>
    <cellStyle name="60% - Accent2 13 7" xfId="36929"/>
    <cellStyle name="60% - Accent2 14" xfId="866"/>
    <cellStyle name="60% - Accent2 14 2" xfId="867"/>
    <cellStyle name="60% - Accent2 14 3" xfId="36930"/>
    <cellStyle name="60% - Accent2 14 4" xfId="36931"/>
    <cellStyle name="60% - Accent2 14 5" xfId="36932"/>
    <cellStyle name="60% - Accent2 15" xfId="868"/>
    <cellStyle name="60% - Accent2 15 2" xfId="869"/>
    <cellStyle name="60% - Accent2 15 3" xfId="36933"/>
    <cellStyle name="60% - Accent2 16" xfId="870"/>
    <cellStyle name="60% - Accent2 16 2" xfId="871"/>
    <cellStyle name="60% - Accent2 17" xfId="872"/>
    <cellStyle name="60% - Accent2 17 2" xfId="873"/>
    <cellStyle name="60% - Accent2 18" xfId="874"/>
    <cellStyle name="60% - Accent2 18 2" xfId="875"/>
    <cellStyle name="60% - Accent2 19" xfId="876"/>
    <cellStyle name="60% - Accent2 19 2" xfId="877"/>
    <cellStyle name="60% - Accent2 2" xfId="878"/>
    <cellStyle name="60% - Accent2 2 10" xfId="36934"/>
    <cellStyle name="60% - Accent2 2 11" xfId="36935"/>
    <cellStyle name="60% - Accent2 2 12" xfId="36936"/>
    <cellStyle name="60% - Accent2 2 2" xfId="879"/>
    <cellStyle name="60% - Accent2 2 2 10" xfId="36937"/>
    <cellStyle name="60% - Accent2 2 2 11" xfId="36938"/>
    <cellStyle name="60% - Accent2 2 2 12" xfId="36939"/>
    <cellStyle name="60% - Accent2 2 2 2" xfId="36940"/>
    <cellStyle name="60% - Accent2 2 2 2 10" xfId="36941"/>
    <cellStyle name="60% - Accent2 2 2 2 2" xfId="36942"/>
    <cellStyle name="60% - Accent2 2 2 2 2 2" xfId="36943"/>
    <cellStyle name="60% - Accent2 2 2 2 2 2 2" xfId="36944"/>
    <cellStyle name="60% - Accent2 2 2 2 2 2 2 2" xfId="36945"/>
    <cellStyle name="60% - Accent2 2 2 2 2 2 2 3" xfId="36946"/>
    <cellStyle name="60% - Accent2 2 2 2 2 2 3" xfId="36947"/>
    <cellStyle name="60% - Accent2 2 2 2 2 2 4" xfId="36948"/>
    <cellStyle name="60% - Accent2 2 2 2 2 2 5" xfId="36949"/>
    <cellStyle name="60% - Accent2 2 2 2 2 2 6" xfId="36950"/>
    <cellStyle name="60% - Accent2 2 2 2 2 2 7" xfId="36951"/>
    <cellStyle name="60% - Accent2 2 2 2 2 3" xfId="36952"/>
    <cellStyle name="60% - Accent2 2 2 2 2 3 2" xfId="36953"/>
    <cellStyle name="60% - Accent2 2 2 2 2 3 3" xfId="36954"/>
    <cellStyle name="60% - Accent2 2 2 2 2 4" xfId="36955"/>
    <cellStyle name="60% - Accent2 2 2 2 2 5" xfId="36956"/>
    <cellStyle name="60% - Accent2 2 2 2 2 6" xfId="36957"/>
    <cellStyle name="60% - Accent2 2 2 2 2 7" xfId="36958"/>
    <cellStyle name="60% - Accent2 2 2 2 3" xfId="36959"/>
    <cellStyle name="60% - Accent2 2 2 2 4" xfId="36960"/>
    <cellStyle name="60% - Accent2 2 2 2 5" xfId="36961"/>
    <cellStyle name="60% - Accent2 2 2 2 5 2" xfId="36962"/>
    <cellStyle name="60% - Accent2 2 2 2 5 3" xfId="36963"/>
    <cellStyle name="60% - Accent2 2 2 2 6" xfId="36964"/>
    <cellStyle name="60% - Accent2 2 2 2 7" xfId="36965"/>
    <cellStyle name="60% - Accent2 2 2 2 8" xfId="36966"/>
    <cellStyle name="60% - Accent2 2 2 2 9" xfId="36967"/>
    <cellStyle name="60% - Accent2 2 2 3" xfId="36968"/>
    <cellStyle name="60% - Accent2 2 2 4" xfId="36969"/>
    <cellStyle name="60% - Accent2 2 2 5" xfId="36970"/>
    <cellStyle name="60% - Accent2 2 2 5 2" xfId="36971"/>
    <cellStyle name="60% - Accent2 2 2 5 2 2" xfId="36972"/>
    <cellStyle name="60% - Accent2 2 2 5 2 2 2" xfId="36973"/>
    <cellStyle name="60% - Accent2 2 2 5 2 2 3" xfId="36974"/>
    <cellStyle name="60% - Accent2 2 2 5 2 3" xfId="36975"/>
    <cellStyle name="60% - Accent2 2 2 5 2 4" xfId="36976"/>
    <cellStyle name="60% - Accent2 2 2 5 2 5" xfId="36977"/>
    <cellStyle name="60% - Accent2 2 2 5 2 6" xfId="36978"/>
    <cellStyle name="60% - Accent2 2 2 5 2 7" xfId="36979"/>
    <cellStyle name="60% - Accent2 2 2 5 3" xfId="36980"/>
    <cellStyle name="60% - Accent2 2 2 5 3 2" xfId="36981"/>
    <cellStyle name="60% - Accent2 2 2 5 3 3" xfId="36982"/>
    <cellStyle name="60% - Accent2 2 2 5 4" xfId="36983"/>
    <cellStyle name="60% - Accent2 2 2 5 5" xfId="36984"/>
    <cellStyle name="60% - Accent2 2 2 5 6" xfId="36985"/>
    <cellStyle name="60% - Accent2 2 2 5 7" xfId="36986"/>
    <cellStyle name="60% - Accent2 2 2 6" xfId="36987"/>
    <cellStyle name="60% - Accent2 2 2 7" xfId="36988"/>
    <cellStyle name="60% - Accent2 2 2 7 2" xfId="36989"/>
    <cellStyle name="60% - Accent2 2 2 7 3" xfId="36990"/>
    <cellStyle name="60% - Accent2 2 2 8" xfId="36991"/>
    <cellStyle name="60% - Accent2 2 2 9" xfId="36992"/>
    <cellStyle name="60% - Accent2 2 3" xfId="36993"/>
    <cellStyle name="60% - Accent2 2 3 10" xfId="36994"/>
    <cellStyle name="60% - Accent2 2 3 2" xfId="36995"/>
    <cellStyle name="60% - Accent2 2 3 2 2" xfId="36996"/>
    <cellStyle name="60% - Accent2 2 3 2 2 2" xfId="36997"/>
    <cellStyle name="60% - Accent2 2 3 2 2 2 2" xfId="36998"/>
    <cellStyle name="60% - Accent2 2 3 2 2 2 3" xfId="36999"/>
    <cellStyle name="60% - Accent2 2 3 2 2 3" xfId="37000"/>
    <cellStyle name="60% - Accent2 2 3 2 2 4" xfId="37001"/>
    <cellStyle name="60% - Accent2 2 3 2 2 5" xfId="37002"/>
    <cellStyle name="60% - Accent2 2 3 2 2 6" xfId="37003"/>
    <cellStyle name="60% - Accent2 2 3 2 2 7" xfId="37004"/>
    <cellStyle name="60% - Accent2 2 3 2 3" xfId="37005"/>
    <cellStyle name="60% - Accent2 2 3 2 3 2" xfId="37006"/>
    <cellStyle name="60% - Accent2 2 3 2 3 3" xfId="37007"/>
    <cellStyle name="60% - Accent2 2 3 2 4" xfId="37008"/>
    <cellStyle name="60% - Accent2 2 3 2 5" xfId="37009"/>
    <cellStyle name="60% - Accent2 2 3 2 6" xfId="37010"/>
    <cellStyle name="60% - Accent2 2 3 2 7" xfId="37011"/>
    <cellStyle name="60% - Accent2 2 3 3" xfId="37012"/>
    <cellStyle name="60% - Accent2 2 3 4" xfId="37013"/>
    <cellStyle name="60% - Accent2 2 3 5" xfId="37014"/>
    <cellStyle name="60% - Accent2 2 3 5 2" xfId="37015"/>
    <cellStyle name="60% - Accent2 2 3 5 3" xfId="37016"/>
    <cellStyle name="60% - Accent2 2 3 6" xfId="37017"/>
    <cellStyle name="60% - Accent2 2 3 7" xfId="37018"/>
    <cellStyle name="60% - Accent2 2 3 8" xfId="37019"/>
    <cellStyle name="60% - Accent2 2 3 9" xfId="37020"/>
    <cellStyle name="60% - Accent2 2 4" xfId="37021"/>
    <cellStyle name="60% - Accent2 2 5" xfId="37022"/>
    <cellStyle name="60% - Accent2 2 5 2" xfId="37023"/>
    <cellStyle name="60% - Accent2 2 5 2 2" xfId="37024"/>
    <cellStyle name="60% - Accent2 2 5 2 2 2" xfId="37025"/>
    <cellStyle name="60% - Accent2 2 5 2 2 3" xfId="37026"/>
    <cellStyle name="60% - Accent2 2 5 2 3" xfId="37027"/>
    <cellStyle name="60% - Accent2 2 5 2 4" xfId="37028"/>
    <cellStyle name="60% - Accent2 2 5 2 5" xfId="37029"/>
    <cellStyle name="60% - Accent2 2 5 2 6" xfId="37030"/>
    <cellStyle name="60% - Accent2 2 5 2 7" xfId="37031"/>
    <cellStyle name="60% - Accent2 2 5 3" xfId="37032"/>
    <cellStyle name="60% - Accent2 2 5 3 2" xfId="37033"/>
    <cellStyle name="60% - Accent2 2 5 3 3" xfId="37034"/>
    <cellStyle name="60% - Accent2 2 5 4" xfId="37035"/>
    <cellStyle name="60% - Accent2 2 5 5" xfId="37036"/>
    <cellStyle name="60% - Accent2 2 5 6" xfId="37037"/>
    <cellStyle name="60% - Accent2 2 5 7" xfId="37038"/>
    <cellStyle name="60% - Accent2 2 6" xfId="37039"/>
    <cellStyle name="60% - Accent2 2 7" xfId="37040"/>
    <cellStyle name="60% - Accent2 2 7 2" xfId="37041"/>
    <cellStyle name="60% - Accent2 2 7 3" xfId="37042"/>
    <cellStyle name="60% - Accent2 2 8" xfId="37043"/>
    <cellStyle name="60% - Accent2 2 9" xfId="37044"/>
    <cellStyle name="60% - Accent2 2_22_MN_R&amp;D 174_10F" xfId="37045"/>
    <cellStyle name="60% - Accent2 20" xfId="880"/>
    <cellStyle name="60% - Accent2 21" xfId="881"/>
    <cellStyle name="60% - Accent2 22" xfId="882"/>
    <cellStyle name="60% - Accent2 23" xfId="883"/>
    <cellStyle name="60% - Accent2 24" xfId="884"/>
    <cellStyle name="60% - Accent2 25" xfId="885"/>
    <cellStyle name="60% - Accent2 26" xfId="886"/>
    <cellStyle name="60% - Accent2 27" xfId="887"/>
    <cellStyle name="60% - Accent2 28" xfId="888"/>
    <cellStyle name="60% - Accent2 29" xfId="889"/>
    <cellStyle name="60% - Accent2 3" xfId="37046"/>
    <cellStyle name="60% - Accent2 3 2" xfId="890"/>
    <cellStyle name="60% - Accent2 3 3" xfId="37047"/>
    <cellStyle name="60% - Accent2 30" xfId="891"/>
    <cellStyle name="60% - Accent2 31" xfId="892"/>
    <cellStyle name="60% - Accent2 32" xfId="893"/>
    <cellStyle name="60% - Accent2 33" xfId="894"/>
    <cellStyle name="60% - Accent2 34" xfId="895"/>
    <cellStyle name="60% - Accent2 35" xfId="896"/>
    <cellStyle name="60% - Accent2 36" xfId="897"/>
    <cellStyle name="60% - Accent2 37" xfId="37048"/>
    <cellStyle name="60% - Accent2 38" xfId="37049"/>
    <cellStyle name="60% - Accent2 4" xfId="898"/>
    <cellStyle name="60% - Accent2 4 2" xfId="899"/>
    <cellStyle name="60% - Accent2 4 3" xfId="37050"/>
    <cellStyle name="60% - Accent2 5" xfId="900"/>
    <cellStyle name="60% - Accent2 5 2" xfId="901"/>
    <cellStyle name="60% - Accent2 5 3" xfId="37051"/>
    <cellStyle name="60% - Accent2 6" xfId="902"/>
    <cellStyle name="60% - Accent2 6 2" xfId="903"/>
    <cellStyle name="60% - Accent2 6 3" xfId="37052"/>
    <cellStyle name="60% - Accent2 6_21_PSCO_Repair Expense-Prod_10F" xfId="37053"/>
    <cellStyle name="60% - Accent2 7" xfId="904"/>
    <cellStyle name="60% - Accent2 7 2" xfId="905"/>
    <cellStyle name="60% - Accent2 7 3" xfId="37054"/>
    <cellStyle name="60% - Accent2 8" xfId="906"/>
    <cellStyle name="60% - Accent2 8 10" xfId="37055"/>
    <cellStyle name="60% - Accent2 8 2" xfId="907"/>
    <cellStyle name="60% - Accent2 8 2 2" xfId="37056"/>
    <cellStyle name="60% - Accent2 8 2 2 2" xfId="37057"/>
    <cellStyle name="60% - Accent2 8 2 2 2 2" xfId="37058"/>
    <cellStyle name="60% - Accent2 8 2 2 2 3" xfId="37059"/>
    <cellStyle name="60% - Accent2 8 2 2 3" xfId="37060"/>
    <cellStyle name="60% - Accent2 8 2 2 4" xfId="37061"/>
    <cellStyle name="60% - Accent2 8 2 2 5" xfId="37062"/>
    <cellStyle name="60% - Accent2 8 2 2 6" xfId="37063"/>
    <cellStyle name="60% - Accent2 8 2 2 7" xfId="37064"/>
    <cellStyle name="60% - Accent2 8 2 3" xfId="37065"/>
    <cellStyle name="60% - Accent2 8 2 3 2" xfId="37066"/>
    <cellStyle name="60% - Accent2 8 2 3 3" xfId="37067"/>
    <cellStyle name="60% - Accent2 8 2 4" xfId="37068"/>
    <cellStyle name="60% - Accent2 8 2 5" xfId="37069"/>
    <cellStyle name="60% - Accent2 8 2 6" xfId="37070"/>
    <cellStyle name="60% - Accent2 8 2 7" xfId="37071"/>
    <cellStyle name="60% - Accent2 8 3" xfId="37072"/>
    <cellStyle name="60% - Accent2 8 4" xfId="37073"/>
    <cellStyle name="60% - Accent2 8 5" xfId="37074"/>
    <cellStyle name="60% - Accent2 8 5 2" xfId="37075"/>
    <cellStyle name="60% - Accent2 8 5 3" xfId="37076"/>
    <cellStyle name="60% - Accent2 8 6" xfId="37077"/>
    <cellStyle name="60% - Accent2 8 7" xfId="37078"/>
    <cellStyle name="60% - Accent2 8 8" xfId="37079"/>
    <cellStyle name="60% - Accent2 8 9" xfId="37080"/>
    <cellStyle name="60% - Accent2 9" xfId="908"/>
    <cellStyle name="60% - Accent2 9 2" xfId="909"/>
    <cellStyle name="60% - Accent3" xfId="17" builtinId="40" customBuiltin="1"/>
    <cellStyle name="60% - Accent3 10" xfId="910"/>
    <cellStyle name="60% - Accent3 10 2" xfId="911"/>
    <cellStyle name="60% - Accent3 11" xfId="912"/>
    <cellStyle name="60% - Accent3 11 2" xfId="913"/>
    <cellStyle name="60% - Accent3 12" xfId="914"/>
    <cellStyle name="60% - Accent3 12 2" xfId="915"/>
    <cellStyle name="60% - Accent3 13" xfId="916"/>
    <cellStyle name="60% - Accent3 13 2" xfId="917"/>
    <cellStyle name="60% - Accent3 13 2 2" xfId="37081"/>
    <cellStyle name="60% - Accent3 13 2 2 2" xfId="37082"/>
    <cellStyle name="60% - Accent3 13 2 2 3" xfId="37083"/>
    <cellStyle name="60% - Accent3 13 2 3" xfId="37084"/>
    <cellStyle name="60% - Accent3 13 2 4" xfId="37085"/>
    <cellStyle name="60% - Accent3 13 2 5" xfId="37086"/>
    <cellStyle name="60% - Accent3 13 2 6" xfId="37087"/>
    <cellStyle name="60% - Accent3 13 2 7" xfId="37088"/>
    <cellStyle name="60% - Accent3 13 3" xfId="37089"/>
    <cellStyle name="60% - Accent3 13 3 2" xfId="37090"/>
    <cellStyle name="60% - Accent3 13 3 3" xfId="37091"/>
    <cellStyle name="60% - Accent3 13 4" xfId="37092"/>
    <cellStyle name="60% - Accent3 13 5" xfId="37093"/>
    <cellStyle name="60% - Accent3 13 6" xfId="37094"/>
    <cellStyle name="60% - Accent3 13 7" xfId="37095"/>
    <cellStyle name="60% - Accent3 14" xfId="918"/>
    <cellStyle name="60% - Accent3 14 2" xfId="919"/>
    <cellStyle name="60% - Accent3 14 3" xfId="37096"/>
    <cellStyle name="60% - Accent3 14 4" xfId="37097"/>
    <cellStyle name="60% - Accent3 14 5" xfId="37098"/>
    <cellStyle name="60% - Accent3 15" xfId="920"/>
    <cellStyle name="60% - Accent3 15 2" xfId="921"/>
    <cellStyle name="60% - Accent3 15 3" xfId="37099"/>
    <cellStyle name="60% - Accent3 16" xfId="922"/>
    <cellStyle name="60% - Accent3 16 2" xfId="923"/>
    <cellStyle name="60% - Accent3 17" xfId="924"/>
    <cellStyle name="60% - Accent3 17 2" xfId="925"/>
    <cellStyle name="60% - Accent3 18" xfId="926"/>
    <cellStyle name="60% - Accent3 18 2" xfId="927"/>
    <cellStyle name="60% - Accent3 19" xfId="928"/>
    <cellStyle name="60% - Accent3 19 2" xfId="929"/>
    <cellStyle name="60% - Accent3 2" xfId="930"/>
    <cellStyle name="60% - Accent3 2 10" xfId="37100"/>
    <cellStyle name="60% - Accent3 2 11" xfId="37101"/>
    <cellStyle name="60% - Accent3 2 12" xfId="37102"/>
    <cellStyle name="60% - Accent3 2 2" xfId="931"/>
    <cellStyle name="60% - Accent3 2 2 10" xfId="37103"/>
    <cellStyle name="60% - Accent3 2 2 11" xfId="37104"/>
    <cellStyle name="60% - Accent3 2 2 12" xfId="37105"/>
    <cellStyle name="60% - Accent3 2 2 2" xfId="37106"/>
    <cellStyle name="60% - Accent3 2 2 2 10" xfId="37107"/>
    <cellStyle name="60% - Accent3 2 2 2 2" xfId="37108"/>
    <cellStyle name="60% - Accent3 2 2 2 2 2" xfId="37109"/>
    <cellStyle name="60% - Accent3 2 2 2 2 2 2" xfId="37110"/>
    <cellStyle name="60% - Accent3 2 2 2 2 2 2 2" xfId="37111"/>
    <cellStyle name="60% - Accent3 2 2 2 2 2 2 3" xfId="37112"/>
    <cellStyle name="60% - Accent3 2 2 2 2 2 3" xfId="37113"/>
    <cellStyle name="60% - Accent3 2 2 2 2 2 4" xfId="37114"/>
    <cellStyle name="60% - Accent3 2 2 2 2 2 5" xfId="37115"/>
    <cellStyle name="60% - Accent3 2 2 2 2 2 6" xfId="37116"/>
    <cellStyle name="60% - Accent3 2 2 2 2 2 7" xfId="37117"/>
    <cellStyle name="60% - Accent3 2 2 2 2 3" xfId="37118"/>
    <cellStyle name="60% - Accent3 2 2 2 2 3 2" xfId="37119"/>
    <cellStyle name="60% - Accent3 2 2 2 2 3 3" xfId="37120"/>
    <cellStyle name="60% - Accent3 2 2 2 2 4" xfId="37121"/>
    <cellStyle name="60% - Accent3 2 2 2 2 5" xfId="37122"/>
    <cellStyle name="60% - Accent3 2 2 2 2 6" xfId="37123"/>
    <cellStyle name="60% - Accent3 2 2 2 2 7" xfId="37124"/>
    <cellStyle name="60% - Accent3 2 2 2 3" xfId="37125"/>
    <cellStyle name="60% - Accent3 2 2 2 4" xfId="37126"/>
    <cellStyle name="60% - Accent3 2 2 2 5" xfId="37127"/>
    <cellStyle name="60% - Accent3 2 2 2 5 2" xfId="37128"/>
    <cellStyle name="60% - Accent3 2 2 2 5 3" xfId="37129"/>
    <cellStyle name="60% - Accent3 2 2 2 6" xfId="37130"/>
    <cellStyle name="60% - Accent3 2 2 2 7" xfId="37131"/>
    <cellStyle name="60% - Accent3 2 2 2 8" xfId="37132"/>
    <cellStyle name="60% - Accent3 2 2 2 9" xfId="37133"/>
    <cellStyle name="60% - Accent3 2 2 3" xfId="37134"/>
    <cellStyle name="60% - Accent3 2 2 4" xfId="37135"/>
    <cellStyle name="60% - Accent3 2 2 5" xfId="37136"/>
    <cellStyle name="60% - Accent3 2 2 5 2" xfId="37137"/>
    <cellStyle name="60% - Accent3 2 2 5 2 2" xfId="37138"/>
    <cellStyle name="60% - Accent3 2 2 5 2 2 2" xfId="37139"/>
    <cellStyle name="60% - Accent3 2 2 5 2 2 3" xfId="37140"/>
    <cellStyle name="60% - Accent3 2 2 5 2 3" xfId="37141"/>
    <cellStyle name="60% - Accent3 2 2 5 2 4" xfId="37142"/>
    <cellStyle name="60% - Accent3 2 2 5 2 5" xfId="37143"/>
    <cellStyle name="60% - Accent3 2 2 5 2 6" xfId="37144"/>
    <cellStyle name="60% - Accent3 2 2 5 2 7" xfId="37145"/>
    <cellStyle name="60% - Accent3 2 2 5 3" xfId="37146"/>
    <cellStyle name="60% - Accent3 2 2 5 3 2" xfId="37147"/>
    <cellStyle name="60% - Accent3 2 2 5 3 3" xfId="37148"/>
    <cellStyle name="60% - Accent3 2 2 5 4" xfId="37149"/>
    <cellStyle name="60% - Accent3 2 2 5 5" xfId="37150"/>
    <cellStyle name="60% - Accent3 2 2 5 6" xfId="37151"/>
    <cellStyle name="60% - Accent3 2 2 5 7" xfId="37152"/>
    <cellStyle name="60% - Accent3 2 2 6" xfId="37153"/>
    <cellStyle name="60% - Accent3 2 2 7" xfId="37154"/>
    <cellStyle name="60% - Accent3 2 2 7 2" xfId="37155"/>
    <cellStyle name="60% - Accent3 2 2 7 3" xfId="37156"/>
    <cellStyle name="60% - Accent3 2 2 8" xfId="37157"/>
    <cellStyle name="60% - Accent3 2 2 9" xfId="37158"/>
    <cellStyle name="60% - Accent3 2 3" xfId="37159"/>
    <cellStyle name="60% - Accent3 2 3 10" xfId="37160"/>
    <cellStyle name="60% - Accent3 2 3 2" xfId="37161"/>
    <cellStyle name="60% - Accent3 2 3 2 2" xfId="37162"/>
    <cellStyle name="60% - Accent3 2 3 2 2 2" xfId="37163"/>
    <cellStyle name="60% - Accent3 2 3 2 2 2 2" xfId="37164"/>
    <cellStyle name="60% - Accent3 2 3 2 2 2 3" xfId="37165"/>
    <cellStyle name="60% - Accent3 2 3 2 2 3" xfId="37166"/>
    <cellStyle name="60% - Accent3 2 3 2 2 4" xfId="37167"/>
    <cellStyle name="60% - Accent3 2 3 2 2 5" xfId="37168"/>
    <cellStyle name="60% - Accent3 2 3 2 2 6" xfId="37169"/>
    <cellStyle name="60% - Accent3 2 3 2 2 7" xfId="37170"/>
    <cellStyle name="60% - Accent3 2 3 2 3" xfId="37171"/>
    <cellStyle name="60% - Accent3 2 3 2 3 2" xfId="37172"/>
    <cellStyle name="60% - Accent3 2 3 2 3 3" xfId="37173"/>
    <cellStyle name="60% - Accent3 2 3 2 4" xfId="37174"/>
    <cellStyle name="60% - Accent3 2 3 2 5" xfId="37175"/>
    <cellStyle name="60% - Accent3 2 3 2 6" xfId="37176"/>
    <cellStyle name="60% - Accent3 2 3 2 7" xfId="37177"/>
    <cellStyle name="60% - Accent3 2 3 3" xfId="37178"/>
    <cellStyle name="60% - Accent3 2 3 4" xfId="37179"/>
    <cellStyle name="60% - Accent3 2 3 5" xfId="37180"/>
    <cellStyle name="60% - Accent3 2 3 5 2" xfId="37181"/>
    <cellStyle name="60% - Accent3 2 3 5 3" xfId="37182"/>
    <cellStyle name="60% - Accent3 2 3 6" xfId="37183"/>
    <cellStyle name="60% - Accent3 2 3 7" xfId="37184"/>
    <cellStyle name="60% - Accent3 2 3 8" xfId="37185"/>
    <cellStyle name="60% - Accent3 2 3 9" xfId="37186"/>
    <cellStyle name="60% - Accent3 2 4" xfId="37187"/>
    <cellStyle name="60% - Accent3 2 5" xfId="37188"/>
    <cellStyle name="60% - Accent3 2 5 2" xfId="37189"/>
    <cellStyle name="60% - Accent3 2 5 2 2" xfId="37190"/>
    <cellStyle name="60% - Accent3 2 5 2 2 2" xfId="37191"/>
    <cellStyle name="60% - Accent3 2 5 2 2 3" xfId="37192"/>
    <cellStyle name="60% - Accent3 2 5 2 3" xfId="37193"/>
    <cellStyle name="60% - Accent3 2 5 2 4" xfId="37194"/>
    <cellStyle name="60% - Accent3 2 5 2 5" xfId="37195"/>
    <cellStyle name="60% - Accent3 2 5 2 6" xfId="37196"/>
    <cellStyle name="60% - Accent3 2 5 2 7" xfId="37197"/>
    <cellStyle name="60% - Accent3 2 5 3" xfId="37198"/>
    <cellStyle name="60% - Accent3 2 5 3 2" xfId="37199"/>
    <cellStyle name="60% - Accent3 2 5 3 3" xfId="37200"/>
    <cellStyle name="60% - Accent3 2 5 4" xfId="37201"/>
    <cellStyle name="60% - Accent3 2 5 5" xfId="37202"/>
    <cellStyle name="60% - Accent3 2 5 6" xfId="37203"/>
    <cellStyle name="60% - Accent3 2 5 7" xfId="37204"/>
    <cellStyle name="60% - Accent3 2 6" xfId="37205"/>
    <cellStyle name="60% - Accent3 2 7" xfId="37206"/>
    <cellStyle name="60% - Accent3 2 7 2" xfId="37207"/>
    <cellStyle name="60% - Accent3 2 7 3" xfId="37208"/>
    <cellStyle name="60% - Accent3 2 8" xfId="37209"/>
    <cellStyle name="60% - Accent3 2 9" xfId="37210"/>
    <cellStyle name="60% - Accent3 2_22_MN_R&amp;D 174_10F" xfId="37211"/>
    <cellStyle name="60% - Accent3 20" xfId="932"/>
    <cellStyle name="60% - Accent3 21" xfId="933"/>
    <cellStyle name="60% - Accent3 22" xfId="934"/>
    <cellStyle name="60% - Accent3 23" xfId="935"/>
    <cellStyle name="60% - Accent3 24" xfId="936"/>
    <cellStyle name="60% - Accent3 25" xfId="937"/>
    <cellStyle name="60% - Accent3 26" xfId="938"/>
    <cellStyle name="60% - Accent3 27" xfId="939"/>
    <cellStyle name="60% - Accent3 28" xfId="940"/>
    <cellStyle name="60% - Accent3 29" xfId="941"/>
    <cellStyle name="60% - Accent3 3" xfId="37212"/>
    <cellStyle name="60% - Accent3 3 2" xfId="942"/>
    <cellStyle name="60% - Accent3 3 3" xfId="37213"/>
    <cellStyle name="60% - Accent3 30" xfId="943"/>
    <cellStyle name="60% - Accent3 31" xfId="944"/>
    <cellStyle name="60% - Accent3 32" xfId="945"/>
    <cellStyle name="60% - Accent3 33" xfId="946"/>
    <cellStyle name="60% - Accent3 34" xfId="947"/>
    <cellStyle name="60% - Accent3 35" xfId="948"/>
    <cellStyle name="60% - Accent3 36" xfId="949"/>
    <cellStyle name="60% - Accent3 37" xfId="37214"/>
    <cellStyle name="60% - Accent3 38" xfId="37215"/>
    <cellStyle name="60% - Accent3 4" xfId="950"/>
    <cellStyle name="60% - Accent3 4 2" xfId="951"/>
    <cellStyle name="60% - Accent3 4 3" xfId="37216"/>
    <cellStyle name="60% - Accent3 5" xfId="952"/>
    <cellStyle name="60% - Accent3 5 2" xfId="953"/>
    <cellStyle name="60% - Accent3 5 3" xfId="37217"/>
    <cellStyle name="60% - Accent3 6" xfId="954"/>
    <cellStyle name="60% - Accent3 6 2" xfId="955"/>
    <cellStyle name="60% - Accent3 6 3" xfId="37218"/>
    <cellStyle name="60% - Accent3 6_21_PSCO_Repair Expense-Prod_10F" xfId="37219"/>
    <cellStyle name="60% - Accent3 7" xfId="956"/>
    <cellStyle name="60% - Accent3 7 2" xfId="957"/>
    <cellStyle name="60% - Accent3 7 3" xfId="37220"/>
    <cellStyle name="60% - Accent3 8" xfId="958"/>
    <cellStyle name="60% - Accent3 8 10" xfId="37221"/>
    <cellStyle name="60% - Accent3 8 2" xfId="959"/>
    <cellStyle name="60% - Accent3 8 2 2" xfId="37222"/>
    <cellStyle name="60% - Accent3 8 2 2 2" xfId="37223"/>
    <cellStyle name="60% - Accent3 8 2 2 2 2" xfId="37224"/>
    <cellStyle name="60% - Accent3 8 2 2 2 3" xfId="37225"/>
    <cellStyle name="60% - Accent3 8 2 2 3" xfId="37226"/>
    <cellStyle name="60% - Accent3 8 2 2 4" xfId="37227"/>
    <cellStyle name="60% - Accent3 8 2 2 5" xfId="37228"/>
    <cellStyle name="60% - Accent3 8 2 2 6" xfId="37229"/>
    <cellStyle name="60% - Accent3 8 2 2 7" xfId="37230"/>
    <cellStyle name="60% - Accent3 8 2 3" xfId="37231"/>
    <cellStyle name="60% - Accent3 8 2 3 2" xfId="37232"/>
    <cellStyle name="60% - Accent3 8 2 3 3" xfId="37233"/>
    <cellStyle name="60% - Accent3 8 2 4" xfId="37234"/>
    <cellStyle name="60% - Accent3 8 2 5" xfId="37235"/>
    <cellStyle name="60% - Accent3 8 2 6" xfId="37236"/>
    <cellStyle name="60% - Accent3 8 2 7" xfId="37237"/>
    <cellStyle name="60% - Accent3 8 3" xfId="37238"/>
    <cellStyle name="60% - Accent3 8 4" xfId="37239"/>
    <cellStyle name="60% - Accent3 8 5" xfId="37240"/>
    <cellStyle name="60% - Accent3 8 5 2" xfId="37241"/>
    <cellStyle name="60% - Accent3 8 5 3" xfId="37242"/>
    <cellStyle name="60% - Accent3 8 6" xfId="37243"/>
    <cellStyle name="60% - Accent3 8 7" xfId="37244"/>
    <cellStyle name="60% - Accent3 8 8" xfId="37245"/>
    <cellStyle name="60% - Accent3 8 9" xfId="37246"/>
    <cellStyle name="60% - Accent3 9" xfId="960"/>
    <cellStyle name="60% - Accent3 9 2" xfId="961"/>
    <cellStyle name="60% - Accent4" xfId="18" builtinId="44" customBuiltin="1"/>
    <cellStyle name="60% - Accent4 10" xfId="962"/>
    <cellStyle name="60% - Accent4 10 2" xfId="963"/>
    <cellStyle name="60% - Accent4 11" xfId="964"/>
    <cellStyle name="60% - Accent4 11 2" xfId="965"/>
    <cellStyle name="60% - Accent4 12" xfId="966"/>
    <cellStyle name="60% - Accent4 12 2" xfId="967"/>
    <cellStyle name="60% - Accent4 13" xfId="968"/>
    <cellStyle name="60% - Accent4 13 2" xfId="969"/>
    <cellStyle name="60% - Accent4 13 2 2" xfId="37247"/>
    <cellStyle name="60% - Accent4 13 2 2 2" xfId="37248"/>
    <cellStyle name="60% - Accent4 13 2 2 3" xfId="37249"/>
    <cellStyle name="60% - Accent4 13 2 3" xfId="37250"/>
    <cellStyle name="60% - Accent4 13 2 4" xfId="37251"/>
    <cellStyle name="60% - Accent4 13 2 5" xfId="37252"/>
    <cellStyle name="60% - Accent4 13 2 6" xfId="37253"/>
    <cellStyle name="60% - Accent4 13 2 7" xfId="37254"/>
    <cellStyle name="60% - Accent4 13 3" xfId="37255"/>
    <cellStyle name="60% - Accent4 13 3 2" xfId="37256"/>
    <cellStyle name="60% - Accent4 13 3 3" xfId="37257"/>
    <cellStyle name="60% - Accent4 13 4" xfId="37258"/>
    <cellStyle name="60% - Accent4 13 5" xfId="37259"/>
    <cellStyle name="60% - Accent4 13 6" xfId="37260"/>
    <cellStyle name="60% - Accent4 13 7" xfId="37261"/>
    <cellStyle name="60% - Accent4 14" xfId="970"/>
    <cellStyle name="60% - Accent4 14 2" xfId="971"/>
    <cellStyle name="60% - Accent4 14 3" xfId="37262"/>
    <cellStyle name="60% - Accent4 14 4" xfId="37263"/>
    <cellStyle name="60% - Accent4 14 5" xfId="37264"/>
    <cellStyle name="60% - Accent4 15" xfId="972"/>
    <cellStyle name="60% - Accent4 15 2" xfId="973"/>
    <cellStyle name="60% - Accent4 15 3" xfId="37265"/>
    <cellStyle name="60% - Accent4 16" xfId="974"/>
    <cellStyle name="60% - Accent4 16 2" xfId="975"/>
    <cellStyle name="60% - Accent4 17" xfId="976"/>
    <cellStyle name="60% - Accent4 17 2" xfId="977"/>
    <cellStyle name="60% - Accent4 18" xfId="978"/>
    <cellStyle name="60% - Accent4 18 2" xfId="979"/>
    <cellStyle name="60% - Accent4 19" xfId="980"/>
    <cellStyle name="60% - Accent4 19 2" xfId="981"/>
    <cellStyle name="60% - Accent4 2" xfId="982"/>
    <cellStyle name="60% - Accent4 2 10" xfId="37266"/>
    <cellStyle name="60% - Accent4 2 11" xfId="37267"/>
    <cellStyle name="60% - Accent4 2 12" xfId="37268"/>
    <cellStyle name="60% - Accent4 2 2" xfId="983"/>
    <cellStyle name="60% - Accent4 2 2 10" xfId="37269"/>
    <cellStyle name="60% - Accent4 2 2 11" xfId="37270"/>
    <cellStyle name="60% - Accent4 2 2 12" xfId="37271"/>
    <cellStyle name="60% - Accent4 2 2 2" xfId="37272"/>
    <cellStyle name="60% - Accent4 2 2 2 10" xfId="37273"/>
    <cellStyle name="60% - Accent4 2 2 2 2" xfId="37274"/>
    <cellStyle name="60% - Accent4 2 2 2 2 2" xfId="37275"/>
    <cellStyle name="60% - Accent4 2 2 2 2 2 2" xfId="37276"/>
    <cellStyle name="60% - Accent4 2 2 2 2 2 2 2" xfId="37277"/>
    <cellStyle name="60% - Accent4 2 2 2 2 2 2 3" xfId="37278"/>
    <cellStyle name="60% - Accent4 2 2 2 2 2 3" xfId="37279"/>
    <cellStyle name="60% - Accent4 2 2 2 2 2 4" xfId="37280"/>
    <cellStyle name="60% - Accent4 2 2 2 2 2 5" xfId="37281"/>
    <cellStyle name="60% - Accent4 2 2 2 2 2 6" xfId="37282"/>
    <cellStyle name="60% - Accent4 2 2 2 2 2 7" xfId="37283"/>
    <cellStyle name="60% - Accent4 2 2 2 2 3" xfId="37284"/>
    <cellStyle name="60% - Accent4 2 2 2 2 3 2" xfId="37285"/>
    <cellStyle name="60% - Accent4 2 2 2 2 3 3" xfId="37286"/>
    <cellStyle name="60% - Accent4 2 2 2 2 4" xfId="37287"/>
    <cellStyle name="60% - Accent4 2 2 2 2 5" xfId="37288"/>
    <cellStyle name="60% - Accent4 2 2 2 2 6" xfId="37289"/>
    <cellStyle name="60% - Accent4 2 2 2 2 7" xfId="37290"/>
    <cellStyle name="60% - Accent4 2 2 2 3" xfId="37291"/>
    <cellStyle name="60% - Accent4 2 2 2 4" xfId="37292"/>
    <cellStyle name="60% - Accent4 2 2 2 5" xfId="37293"/>
    <cellStyle name="60% - Accent4 2 2 2 5 2" xfId="37294"/>
    <cellStyle name="60% - Accent4 2 2 2 5 3" xfId="37295"/>
    <cellStyle name="60% - Accent4 2 2 2 6" xfId="37296"/>
    <cellStyle name="60% - Accent4 2 2 2 7" xfId="37297"/>
    <cellStyle name="60% - Accent4 2 2 2 8" xfId="37298"/>
    <cellStyle name="60% - Accent4 2 2 2 9" xfId="37299"/>
    <cellStyle name="60% - Accent4 2 2 3" xfId="37300"/>
    <cellStyle name="60% - Accent4 2 2 4" xfId="37301"/>
    <cellStyle name="60% - Accent4 2 2 5" xfId="37302"/>
    <cellStyle name="60% - Accent4 2 2 5 2" xfId="37303"/>
    <cellStyle name="60% - Accent4 2 2 5 2 2" xfId="37304"/>
    <cellStyle name="60% - Accent4 2 2 5 2 2 2" xfId="37305"/>
    <cellStyle name="60% - Accent4 2 2 5 2 2 3" xfId="37306"/>
    <cellStyle name="60% - Accent4 2 2 5 2 3" xfId="37307"/>
    <cellStyle name="60% - Accent4 2 2 5 2 4" xfId="37308"/>
    <cellStyle name="60% - Accent4 2 2 5 2 5" xfId="37309"/>
    <cellStyle name="60% - Accent4 2 2 5 2 6" xfId="37310"/>
    <cellStyle name="60% - Accent4 2 2 5 2 7" xfId="37311"/>
    <cellStyle name="60% - Accent4 2 2 5 3" xfId="37312"/>
    <cellStyle name="60% - Accent4 2 2 5 3 2" xfId="37313"/>
    <cellStyle name="60% - Accent4 2 2 5 3 3" xfId="37314"/>
    <cellStyle name="60% - Accent4 2 2 5 4" xfId="37315"/>
    <cellStyle name="60% - Accent4 2 2 5 5" xfId="37316"/>
    <cellStyle name="60% - Accent4 2 2 5 6" xfId="37317"/>
    <cellStyle name="60% - Accent4 2 2 5 7" xfId="37318"/>
    <cellStyle name="60% - Accent4 2 2 6" xfId="37319"/>
    <cellStyle name="60% - Accent4 2 2 7" xfId="37320"/>
    <cellStyle name="60% - Accent4 2 2 7 2" xfId="37321"/>
    <cellStyle name="60% - Accent4 2 2 7 3" xfId="37322"/>
    <cellStyle name="60% - Accent4 2 2 8" xfId="37323"/>
    <cellStyle name="60% - Accent4 2 2 9" xfId="37324"/>
    <cellStyle name="60% - Accent4 2 3" xfId="37325"/>
    <cellStyle name="60% - Accent4 2 3 10" xfId="37326"/>
    <cellStyle name="60% - Accent4 2 3 2" xfId="37327"/>
    <cellStyle name="60% - Accent4 2 3 2 2" xfId="37328"/>
    <cellStyle name="60% - Accent4 2 3 2 2 2" xfId="37329"/>
    <cellStyle name="60% - Accent4 2 3 2 2 2 2" xfId="37330"/>
    <cellStyle name="60% - Accent4 2 3 2 2 2 3" xfId="37331"/>
    <cellStyle name="60% - Accent4 2 3 2 2 3" xfId="37332"/>
    <cellStyle name="60% - Accent4 2 3 2 2 4" xfId="37333"/>
    <cellStyle name="60% - Accent4 2 3 2 2 5" xfId="37334"/>
    <cellStyle name="60% - Accent4 2 3 2 2 6" xfId="37335"/>
    <cellStyle name="60% - Accent4 2 3 2 2 7" xfId="37336"/>
    <cellStyle name="60% - Accent4 2 3 2 3" xfId="37337"/>
    <cellStyle name="60% - Accent4 2 3 2 3 2" xfId="37338"/>
    <cellStyle name="60% - Accent4 2 3 2 3 3" xfId="37339"/>
    <cellStyle name="60% - Accent4 2 3 2 4" xfId="37340"/>
    <cellStyle name="60% - Accent4 2 3 2 5" xfId="37341"/>
    <cellStyle name="60% - Accent4 2 3 2 6" xfId="37342"/>
    <cellStyle name="60% - Accent4 2 3 2 7" xfId="37343"/>
    <cellStyle name="60% - Accent4 2 3 3" xfId="37344"/>
    <cellStyle name="60% - Accent4 2 3 4" xfId="37345"/>
    <cellStyle name="60% - Accent4 2 3 5" xfId="37346"/>
    <cellStyle name="60% - Accent4 2 3 5 2" xfId="37347"/>
    <cellStyle name="60% - Accent4 2 3 5 3" xfId="37348"/>
    <cellStyle name="60% - Accent4 2 3 6" xfId="37349"/>
    <cellStyle name="60% - Accent4 2 3 7" xfId="37350"/>
    <cellStyle name="60% - Accent4 2 3 8" xfId="37351"/>
    <cellStyle name="60% - Accent4 2 3 9" xfId="37352"/>
    <cellStyle name="60% - Accent4 2 4" xfId="37353"/>
    <cellStyle name="60% - Accent4 2 5" xfId="37354"/>
    <cellStyle name="60% - Accent4 2 5 2" xfId="37355"/>
    <cellStyle name="60% - Accent4 2 5 2 2" xfId="37356"/>
    <cellStyle name="60% - Accent4 2 5 2 2 2" xfId="37357"/>
    <cellStyle name="60% - Accent4 2 5 2 2 3" xfId="37358"/>
    <cellStyle name="60% - Accent4 2 5 2 3" xfId="37359"/>
    <cellStyle name="60% - Accent4 2 5 2 4" xfId="37360"/>
    <cellStyle name="60% - Accent4 2 5 2 5" xfId="37361"/>
    <cellStyle name="60% - Accent4 2 5 2 6" xfId="37362"/>
    <cellStyle name="60% - Accent4 2 5 2 7" xfId="37363"/>
    <cellStyle name="60% - Accent4 2 5 3" xfId="37364"/>
    <cellStyle name="60% - Accent4 2 5 3 2" xfId="37365"/>
    <cellStyle name="60% - Accent4 2 5 3 3" xfId="37366"/>
    <cellStyle name="60% - Accent4 2 5 4" xfId="37367"/>
    <cellStyle name="60% - Accent4 2 5 5" xfId="37368"/>
    <cellStyle name="60% - Accent4 2 5 6" xfId="37369"/>
    <cellStyle name="60% - Accent4 2 5 7" xfId="37370"/>
    <cellStyle name="60% - Accent4 2 6" xfId="37371"/>
    <cellStyle name="60% - Accent4 2 7" xfId="37372"/>
    <cellStyle name="60% - Accent4 2 7 2" xfId="37373"/>
    <cellStyle name="60% - Accent4 2 7 3" xfId="37374"/>
    <cellStyle name="60% - Accent4 2 8" xfId="37375"/>
    <cellStyle name="60% - Accent4 2 9" xfId="37376"/>
    <cellStyle name="60% - Accent4 2_22_MN_R&amp;D 174_10F" xfId="37377"/>
    <cellStyle name="60% - Accent4 20" xfId="984"/>
    <cellStyle name="60% - Accent4 21" xfId="985"/>
    <cellStyle name="60% - Accent4 22" xfId="986"/>
    <cellStyle name="60% - Accent4 23" xfId="987"/>
    <cellStyle name="60% - Accent4 24" xfId="988"/>
    <cellStyle name="60% - Accent4 25" xfId="989"/>
    <cellStyle name="60% - Accent4 26" xfId="990"/>
    <cellStyle name="60% - Accent4 27" xfId="991"/>
    <cellStyle name="60% - Accent4 28" xfId="992"/>
    <cellStyle name="60% - Accent4 29" xfId="993"/>
    <cellStyle name="60% - Accent4 3" xfId="37378"/>
    <cellStyle name="60% - Accent4 3 2" xfId="994"/>
    <cellStyle name="60% - Accent4 3 3" xfId="37379"/>
    <cellStyle name="60% - Accent4 30" xfId="995"/>
    <cellStyle name="60% - Accent4 31" xfId="996"/>
    <cellStyle name="60% - Accent4 32" xfId="997"/>
    <cellStyle name="60% - Accent4 33" xfId="998"/>
    <cellStyle name="60% - Accent4 34" xfId="999"/>
    <cellStyle name="60% - Accent4 35" xfId="1000"/>
    <cellStyle name="60% - Accent4 36" xfId="1001"/>
    <cellStyle name="60% - Accent4 37" xfId="37380"/>
    <cellStyle name="60% - Accent4 38" xfId="37381"/>
    <cellStyle name="60% - Accent4 4" xfId="1002"/>
    <cellStyle name="60% - Accent4 4 2" xfId="1003"/>
    <cellStyle name="60% - Accent4 4 3" xfId="37382"/>
    <cellStyle name="60% - Accent4 5" xfId="1004"/>
    <cellStyle name="60% - Accent4 5 2" xfId="1005"/>
    <cellStyle name="60% - Accent4 5 3" xfId="37383"/>
    <cellStyle name="60% - Accent4 6" xfId="1006"/>
    <cellStyle name="60% - Accent4 6 2" xfId="1007"/>
    <cellStyle name="60% - Accent4 6 3" xfId="37384"/>
    <cellStyle name="60% - Accent4 6_21_PSCO_Repair Expense-Prod_10F" xfId="37385"/>
    <cellStyle name="60% - Accent4 7" xfId="1008"/>
    <cellStyle name="60% - Accent4 7 2" xfId="1009"/>
    <cellStyle name="60% - Accent4 7 3" xfId="37386"/>
    <cellStyle name="60% - Accent4 8" xfId="1010"/>
    <cellStyle name="60% - Accent4 8 10" xfId="37387"/>
    <cellStyle name="60% - Accent4 8 2" xfId="1011"/>
    <cellStyle name="60% - Accent4 8 2 2" xfId="37388"/>
    <cellStyle name="60% - Accent4 8 2 2 2" xfId="37389"/>
    <cellStyle name="60% - Accent4 8 2 2 2 2" xfId="37390"/>
    <cellStyle name="60% - Accent4 8 2 2 2 3" xfId="37391"/>
    <cellStyle name="60% - Accent4 8 2 2 3" xfId="37392"/>
    <cellStyle name="60% - Accent4 8 2 2 4" xfId="37393"/>
    <cellStyle name="60% - Accent4 8 2 2 5" xfId="37394"/>
    <cellStyle name="60% - Accent4 8 2 2 6" xfId="37395"/>
    <cellStyle name="60% - Accent4 8 2 2 7" xfId="37396"/>
    <cellStyle name="60% - Accent4 8 2 3" xfId="37397"/>
    <cellStyle name="60% - Accent4 8 2 3 2" xfId="37398"/>
    <cellStyle name="60% - Accent4 8 2 3 3" xfId="37399"/>
    <cellStyle name="60% - Accent4 8 2 4" xfId="37400"/>
    <cellStyle name="60% - Accent4 8 2 5" xfId="37401"/>
    <cellStyle name="60% - Accent4 8 2 6" xfId="37402"/>
    <cellStyle name="60% - Accent4 8 2 7" xfId="37403"/>
    <cellStyle name="60% - Accent4 8 3" xfId="37404"/>
    <cellStyle name="60% - Accent4 8 4" xfId="37405"/>
    <cellStyle name="60% - Accent4 8 5" xfId="37406"/>
    <cellStyle name="60% - Accent4 8 5 2" xfId="37407"/>
    <cellStyle name="60% - Accent4 8 5 3" xfId="37408"/>
    <cellStyle name="60% - Accent4 8 6" xfId="37409"/>
    <cellStyle name="60% - Accent4 8 7" xfId="37410"/>
    <cellStyle name="60% - Accent4 8 8" xfId="37411"/>
    <cellStyle name="60% - Accent4 8 9" xfId="37412"/>
    <cellStyle name="60% - Accent4 9" xfId="1012"/>
    <cellStyle name="60% - Accent4 9 2" xfId="1013"/>
    <cellStyle name="60% - Accent5" xfId="19" builtinId="48" customBuiltin="1"/>
    <cellStyle name="60% - Accent5 10" xfId="1014"/>
    <cellStyle name="60% - Accent5 10 2" xfId="1015"/>
    <cellStyle name="60% - Accent5 11" xfId="1016"/>
    <cellStyle name="60% - Accent5 11 2" xfId="1017"/>
    <cellStyle name="60% - Accent5 12" xfId="1018"/>
    <cellStyle name="60% - Accent5 12 2" xfId="1019"/>
    <cellStyle name="60% - Accent5 13" xfId="1020"/>
    <cellStyle name="60% - Accent5 13 2" xfId="1021"/>
    <cellStyle name="60% - Accent5 13 2 2" xfId="37413"/>
    <cellStyle name="60% - Accent5 13 2 2 2" xfId="37414"/>
    <cellStyle name="60% - Accent5 13 2 2 3" xfId="37415"/>
    <cellStyle name="60% - Accent5 13 2 3" xfId="37416"/>
    <cellStyle name="60% - Accent5 13 2 4" xfId="37417"/>
    <cellStyle name="60% - Accent5 13 2 5" xfId="37418"/>
    <cellStyle name="60% - Accent5 13 2 6" xfId="37419"/>
    <cellStyle name="60% - Accent5 13 2 7" xfId="37420"/>
    <cellStyle name="60% - Accent5 13 3" xfId="37421"/>
    <cellStyle name="60% - Accent5 13 3 2" xfId="37422"/>
    <cellStyle name="60% - Accent5 13 3 3" xfId="37423"/>
    <cellStyle name="60% - Accent5 13 4" xfId="37424"/>
    <cellStyle name="60% - Accent5 13 5" xfId="37425"/>
    <cellStyle name="60% - Accent5 13 6" xfId="37426"/>
    <cellStyle name="60% - Accent5 13 7" xfId="37427"/>
    <cellStyle name="60% - Accent5 14" xfId="1022"/>
    <cellStyle name="60% - Accent5 14 2" xfId="1023"/>
    <cellStyle name="60% - Accent5 14 3" xfId="37428"/>
    <cellStyle name="60% - Accent5 14 4" xfId="37429"/>
    <cellStyle name="60% - Accent5 14 5" xfId="37430"/>
    <cellStyle name="60% - Accent5 15" xfId="1024"/>
    <cellStyle name="60% - Accent5 15 2" xfId="1025"/>
    <cellStyle name="60% - Accent5 15 3" xfId="37431"/>
    <cellStyle name="60% - Accent5 16" xfId="1026"/>
    <cellStyle name="60% - Accent5 16 2" xfId="1027"/>
    <cellStyle name="60% - Accent5 17" xfId="1028"/>
    <cellStyle name="60% - Accent5 17 2" xfId="1029"/>
    <cellStyle name="60% - Accent5 18" xfId="1030"/>
    <cellStyle name="60% - Accent5 18 2" xfId="1031"/>
    <cellStyle name="60% - Accent5 19" xfId="1032"/>
    <cellStyle name="60% - Accent5 19 2" xfId="1033"/>
    <cellStyle name="60% - Accent5 2" xfId="1034"/>
    <cellStyle name="60% - Accent5 2 10" xfId="37432"/>
    <cellStyle name="60% - Accent5 2 11" xfId="37433"/>
    <cellStyle name="60% - Accent5 2 12" xfId="37434"/>
    <cellStyle name="60% - Accent5 2 2" xfId="1035"/>
    <cellStyle name="60% - Accent5 2 2 10" xfId="37435"/>
    <cellStyle name="60% - Accent5 2 2 11" xfId="37436"/>
    <cellStyle name="60% - Accent5 2 2 12" xfId="37437"/>
    <cellStyle name="60% - Accent5 2 2 2" xfId="37438"/>
    <cellStyle name="60% - Accent5 2 2 2 10" xfId="37439"/>
    <cellStyle name="60% - Accent5 2 2 2 2" xfId="37440"/>
    <cellStyle name="60% - Accent5 2 2 2 2 2" xfId="37441"/>
    <cellStyle name="60% - Accent5 2 2 2 2 2 2" xfId="37442"/>
    <cellStyle name="60% - Accent5 2 2 2 2 2 2 2" xfId="37443"/>
    <cellStyle name="60% - Accent5 2 2 2 2 2 2 3" xfId="37444"/>
    <cellStyle name="60% - Accent5 2 2 2 2 2 3" xfId="37445"/>
    <cellStyle name="60% - Accent5 2 2 2 2 2 4" xfId="37446"/>
    <cellStyle name="60% - Accent5 2 2 2 2 2 5" xfId="37447"/>
    <cellStyle name="60% - Accent5 2 2 2 2 2 6" xfId="37448"/>
    <cellStyle name="60% - Accent5 2 2 2 2 2 7" xfId="37449"/>
    <cellStyle name="60% - Accent5 2 2 2 2 3" xfId="37450"/>
    <cellStyle name="60% - Accent5 2 2 2 2 3 2" xfId="37451"/>
    <cellStyle name="60% - Accent5 2 2 2 2 3 3" xfId="37452"/>
    <cellStyle name="60% - Accent5 2 2 2 2 4" xfId="37453"/>
    <cellStyle name="60% - Accent5 2 2 2 2 5" xfId="37454"/>
    <cellStyle name="60% - Accent5 2 2 2 2 6" xfId="37455"/>
    <cellStyle name="60% - Accent5 2 2 2 2 7" xfId="37456"/>
    <cellStyle name="60% - Accent5 2 2 2 3" xfId="37457"/>
    <cellStyle name="60% - Accent5 2 2 2 4" xfId="37458"/>
    <cellStyle name="60% - Accent5 2 2 2 5" xfId="37459"/>
    <cellStyle name="60% - Accent5 2 2 2 5 2" xfId="37460"/>
    <cellStyle name="60% - Accent5 2 2 2 5 3" xfId="37461"/>
    <cellStyle name="60% - Accent5 2 2 2 6" xfId="37462"/>
    <cellStyle name="60% - Accent5 2 2 2 7" xfId="37463"/>
    <cellStyle name="60% - Accent5 2 2 2 8" xfId="37464"/>
    <cellStyle name="60% - Accent5 2 2 2 9" xfId="37465"/>
    <cellStyle name="60% - Accent5 2 2 3" xfId="37466"/>
    <cellStyle name="60% - Accent5 2 2 4" xfId="37467"/>
    <cellStyle name="60% - Accent5 2 2 5" xfId="37468"/>
    <cellStyle name="60% - Accent5 2 2 5 2" xfId="37469"/>
    <cellStyle name="60% - Accent5 2 2 5 2 2" xfId="37470"/>
    <cellStyle name="60% - Accent5 2 2 5 2 2 2" xfId="37471"/>
    <cellStyle name="60% - Accent5 2 2 5 2 2 3" xfId="37472"/>
    <cellStyle name="60% - Accent5 2 2 5 2 3" xfId="37473"/>
    <cellStyle name="60% - Accent5 2 2 5 2 4" xfId="37474"/>
    <cellStyle name="60% - Accent5 2 2 5 2 5" xfId="37475"/>
    <cellStyle name="60% - Accent5 2 2 5 2 6" xfId="37476"/>
    <cellStyle name="60% - Accent5 2 2 5 2 7" xfId="37477"/>
    <cellStyle name="60% - Accent5 2 2 5 3" xfId="37478"/>
    <cellStyle name="60% - Accent5 2 2 5 3 2" xfId="37479"/>
    <cellStyle name="60% - Accent5 2 2 5 3 3" xfId="37480"/>
    <cellStyle name="60% - Accent5 2 2 5 4" xfId="37481"/>
    <cellStyle name="60% - Accent5 2 2 5 5" xfId="37482"/>
    <cellStyle name="60% - Accent5 2 2 5 6" xfId="37483"/>
    <cellStyle name="60% - Accent5 2 2 5 7" xfId="37484"/>
    <cellStyle name="60% - Accent5 2 2 6" xfId="37485"/>
    <cellStyle name="60% - Accent5 2 2 7" xfId="37486"/>
    <cellStyle name="60% - Accent5 2 2 7 2" xfId="37487"/>
    <cellStyle name="60% - Accent5 2 2 7 3" xfId="37488"/>
    <cellStyle name="60% - Accent5 2 2 8" xfId="37489"/>
    <cellStyle name="60% - Accent5 2 2 9" xfId="37490"/>
    <cellStyle name="60% - Accent5 2 3" xfId="37491"/>
    <cellStyle name="60% - Accent5 2 3 10" xfId="37492"/>
    <cellStyle name="60% - Accent5 2 3 2" xfId="37493"/>
    <cellStyle name="60% - Accent5 2 3 2 2" xfId="37494"/>
    <cellStyle name="60% - Accent5 2 3 2 2 2" xfId="37495"/>
    <cellStyle name="60% - Accent5 2 3 2 2 2 2" xfId="37496"/>
    <cellStyle name="60% - Accent5 2 3 2 2 2 3" xfId="37497"/>
    <cellStyle name="60% - Accent5 2 3 2 2 3" xfId="37498"/>
    <cellStyle name="60% - Accent5 2 3 2 2 4" xfId="37499"/>
    <cellStyle name="60% - Accent5 2 3 2 2 5" xfId="37500"/>
    <cellStyle name="60% - Accent5 2 3 2 2 6" xfId="37501"/>
    <cellStyle name="60% - Accent5 2 3 2 2 7" xfId="37502"/>
    <cellStyle name="60% - Accent5 2 3 2 3" xfId="37503"/>
    <cellStyle name="60% - Accent5 2 3 2 3 2" xfId="37504"/>
    <cellStyle name="60% - Accent5 2 3 2 3 3" xfId="37505"/>
    <cellStyle name="60% - Accent5 2 3 2 4" xfId="37506"/>
    <cellStyle name="60% - Accent5 2 3 2 5" xfId="37507"/>
    <cellStyle name="60% - Accent5 2 3 2 6" xfId="37508"/>
    <cellStyle name="60% - Accent5 2 3 2 7" xfId="37509"/>
    <cellStyle name="60% - Accent5 2 3 3" xfId="37510"/>
    <cellStyle name="60% - Accent5 2 3 4" xfId="37511"/>
    <cellStyle name="60% - Accent5 2 3 5" xfId="37512"/>
    <cellStyle name="60% - Accent5 2 3 5 2" xfId="37513"/>
    <cellStyle name="60% - Accent5 2 3 5 3" xfId="37514"/>
    <cellStyle name="60% - Accent5 2 3 6" xfId="37515"/>
    <cellStyle name="60% - Accent5 2 3 7" xfId="37516"/>
    <cellStyle name="60% - Accent5 2 3 8" xfId="37517"/>
    <cellStyle name="60% - Accent5 2 3 9" xfId="37518"/>
    <cellStyle name="60% - Accent5 2 4" xfId="37519"/>
    <cellStyle name="60% - Accent5 2 5" xfId="37520"/>
    <cellStyle name="60% - Accent5 2 5 2" xfId="37521"/>
    <cellStyle name="60% - Accent5 2 5 2 2" xfId="37522"/>
    <cellStyle name="60% - Accent5 2 5 2 2 2" xfId="37523"/>
    <cellStyle name="60% - Accent5 2 5 2 2 3" xfId="37524"/>
    <cellStyle name="60% - Accent5 2 5 2 3" xfId="37525"/>
    <cellStyle name="60% - Accent5 2 5 2 4" xfId="37526"/>
    <cellStyle name="60% - Accent5 2 5 2 5" xfId="37527"/>
    <cellStyle name="60% - Accent5 2 5 2 6" xfId="37528"/>
    <cellStyle name="60% - Accent5 2 5 2 7" xfId="37529"/>
    <cellStyle name="60% - Accent5 2 5 3" xfId="37530"/>
    <cellStyle name="60% - Accent5 2 5 3 2" xfId="37531"/>
    <cellStyle name="60% - Accent5 2 5 3 3" xfId="37532"/>
    <cellStyle name="60% - Accent5 2 5 4" xfId="37533"/>
    <cellStyle name="60% - Accent5 2 5 5" xfId="37534"/>
    <cellStyle name="60% - Accent5 2 5 6" xfId="37535"/>
    <cellStyle name="60% - Accent5 2 5 7" xfId="37536"/>
    <cellStyle name="60% - Accent5 2 6" xfId="37537"/>
    <cellStyle name="60% - Accent5 2 7" xfId="37538"/>
    <cellStyle name="60% - Accent5 2 7 2" xfId="37539"/>
    <cellStyle name="60% - Accent5 2 7 3" xfId="37540"/>
    <cellStyle name="60% - Accent5 2 8" xfId="37541"/>
    <cellStyle name="60% - Accent5 2 9" xfId="37542"/>
    <cellStyle name="60% - Accent5 2_22_MN_R&amp;D 174_10F" xfId="37543"/>
    <cellStyle name="60% - Accent5 20" xfId="1036"/>
    <cellStyle name="60% - Accent5 21" xfId="1037"/>
    <cellStyle name="60% - Accent5 22" xfId="1038"/>
    <cellStyle name="60% - Accent5 23" xfId="1039"/>
    <cellStyle name="60% - Accent5 24" xfId="1040"/>
    <cellStyle name="60% - Accent5 25" xfId="1041"/>
    <cellStyle name="60% - Accent5 26" xfId="1042"/>
    <cellStyle name="60% - Accent5 27" xfId="1043"/>
    <cellStyle name="60% - Accent5 28" xfId="1044"/>
    <cellStyle name="60% - Accent5 29" xfId="1045"/>
    <cellStyle name="60% - Accent5 3" xfId="37544"/>
    <cellStyle name="60% - Accent5 3 2" xfId="1046"/>
    <cellStyle name="60% - Accent5 3 3" xfId="37545"/>
    <cellStyle name="60% - Accent5 30" xfId="1047"/>
    <cellStyle name="60% - Accent5 31" xfId="1048"/>
    <cellStyle name="60% - Accent5 32" xfId="1049"/>
    <cellStyle name="60% - Accent5 33" xfId="1050"/>
    <cellStyle name="60% - Accent5 34" xfId="1051"/>
    <cellStyle name="60% - Accent5 35" xfId="1052"/>
    <cellStyle name="60% - Accent5 36" xfId="1053"/>
    <cellStyle name="60% - Accent5 37" xfId="37546"/>
    <cellStyle name="60% - Accent5 38" xfId="37547"/>
    <cellStyle name="60% - Accent5 4" xfId="1054"/>
    <cellStyle name="60% - Accent5 4 2" xfId="1055"/>
    <cellStyle name="60% - Accent5 4 3" xfId="37548"/>
    <cellStyle name="60% - Accent5 5" xfId="1056"/>
    <cellStyle name="60% - Accent5 5 2" xfId="1057"/>
    <cellStyle name="60% - Accent5 5 3" xfId="37549"/>
    <cellStyle name="60% - Accent5 6" xfId="1058"/>
    <cellStyle name="60% - Accent5 6 2" xfId="1059"/>
    <cellStyle name="60% - Accent5 6 3" xfId="37550"/>
    <cellStyle name="60% - Accent5 6_21_PSCO_Repair Expense-Prod_10F" xfId="37551"/>
    <cellStyle name="60% - Accent5 7" xfId="1060"/>
    <cellStyle name="60% - Accent5 7 2" xfId="1061"/>
    <cellStyle name="60% - Accent5 7 3" xfId="37552"/>
    <cellStyle name="60% - Accent5 8" xfId="1062"/>
    <cellStyle name="60% - Accent5 8 10" xfId="37553"/>
    <cellStyle name="60% - Accent5 8 2" xfId="1063"/>
    <cellStyle name="60% - Accent5 8 2 2" xfId="37554"/>
    <cellStyle name="60% - Accent5 8 2 2 2" xfId="37555"/>
    <cellStyle name="60% - Accent5 8 2 2 2 2" xfId="37556"/>
    <cellStyle name="60% - Accent5 8 2 2 2 3" xfId="37557"/>
    <cellStyle name="60% - Accent5 8 2 2 3" xfId="37558"/>
    <cellStyle name="60% - Accent5 8 2 2 4" xfId="37559"/>
    <cellStyle name="60% - Accent5 8 2 2 5" xfId="37560"/>
    <cellStyle name="60% - Accent5 8 2 2 6" xfId="37561"/>
    <cellStyle name="60% - Accent5 8 2 2 7" xfId="37562"/>
    <cellStyle name="60% - Accent5 8 2 3" xfId="37563"/>
    <cellStyle name="60% - Accent5 8 2 3 2" xfId="37564"/>
    <cellStyle name="60% - Accent5 8 2 3 3" xfId="37565"/>
    <cellStyle name="60% - Accent5 8 2 4" xfId="37566"/>
    <cellStyle name="60% - Accent5 8 2 5" xfId="37567"/>
    <cellStyle name="60% - Accent5 8 2 6" xfId="37568"/>
    <cellStyle name="60% - Accent5 8 2 7" xfId="37569"/>
    <cellStyle name="60% - Accent5 8 3" xfId="37570"/>
    <cellStyle name="60% - Accent5 8 4" xfId="37571"/>
    <cellStyle name="60% - Accent5 8 5" xfId="37572"/>
    <cellStyle name="60% - Accent5 8 5 2" xfId="37573"/>
    <cellStyle name="60% - Accent5 8 5 3" xfId="37574"/>
    <cellStyle name="60% - Accent5 8 6" xfId="37575"/>
    <cellStyle name="60% - Accent5 8 7" xfId="37576"/>
    <cellStyle name="60% - Accent5 8 8" xfId="37577"/>
    <cellStyle name="60% - Accent5 8 9" xfId="37578"/>
    <cellStyle name="60% - Accent5 9" xfId="1064"/>
    <cellStyle name="60% - Accent5 9 2" xfId="1065"/>
    <cellStyle name="60% - Accent6" xfId="20" builtinId="52" customBuiltin="1"/>
    <cellStyle name="60% - Accent6 10" xfId="1066"/>
    <cellStyle name="60% - Accent6 10 2" xfId="1067"/>
    <cellStyle name="60% - Accent6 11" xfId="1068"/>
    <cellStyle name="60% - Accent6 11 2" xfId="1069"/>
    <cellStyle name="60% - Accent6 12" xfId="1070"/>
    <cellStyle name="60% - Accent6 12 2" xfId="1071"/>
    <cellStyle name="60% - Accent6 13" xfId="1072"/>
    <cellStyle name="60% - Accent6 13 2" xfId="1073"/>
    <cellStyle name="60% - Accent6 13 2 2" xfId="37579"/>
    <cellStyle name="60% - Accent6 13 2 2 2" xfId="37580"/>
    <cellStyle name="60% - Accent6 13 2 2 3" xfId="37581"/>
    <cellStyle name="60% - Accent6 13 2 3" xfId="37582"/>
    <cellStyle name="60% - Accent6 13 2 4" xfId="37583"/>
    <cellStyle name="60% - Accent6 13 2 5" xfId="37584"/>
    <cellStyle name="60% - Accent6 13 2 6" xfId="37585"/>
    <cellStyle name="60% - Accent6 13 2 7" xfId="37586"/>
    <cellStyle name="60% - Accent6 13 3" xfId="37587"/>
    <cellStyle name="60% - Accent6 13 3 2" xfId="37588"/>
    <cellStyle name="60% - Accent6 13 3 3" xfId="37589"/>
    <cellStyle name="60% - Accent6 13 4" xfId="37590"/>
    <cellStyle name="60% - Accent6 13 5" xfId="37591"/>
    <cellStyle name="60% - Accent6 13 6" xfId="37592"/>
    <cellStyle name="60% - Accent6 13 7" xfId="37593"/>
    <cellStyle name="60% - Accent6 14" xfId="1074"/>
    <cellStyle name="60% - Accent6 14 2" xfId="1075"/>
    <cellStyle name="60% - Accent6 14 3" xfId="37594"/>
    <cellStyle name="60% - Accent6 14 4" xfId="37595"/>
    <cellStyle name="60% - Accent6 14 5" xfId="37596"/>
    <cellStyle name="60% - Accent6 15" xfId="1076"/>
    <cellStyle name="60% - Accent6 15 2" xfId="1077"/>
    <cellStyle name="60% - Accent6 15 3" xfId="37597"/>
    <cellStyle name="60% - Accent6 16" xfId="1078"/>
    <cellStyle name="60% - Accent6 16 2" xfId="1079"/>
    <cellStyle name="60% - Accent6 17" xfId="1080"/>
    <cellStyle name="60% - Accent6 17 2" xfId="1081"/>
    <cellStyle name="60% - Accent6 18" xfId="1082"/>
    <cellStyle name="60% - Accent6 18 2" xfId="1083"/>
    <cellStyle name="60% - Accent6 19" xfId="1084"/>
    <cellStyle name="60% - Accent6 19 2" xfId="1085"/>
    <cellStyle name="60% - Accent6 2" xfId="1086"/>
    <cellStyle name="60% - Accent6 2 10" xfId="37598"/>
    <cellStyle name="60% - Accent6 2 11" xfId="37599"/>
    <cellStyle name="60% - Accent6 2 12" xfId="37600"/>
    <cellStyle name="60% - Accent6 2 2" xfId="1087"/>
    <cellStyle name="60% - Accent6 2 2 10" xfId="37601"/>
    <cellStyle name="60% - Accent6 2 2 11" xfId="37602"/>
    <cellStyle name="60% - Accent6 2 2 12" xfId="37603"/>
    <cellStyle name="60% - Accent6 2 2 2" xfId="37604"/>
    <cellStyle name="60% - Accent6 2 2 2 10" xfId="37605"/>
    <cellStyle name="60% - Accent6 2 2 2 2" xfId="37606"/>
    <cellStyle name="60% - Accent6 2 2 2 2 2" xfId="37607"/>
    <cellStyle name="60% - Accent6 2 2 2 2 2 2" xfId="37608"/>
    <cellStyle name="60% - Accent6 2 2 2 2 2 2 2" xfId="37609"/>
    <cellStyle name="60% - Accent6 2 2 2 2 2 2 3" xfId="37610"/>
    <cellStyle name="60% - Accent6 2 2 2 2 2 3" xfId="37611"/>
    <cellStyle name="60% - Accent6 2 2 2 2 2 4" xfId="37612"/>
    <cellStyle name="60% - Accent6 2 2 2 2 2 5" xfId="37613"/>
    <cellStyle name="60% - Accent6 2 2 2 2 2 6" xfId="37614"/>
    <cellStyle name="60% - Accent6 2 2 2 2 2 7" xfId="37615"/>
    <cellStyle name="60% - Accent6 2 2 2 2 3" xfId="37616"/>
    <cellStyle name="60% - Accent6 2 2 2 2 3 2" xfId="37617"/>
    <cellStyle name="60% - Accent6 2 2 2 2 3 3" xfId="37618"/>
    <cellStyle name="60% - Accent6 2 2 2 2 4" xfId="37619"/>
    <cellStyle name="60% - Accent6 2 2 2 2 5" xfId="37620"/>
    <cellStyle name="60% - Accent6 2 2 2 2 6" xfId="37621"/>
    <cellStyle name="60% - Accent6 2 2 2 2 7" xfId="37622"/>
    <cellStyle name="60% - Accent6 2 2 2 3" xfId="37623"/>
    <cellStyle name="60% - Accent6 2 2 2 4" xfId="37624"/>
    <cellStyle name="60% - Accent6 2 2 2 5" xfId="37625"/>
    <cellStyle name="60% - Accent6 2 2 2 5 2" xfId="37626"/>
    <cellStyle name="60% - Accent6 2 2 2 5 3" xfId="37627"/>
    <cellStyle name="60% - Accent6 2 2 2 6" xfId="37628"/>
    <cellStyle name="60% - Accent6 2 2 2 7" xfId="37629"/>
    <cellStyle name="60% - Accent6 2 2 2 8" xfId="37630"/>
    <cellStyle name="60% - Accent6 2 2 2 9" xfId="37631"/>
    <cellStyle name="60% - Accent6 2 2 3" xfId="37632"/>
    <cellStyle name="60% - Accent6 2 2 4" xfId="37633"/>
    <cellStyle name="60% - Accent6 2 2 5" xfId="37634"/>
    <cellStyle name="60% - Accent6 2 2 5 2" xfId="37635"/>
    <cellStyle name="60% - Accent6 2 2 5 2 2" xfId="37636"/>
    <cellStyle name="60% - Accent6 2 2 5 2 2 2" xfId="37637"/>
    <cellStyle name="60% - Accent6 2 2 5 2 2 3" xfId="37638"/>
    <cellStyle name="60% - Accent6 2 2 5 2 3" xfId="37639"/>
    <cellStyle name="60% - Accent6 2 2 5 2 4" xfId="37640"/>
    <cellStyle name="60% - Accent6 2 2 5 2 5" xfId="37641"/>
    <cellStyle name="60% - Accent6 2 2 5 2 6" xfId="37642"/>
    <cellStyle name="60% - Accent6 2 2 5 2 7" xfId="37643"/>
    <cellStyle name="60% - Accent6 2 2 5 3" xfId="37644"/>
    <cellStyle name="60% - Accent6 2 2 5 3 2" xfId="37645"/>
    <cellStyle name="60% - Accent6 2 2 5 3 3" xfId="37646"/>
    <cellStyle name="60% - Accent6 2 2 5 4" xfId="37647"/>
    <cellStyle name="60% - Accent6 2 2 5 5" xfId="37648"/>
    <cellStyle name="60% - Accent6 2 2 5 6" xfId="37649"/>
    <cellStyle name="60% - Accent6 2 2 5 7" xfId="37650"/>
    <cellStyle name="60% - Accent6 2 2 6" xfId="37651"/>
    <cellStyle name="60% - Accent6 2 2 7" xfId="37652"/>
    <cellStyle name="60% - Accent6 2 2 7 2" xfId="37653"/>
    <cellStyle name="60% - Accent6 2 2 7 3" xfId="37654"/>
    <cellStyle name="60% - Accent6 2 2 8" xfId="37655"/>
    <cellStyle name="60% - Accent6 2 2 9" xfId="37656"/>
    <cellStyle name="60% - Accent6 2 3" xfId="37657"/>
    <cellStyle name="60% - Accent6 2 3 10" xfId="37658"/>
    <cellStyle name="60% - Accent6 2 3 2" xfId="37659"/>
    <cellStyle name="60% - Accent6 2 3 2 2" xfId="37660"/>
    <cellStyle name="60% - Accent6 2 3 2 2 2" xfId="37661"/>
    <cellStyle name="60% - Accent6 2 3 2 2 2 2" xfId="37662"/>
    <cellStyle name="60% - Accent6 2 3 2 2 2 3" xfId="37663"/>
    <cellStyle name="60% - Accent6 2 3 2 2 3" xfId="37664"/>
    <cellStyle name="60% - Accent6 2 3 2 2 4" xfId="37665"/>
    <cellStyle name="60% - Accent6 2 3 2 2 5" xfId="37666"/>
    <cellStyle name="60% - Accent6 2 3 2 2 6" xfId="37667"/>
    <cellStyle name="60% - Accent6 2 3 2 2 7" xfId="37668"/>
    <cellStyle name="60% - Accent6 2 3 2 3" xfId="37669"/>
    <cellStyle name="60% - Accent6 2 3 2 3 2" xfId="37670"/>
    <cellStyle name="60% - Accent6 2 3 2 3 3" xfId="37671"/>
    <cellStyle name="60% - Accent6 2 3 2 4" xfId="37672"/>
    <cellStyle name="60% - Accent6 2 3 2 5" xfId="37673"/>
    <cellStyle name="60% - Accent6 2 3 2 6" xfId="37674"/>
    <cellStyle name="60% - Accent6 2 3 2 7" xfId="37675"/>
    <cellStyle name="60% - Accent6 2 3 3" xfId="37676"/>
    <cellStyle name="60% - Accent6 2 3 4" xfId="37677"/>
    <cellStyle name="60% - Accent6 2 3 5" xfId="37678"/>
    <cellStyle name="60% - Accent6 2 3 5 2" xfId="37679"/>
    <cellStyle name="60% - Accent6 2 3 5 3" xfId="37680"/>
    <cellStyle name="60% - Accent6 2 3 6" xfId="37681"/>
    <cellStyle name="60% - Accent6 2 3 7" xfId="37682"/>
    <cellStyle name="60% - Accent6 2 3 8" xfId="37683"/>
    <cellStyle name="60% - Accent6 2 3 9" xfId="37684"/>
    <cellStyle name="60% - Accent6 2 4" xfId="37685"/>
    <cellStyle name="60% - Accent6 2 5" xfId="37686"/>
    <cellStyle name="60% - Accent6 2 5 2" xfId="37687"/>
    <cellStyle name="60% - Accent6 2 5 2 2" xfId="37688"/>
    <cellStyle name="60% - Accent6 2 5 2 2 2" xfId="37689"/>
    <cellStyle name="60% - Accent6 2 5 2 2 3" xfId="37690"/>
    <cellStyle name="60% - Accent6 2 5 2 3" xfId="37691"/>
    <cellStyle name="60% - Accent6 2 5 2 4" xfId="37692"/>
    <cellStyle name="60% - Accent6 2 5 2 5" xfId="37693"/>
    <cellStyle name="60% - Accent6 2 5 2 6" xfId="37694"/>
    <cellStyle name="60% - Accent6 2 5 2 7" xfId="37695"/>
    <cellStyle name="60% - Accent6 2 5 3" xfId="37696"/>
    <cellStyle name="60% - Accent6 2 5 3 2" xfId="37697"/>
    <cellStyle name="60% - Accent6 2 5 3 3" xfId="37698"/>
    <cellStyle name="60% - Accent6 2 5 4" xfId="37699"/>
    <cellStyle name="60% - Accent6 2 5 5" xfId="37700"/>
    <cellStyle name="60% - Accent6 2 5 6" xfId="37701"/>
    <cellStyle name="60% - Accent6 2 5 7" xfId="37702"/>
    <cellStyle name="60% - Accent6 2 6" xfId="37703"/>
    <cellStyle name="60% - Accent6 2 7" xfId="37704"/>
    <cellStyle name="60% - Accent6 2 7 2" xfId="37705"/>
    <cellStyle name="60% - Accent6 2 7 3" xfId="37706"/>
    <cellStyle name="60% - Accent6 2 8" xfId="37707"/>
    <cellStyle name="60% - Accent6 2 9" xfId="37708"/>
    <cellStyle name="60% - Accent6 2_22_MN_R&amp;D 174_10F" xfId="37709"/>
    <cellStyle name="60% - Accent6 20" xfId="1088"/>
    <cellStyle name="60% - Accent6 21" xfId="1089"/>
    <cellStyle name="60% - Accent6 22" xfId="1090"/>
    <cellStyle name="60% - Accent6 23" xfId="1091"/>
    <cellStyle name="60% - Accent6 24" xfId="1092"/>
    <cellStyle name="60% - Accent6 25" xfId="1093"/>
    <cellStyle name="60% - Accent6 26" xfId="1094"/>
    <cellStyle name="60% - Accent6 27" xfId="1095"/>
    <cellStyle name="60% - Accent6 28" xfId="1096"/>
    <cellStyle name="60% - Accent6 29" xfId="1097"/>
    <cellStyle name="60% - Accent6 3" xfId="37710"/>
    <cellStyle name="60% - Accent6 3 2" xfId="1098"/>
    <cellStyle name="60% - Accent6 3 3" xfId="37711"/>
    <cellStyle name="60% - Accent6 30" xfId="1099"/>
    <cellStyle name="60% - Accent6 31" xfId="1100"/>
    <cellStyle name="60% - Accent6 32" xfId="1101"/>
    <cellStyle name="60% - Accent6 33" xfId="1102"/>
    <cellStyle name="60% - Accent6 34" xfId="1103"/>
    <cellStyle name="60% - Accent6 35" xfId="1104"/>
    <cellStyle name="60% - Accent6 36" xfId="1105"/>
    <cellStyle name="60% - Accent6 37" xfId="37712"/>
    <cellStyle name="60% - Accent6 38" xfId="37713"/>
    <cellStyle name="60% - Accent6 4" xfId="1106"/>
    <cellStyle name="60% - Accent6 4 2" xfId="1107"/>
    <cellStyle name="60% - Accent6 4 3" xfId="37714"/>
    <cellStyle name="60% - Accent6 5" xfId="1108"/>
    <cellStyle name="60% - Accent6 5 2" xfId="1109"/>
    <cellStyle name="60% - Accent6 5 3" xfId="37715"/>
    <cellStyle name="60% - Accent6 6" xfId="1110"/>
    <cellStyle name="60% - Accent6 6 2" xfId="1111"/>
    <cellStyle name="60% - Accent6 6 3" xfId="37716"/>
    <cellStyle name="60% - Accent6 6_21_PSCO_Repair Expense-Prod_10F" xfId="37717"/>
    <cellStyle name="60% - Accent6 7" xfId="1112"/>
    <cellStyle name="60% - Accent6 7 2" xfId="1113"/>
    <cellStyle name="60% - Accent6 7 3" xfId="37718"/>
    <cellStyle name="60% - Accent6 8" xfId="1114"/>
    <cellStyle name="60% - Accent6 8 10" xfId="37719"/>
    <cellStyle name="60% - Accent6 8 2" xfId="1115"/>
    <cellStyle name="60% - Accent6 8 2 2" xfId="37720"/>
    <cellStyle name="60% - Accent6 8 2 2 2" xfId="37721"/>
    <cellStyle name="60% - Accent6 8 2 2 2 2" xfId="37722"/>
    <cellStyle name="60% - Accent6 8 2 2 2 3" xfId="37723"/>
    <cellStyle name="60% - Accent6 8 2 2 3" xfId="37724"/>
    <cellStyle name="60% - Accent6 8 2 2 4" xfId="37725"/>
    <cellStyle name="60% - Accent6 8 2 2 5" xfId="37726"/>
    <cellStyle name="60% - Accent6 8 2 2 6" xfId="37727"/>
    <cellStyle name="60% - Accent6 8 2 2 7" xfId="37728"/>
    <cellStyle name="60% - Accent6 8 2 3" xfId="37729"/>
    <cellStyle name="60% - Accent6 8 2 3 2" xfId="37730"/>
    <cellStyle name="60% - Accent6 8 2 3 3" xfId="37731"/>
    <cellStyle name="60% - Accent6 8 2 4" xfId="37732"/>
    <cellStyle name="60% - Accent6 8 2 5" xfId="37733"/>
    <cellStyle name="60% - Accent6 8 2 6" xfId="37734"/>
    <cellStyle name="60% - Accent6 8 2 7" xfId="37735"/>
    <cellStyle name="60% - Accent6 8 3" xfId="37736"/>
    <cellStyle name="60% - Accent6 8 4" xfId="37737"/>
    <cellStyle name="60% - Accent6 8 5" xfId="37738"/>
    <cellStyle name="60% - Accent6 8 5 2" xfId="37739"/>
    <cellStyle name="60% - Accent6 8 5 3" xfId="37740"/>
    <cellStyle name="60% - Accent6 8 6" xfId="37741"/>
    <cellStyle name="60% - Accent6 8 7" xfId="37742"/>
    <cellStyle name="60% - Accent6 8 8" xfId="37743"/>
    <cellStyle name="60% - Accent6 8 9" xfId="37744"/>
    <cellStyle name="60% - Accent6 9" xfId="1116"/>
    <cellStyle name="60% - Accent6 9 2" xfId="1117"/>
    <cellStyle name="A3 297 x 420 mm" xfId="37745"/>
    <cellStyle name="Accent1" xfId="21" builtinId="29" customBuiltin="1"/>
    <cellStyle name="Accent1 - 20%" xfId="1118"/>
    <cellStyle name="Accent1 - 40%" xfId="1119"/>
    <cellStyle name="Accent1 - 60%" xfId="1120"/>
    <cellStyle name="Accent1 10" xfId="1121"/>
    <cellStyle name="Accent1 10 2" xfId="1122"/>
    <cellStyle name="Accent1 100" xfId="37746"/>
    <cellStyle name="Accent1 101" xfId="37747"/>
    <cellStyle name="Accent1 102" xfId="37748"/>
    <cellStyle name="Accent1 103" xfId="37749"/>
    <cellStyle name="Accent1 104" xfId="37750"/>
    <cellStyle name="Accent1 105" xfId="37751"/>
    <cellStyle name="Accent1 106" xfId="37752"/>
    <cellStyle name="Accent1 107" xfId="37753"/>
    <cellStyle name="Accent1 108" xfId="37754"/>
    <cellStyle name="Accent1 109" xfId="37755"/>
    <cellStyle name="Accent1 11" xfId="1123"/>
    <cellStyle name="Accent1 11 2" xfId="1124"/>
    <cellStyle name="Accent1 110" xfId="37756"/>
    <cellStyle name="Accent1 111" xfId="37757"/>
    <cellStyle name="Accent1 112" xfId="37758"/>
    <cellStyle name="Accent1 113" xfId="37759"/>
    <cellStyle name="Accent1 114" xfId="37760"/>
    <cellStyle name="Accent1 115" xfId="37761"/>
    <cellStyle name="Accent1 116" xfId="37762"/>
    <cellStyle name="Accent1 117" xfId="37763"/>
    <cellStyle name="Accent1 118" xfId="37764"/>
    <cellStyle name="Accent1 119" xfId="37765"/>
    <cellStyle name="Accent1 12" xfId="1125"/>
    <cellStyle name="Accent1 12 2" xfId="1126"/>
    <cellStyle name="Accent1 120" xfId="37766"/>
    <cellStyle name="Accent1 121" xfId="37767"/>
    <cellStyle name="Accent1 122" xfId="37768"/>
    <cellStyle name="Accent1 123" xfId="37769"/>
    <cellStyle name="Accent1 124" xfId="37770"/>
    <cellStyle name="Accent1 125" xfId="37771"/>
    <cellStyle name="Accent1 126" xfId="37772"/>
    <cellStyle name="Accent1 127" xfId="37773"/>
    <cellStyle name="Accent1 128" xfId="37774"/>
    <cellStyle name="Accent1 129" xfId="37775"/>
    <cellStyle name="Accent1 13" xfId="1127"/>
    <cellStyle name="Accent1 13 2" xfId="1128"/>
    <cellStyle name="Accent1 13 2 2" xfId="37776"/>
    <cellStyle name="Accent1 13 2 2 2" xfId="37777"/>
    <cellStyle name="Accent1 13 2 2 3" xfId="37778"/>
    <cellStyle name="Accent1 13 2 3" xfId="37779"/>
    <cellStyle name="Accent1 13 2 4" xfId="37780"/>
    <cellStyle name="Accent1 13 2 5" xfId="37781"/>
    <cellStyle name="Accent1 13 2 6" xfId="37782"/>
    <cellStyle name="Accent1 13 2 7" xfId="37783"/>
    <cellStyle name="Accent1 13 3" xfId="37784"/>
    <cellStyle name="Accent1 13 3 2" xfId="37785"/>
    <cellStyle name="Accent1 13 3 3" xfId="37786"/>
    <cellStyle name="Accent1 13 4" xfId="37787"/>
    <cellStyle name="Accent1 13 5" xfId="37788"/>
    <cellStyle name="Accent1 13 6" xfId="37789"/>
    <cellStyle name="Accent1 13 7" xfId="37790"/>
    <cellStyle name="Accent1 130" xfId="37791"/>
    <cellStyle name="Accent1 131" xfId="37792"/>
    <cellStyle name="Accent1 132" xfId="37793"/>
    <cellStyle name="Accent1 133" xfId="37794"/>
    <cellStyle name="Accent1 134" xfId="37795"/>
    <cellStyle name="Accent1 135" xfId="37796"/>
    <cellStyle name="Accent1 136" xfId="37797"/>
    <cellStyle name="Accent1 137" xfId="37798"/>
    <cellStyle name="Accent1 138" xfId="37799"/>
    <cellStyle name="Accent1 139" xfId="37800"/>
    <cellStyle name="Accent1 14" xfId="1129"/>
    <cellStyle name="Accent1 14 2" xfId="1130"/>
    <cellStyle name="Accent1 14 3" xfId="37801"/>
    <cellStyle name="Accent1 14 4" xfId="37802"/>
    <cellStyle name="Accent1 14 5" xfId="37803"/>
    <cellStyle name="Accent1 140" xfId="37804"/>
    <cellStyle name="Accent1 141" xfId="37805"/>
    <cellStyle name="Accent1 15" xfId="1131"/>
    <cellStyle name="Accent1 15 2" xfId="1132"/>
    <cellStyle name="Accent1 15 3" xfId="37806"/>
    <cellStyle name="Accent1 16" xfId="1133"/>
    <cellStyle name="Accent1 16 2" xfId="1134"/>
    <cellStyle name="Accent1 17" xfId="1135"/>
    <cellStyle name="Accent1 17 2" xfId="1136"/>
    <cellStyle name="Accent1 18" xfId="1137"/>
    <cellStyle name="Accent1 18 2" xfId="1138"/>
    <cellStyle name="Accent1 19" xfId="1139"/>
    <cellStyle name="Accent1 19 2" xfId="1140"/>
    <cellStyle name="Accent1 2" xfId="1141"/>
    <cellStyle name="Accent1 2 10" xfId="37807"/>
    <cellStyle name="Accent1 2 11" xfId="37808"/>
    <cellStyle name="Accent1 2 12" xfId="37809"/>
    <cellStyle name="Accent1 2 2" xfId="1142"/>
    <cellStyle name="Accent1 2 2 10" xfId="37810"/>
    <cellStyle name="Accent1 2 2 11" xfId="37811"/>
    <cellStyle name="Accent1 2 2 12" xfId="37812"/>
    <cellStyle name="Accent1 2 2 2" xfId="37813"/>
    <cellStyle name="Accent1 2 2 2 10" xfId="37814"/>
    <cellStyle name="Accent1 2 2 2 2" xfId="37815"/>
    <cellStyle name="Accent1 2 2 2 2 2" xfId="37816"/>
    <cellStyle name="Accent1 2 2 2 2 2 2" xfId="37817"/>
    <cellStyle name="Accent1 2 2 2 2 2 2 2" xfId="37818"/>
    <cellStyle name="Accent1 2 2 2 2 2 2 3" xfId="37819"/>
    <cellStyle name="Accent1 2 2 2 2 2 3" xfId="37820"/>
    <cellStyle name="Accent1 2 2 2 2 2 4" xfId="37821"/>
    <cellStyle name="Accent1 2 2 2 2 2 5" xfId="37822"/>
    <cellStyle name="Accent1 2 2 2 2 2 6" xfId="37823"/>
    <cellStyle name="Accent1 2 2 2 2 2 7" xfId="37824"/>
    <cellStyle name="Accent1 2 2 2 2 3" xfId="37825"/>
    <cellStyle name="Accent1 2 2 2 2 3 2" xfId="37826"/>
    <cellStyle name="Accent1 2 2 2 2 3 3" xfId="37827"/>
    <cellStyle name="Accent1 2 2 2 2 4" xfId="37828"/>
    <cellStyle name="Accent1 2 2 2 2 5" xfId="37829"/>
    <cellStyle name="Accent1 2 2 2 2 6" xfId="37830"/>
    <cellStyle name="Accent1 2 2 2 2 7" xfId="37831"/>
    <cellStyle name="Accent1 2 2 2 3" xfId="37832"/>
    <cellStyle name="Accent1 2 2 2 4" xfId="37833"/>
    <cellStyle name="Accent1 2 2 2 5" xfId="37834"/>
    <cellStyle name="Accent1 2 2 2 5 2" xfId="37835"/>
    <cellStyle name="Accent1 2 2 2 5 3" xfId="37836"/>
    <cellStyle name="Accent1 2 2 2 6" xfId="37837"/>
    <cellStyle name="Accent1 2 2 2 7" xfId="37838"/>
    <cellStyle name="Accent1 2 2 2 8" xfId="37839"/>
    <cellStyle name="Accent1 2 2 2 9" xfId="37840"/>
    <cellStyle name="Accent1 2 2 3" xfId="37841"/>
    <cellStyle name="Accent1 2 2 4" xfId="37842"/>
    <cellStyle name="Accent1 2 2 5" xfId="37843"/>
    <cellStyle name="Accent1 2 2 5 2" xfId="37844"/>
    <cellStyle name="Accent1 2 2 5 2 2" xfId="37845"/>
    <cellStyle name="Accent1 2 2 5 2 2 2" xfId="37846"/>
    <cellStyle name="Accent1 2 2 5 2 2 3" xfId="37847"/>
    <cellStyle name="Accent1 2 2 5 2 3" xfId="37848"/>
    <cellStyle name="Accent1 2 2 5 2 4" xfId="37849"/>
    <cellStyle name="Accent1 2 2 5 2 5" xfId="37850"/>
    <cellStyle name="Accent1 2 2 5 2 6" xfId="37851"/>
    <cellStyle name="Accent1 2 2 5 2 7" xfId="37852"/>
    <cellStyle name="Accent1 2 2 5 3" xfId="37853"/>
    <cellStyle name="Accent1 2 2 5 3 2" xfId="37854"/>
    <cellStyle name="Accent1 2 2 5 3 3" xfId="37855"/>
    <cellStyle name="Accent1 2 2 5 4" xfId="37856"/>
    <cellStyle name="Accent1 2 2 5 5" xfId="37857"/>
    <cellStyle name="Accent1 2 2 5 6" xfId="37858"/>
    <cellStyle name="Accent1 2 2 5 7" xfId="37859"/>
    <cellStyle name="Accent1 2 2 6" xfId="37860"/>
    <cellStyle name="Accent1 2 2 7" xfId="37861"/>
    <cellStyle name="Accent1 2 2 7 2" xfId="37862"/>
    <cellStyle name="Accent1 2 2 7 3" xfId="37863"/>
    <cellStyle name="Accent1 2 2 8" xfId="37864"/>
    <cellStyle name="Accent1 2 2 9" xfId="37865"/>
    <cellStyle name="Accent1 2 3" xfId="37866"/>
    <cellStyle name="Accent1 2 3 10" xfId="37867"/>
    <cellStyle name="Accent1 2 3 2" xfId="37868"/>
    <cellStyle name="Accent1 2 3 2 2" xfId="37869"/>
    <cellStyle name="Accent1 2 3 2 2 2" xfId="37870"/>
    <cellStyle name="Accent1 2 3 2 2 2 2" xfId="37871"/>
    <cellStyle name="Accent1 2 3 2 2 2 3" xfId="37872"/>
    <cellStyle name="Accent1 2 3 2 2 3" xfId="37873"/>
    <cellStyle name="Accent1 2 3 2 2 4" xfId="37874"/>
    <cellStyle name="Accent1 2 3 2 2 5" xfId="37875"/>
    <cellStyle name="Accent1 2 3 2 2 6" xfId="37876"/>
    <cellStyle name="Accent1 2 3 2 2 7" xfId="37877"/>
    <cellStyle name="Accent1 2 3 2 3" xfId="37878"/>
    <cellStyle name="Accent1 2 3 2 3 2" xfId="37879"/>
    <cellStyle name="Accent1 2 3 2 3 3" xfId="37880"/>
    <cellStyle name="Accent1 2 3 2 4" xfId="37881"/>
    <cellStyle name="Accent1 2 3 2 5" xfId="37882"/>
    <cellStyle name="Accent1 2 3 2 6" xfId="37883"/>
    <cellStyle name="Accent1 2 3 2 7" xfId="37884"/>
    <cellStyle name="Accent1 2 3 3" xfId="37885"/>
    <cellStyle name="Accent1 2 3 4" xfId="37886"/>
    <cellStyle name="Accent1 2 3 5" xfId="37887"/>
    <cellStyle name="Accent1 2 3 5 2" xfId="37888"/>
    <cellStyle name="Accent1 2 3 5 3" xfId="37889"/>
    <cellStyle name="Accent1 2 3 6" xfId="37890"/>
    <cellStyle name="Accent1 2 3 7" xfId="37891"/>
    <cellStyle name="Accent1 2 3 8" xfId="37892"/>
    <cellStyle name="Accent1 2 3 9" xfId="37893"/>
    <cellStyle name="Accent1 2 4" xfId="37894"/>
    <cellStyle name="Accent1 2 5" xfId="37895"/>
    <cellStyle name="Accent1 2 5 2" xfId="37896"/>
    <cellStyle name="Accent1 2 5 2 2" xfId="37897"/>
    <cellStyle name="Accent1 2 5 2 2 2" xfId="37898"/>
    <cellStyle name="Accent1 2 5 2 2 3" xfId="37899"/>
    <cellStyle name="Accent1 2 5 2 3" xfId="37900"/>
    <cellStyle name="Accent1 2 5 2 4" xfId="37901"/>
    <cellStyle name="Accent1 2 5 2 5" xfId="37902"/>
    <cellStyle name="Accent1 2 5 2 6" xfId="37903"/>
    <cellStyle name="Accent1 2 5 2 7" xfId="37904"/>
    <cellStyle name="Accent1 2 5 3" xfId="37905"/>
    <cellStyle name="Accent1 2 5 3 2" xfId="37906"/>
    <cellStyle name="Accent1 2 5 3 3" xfId="37907"/>
    <cellStyle name="Accent1 2 5 4" xfId="37908"/>
    <cellStyle name="Accent1 2 5 5" xfId="37909"/>
    <cellStyle name="Accent1 2 5 6" xfId="37910"/>
    <cellStyle name="Accent1 2 5 7" xfId="37911"/>
    <cellStyle name="Accent1 2 6" xfId="37912"/>
    <cellStyle name="Accent1 2 7" xfId="37913"/>
    <cellStyle name="Accent1 2 7 2" xfId="37914"/>
    <cellStyle name="Accent1 2 7 3" xfId="37915"/>
    <cellStyle name="Accent1 2 8" xfId="37916"/>
    <cellStyle name="Accent1 2 9" xfId="37917"/>
    <cellStyle name="Accent1 2_22_MN_R&amp;D 174_10F" xfId="37918"/>
    <cellStyle name="Accent1 20" xfId="1143"/>
    <cellStyle name="Accent1 21" xfId="1144"/>
    <cellStyle name="Accent1 22" xfId="1145"/>
    <cellStyle name="Accent1 23" xfId="1146"/>
    <cellStyle name="Accent1 24" xfId="1147"/>
    <cellStyle name="Accent1 25" xfId="1148"/>
    <cellStyle name="Accent1 26" xfId="1149"/>
    <cellStyle name="Accent1 27" xfId="1150"/>
    <cellStyle name="Accent1 28" xfId="1151"/>
    <cellStyle name="Accent1 29" xfId="1152"/>
    <cellStyle name="Accent1 3" xfId="1153"/>
    <cellStyle name="Accent1 3 2" xfId="1154"/>
    <cellStyle name="Accent1 3 3" xfId="37919"/>
    <cellStyle name="Accent1 3_PwrTax 51040" xfId="37920"/>
    <cellStyle name="Accent1 30" xfId="1155"/>
    <cellStyle name="Accent1 31" xfId="1156"/>
    <cellStyle name="Accent1 32" xfId="1157"/>
    <cellStyle name="Accent1 33" xfId="1158"/>
    <cellStyle name="Accent1 34" xfId="1159"/>
    <cellStyle name="Accent1 35" xfId="1160"/>
    <cellStyle name="Accent1 36" xfId="1161"/>
    <cellStyle name="Accent1 37" xfId="1162"/>
    <cellStyle name="Accent1 38" xfId="1163"/>
    <cellStyle name="Accent1 39" xfId="1164"/>
    <cellStyle name="Accent1 39 2" xfId="37921"/>
    <cellStyle name="Accent1 4" xfId="1165"/>
    <cellStyle name="Accent1 4 2" xfId="1166"/>
    <cellStyle name="Accent1 4 3" xfId="37922"/>
    <cellStyle name="Accent1 40" xfId="1167"/>
    <cellStyle name="Accent1 40 2" xfId="37923"/>
    <cellStyle name="Accent1 41" xfId="1168"/>
    <cellStyle name="Accent1 42" xfId="1169"/>
    <cellStyle name="Accent1 43" xfId="1170"/>
    <cellStyle name="Accent1 44" xfId="1171"/>
    <cellStyle name="Accent1 45" xfId="1172"/>
    <cellStyle name="Accent1 46" xfId="1173"/>
    <cellStyle name="Accent1 47" xfId="37924"/>
    <cellStyle name="Accent1 48" xfId="37925"/>
    <cellStyle name="Accent1 49" xfId="37926"/>
    <cellStyle name="Accent1 5" xfId="1174"/>
    <cellStyle name="Accent1 5 2" xfId="1175"/>
    <cellStyle name="Accent1 5 3" xfId="37927"/>
    <cellStyle name="Accent1 50" xfId="37928"/>
    <cellStyle name="Accent1 51" xfId="37929"/>
    <cellStyle name="Accent1 52" xfId="37930"/>
    <cellStyle name="Accent1 53" xfId="37931"/>
    <cellStyle name="Accent1 54" xfId="37932"/>
    <cellStyle name="Accent1 55" xfId="37933"/>
    <cellStyle name="Accent1 56" xfId="37934"/>
    <cellStyle name="Accent1 57" xfId="37935"/>
    <cellStyle name="Accent1 58" xfId="37936"/>
    <cellStyle name="Accent1 59" xfId="37937"/>
    <cellStyle name="Accent1 6" xfId="1176"/>
    <cellStyle name="Accent1 6 2" xfId="1177"/>
    <cellStyle name="Accent1 6 3" xfId="37938"/>
    <cellStyle name="Accent1 6_21_PSCO_Repair Expense-Prod_10F" xfId="37939"/>
    <cellStyle name="Accent1 60" xfId="37940"/>
    <cellStyle name="Accent1 61" xfId="37941"/>
    <cellStyle name="Accent1 62" xfId="37942"/>
    <cellStyle name="Accent1 63" xfId="37943"/>
    <cellStyle name="Accent1 64" xfId="37944"/>
    <cellStyle name="Accent1 65" xfId="37945"/>
    <cellStyle name="Accent1 66" xfId="37946"/>
    <cellStyle name="Accent1 67" xfId="37947"/>
    <cellStyle name="Accent1 68" xfId="37948"/>
    <cellStyle name="Accent1 69" xfId="37949"/>
    <cellStyle name="Accent1 7" xfId="1178"/>
    <cellStyle name="Accent1 7 2" xfId="1179"/>
    <cellStyle name="Accent1 7 3" xfId="37950"/>
    <cellStyle name="Accent1 70" xfId="37951"/>
    <cellStyle name="Accent1 71" xfId="37952"/>
    <cellStyle name="Accent1 72" xfId="37953"/>
    <cellStyle name="Accent1 73" xfId="37954"/>
    <cellStyle name="Accent1 74" xfId="37955"/>
    <cellStyle name="Accent1 75" xfId="37956"/>
    <cellStyle name="Accent1 76" xfId="37957"/>
    <cellStyle name="Accent1 77" xfId="37958"/>
    <cellStyle name="Accent1 78" xfId="37959"/>
    <cellStyle name="Accent1 79" xfId="37960"/>
    <cellStyle name="Accent1 8" xfId="1180"/>
    <cellStyle name="Accent1 8 10" xfId="37961"/>
    <cellStyle name="Accent1 8 2" xfId="1181"/>
    <cellStyle name="Accent1 8 2 2" xfId="37962"/>
    <cellStyle name="Accent1 8 2 2 2" xfId="37963"/>
    <cellStyle name="Accent1 8 2 2 2 2" xfId="37964"/>
    <cellStyle name="Accent1 8 2 2 2 3" xfId="37965"/>
    <cellStyle name="Accent1 8 2 2 3" xfId="37966"/>
    <cellStyle name="Accent1 8 2 2 4" xfId="37967"/>
    <cellStyle name="Accent1 8 2 2 5" xfId="37968"/>
    <cellStyle name="Accent1 8 2 2 6" xfId="37969"/>
    <cellStyle name="Accent1 8 2 2 7" xfId="37970"/>
    <cellStyle name="Accent1 8 2 3" xfId="37971"/>
    <cellStyle name="Accent1 8 2 3 2" xfId="37972"/>
    <cellStyle name="Accent1 8 2 3 3" xfId="37973"/>
    <cellStyle name="Accent1 8 2 4" xfId="37974"/>
    <cellStyle name="Accent1 8 2 5" xfId="37975"/>
    <cellStyle name="Accent1 8 2 6" xfId="37976"/>
    <cellStyle name="Accent1 8 2 7" xfId="37977"/>
    <cellStyle name="Accent1 8 3" xfId="37978"/>
    <cellStyle name="Accent1 8 4" xfId="37979"/>
    <cellStyle name="Accent1 8 5" xfId="37980"/>
    <cellStyle name="Accent1 8 5 2" xfId="37981"/>
    <cellStyle name="Accent1 8 5 3" xfId="37982"/>
    <cellStyle name="Accent1 8 6" xfId="37983"/>
    <cellStyle name="Accent1 8 7" xfId="37984"/>
    <cellStyle name="Accent1 8 8" xfId="37985"/>
    <cellStyle name="Accent1 8 9" xfId="37986"/>
    <cellStyle name="Accent1 80" xfId="37987"/>
    <cellStyle name="Accent1 81" xfId="37988"/>
    <cellStyle name="Accent1 82" xfId="37989"/>
    <cellStyle name="Accent1 83" xfId="37990"/>
    <cellStyle name="Accent1 84" xfId="37991"/>
    <cellStyle name="Accent1 85" xfId="37992"/>
    <cellStyle name="Accent1 86" xfId="37993"/>
    <cellStyle name="Accent1 87" xfId="37994"/>
    <cellStyle name="Accent1 88" xfId="37995"/>
    <cellStyle name="Accent1 89" xfId="37996"/>
    <cellStyle name="Accent1 9" xfId="1182"/>
    <cellStyle name="Accent1 9 2" xfId="1183"/>
    <cellStyle name="Accent1 9 3" xfId="64042"/>
    <cellStyle name="Accent1 90" xfId="37997"/>
    <cellStyle name="Accent1 91" xfId="37998"/>
    <cellStyle name="Accent1 92" xfId="37999"/>
    <cellStyle name="Accent1 93" xfId="38000"/>
    <cellStyle name="Accent1 94" xfId="38001"/>
    <cellStyle name="Accent1 95" xfId="38002"/>
    <cellStyle name="Accent1 96" xfId="38003"/>
    <cellStyle name="Accent1 97" xfId="38004"/>
    <cellStyle name="Accent1 98" xfId="38005"/>
    <cellStyle name="Accent1 99" xfId="38006"/>
    <cellStyle name="Accent2" xfId="22" builtinId="33" customBuiltin="1"/>
    <cellStyle name="Accent2 - 20%" xfId="1184"/>
    <cellStyle name="Accent2 - 40%" xfId="1185"/>
    <cellStyle name="Accent2 - 60%" xfId="1186"/>
    <cellStyle name="Accent2 10" xfId="1187"/>
    <cellStyle name="Accent2 10 2" xfId="1188"/>
    <cellStyle name="Accent2 100" xfId="38007"/>
    <cellStyle name="Accent2 101" xfId="38008"/>
    <cellStyle name="Accent2 102" xfId="38009"/>
    <cellStyle name="Accent2 103" xfId="38010"/>
    <cellStyle name="Accent2 104" xfId="38011"/>
    <cellStyle name="Accent2 105" xfId="38012"/>
    <cellStyle name="Accent2 106" xfId="38013"/>
    <cellStyle name="Accent2 107" xfId="38014"/>
    <cellStyle name="Accent2 108" xfId="38015"/>
    <cellStyle name="Accent2 109" xfId="38016"/>
    <cellStyle name="Accent2 11" xfId="1189"/>
    <cellStyle name="Accent2 11 2" xfId="1190"/>
    <cellStyle name="Accent2 110" xfId="38017"/>
    <cellStyle name="Accent2 111" xfId="38018"/>
    <cellStyle name="Accent2 112" xfId="38019"/>
    <cellStyle name="Accent2 113" xfId="38020"/>
    <cellStyle name="Accent2 114" xfId="38021"/>
    <cellStyle name="Accent2 115" xfId="38022"/>
    <cellStyle name="Accent2 116" xfId="38023"/>
    <cellStyle name="Accent2 117" xfId="38024"/>
    <cellStyle name="Accent2 118" xfId="38025"/>
    <cellStyle name="Accent2 119" xfId="38026"/>
    <cellStyle name="Accent2 12" xfId="1191"/>
    <cellStyle name="Accent2 12 2" xfId="1192"/>
    <cellStyle name="Accent2 120" xfId="38027"/>
    <cellStyle name="Accent2 121" xfId="38028"/>
    <cellStyle name="Accent2 122" xfId="38029"/>
    <cellStyle name="Accent2 123" xfId="38030"/>
    <cellStyle name="Accent2 124" xfId="38031"/>
    <cellStyle name="Accent2 125" xfId="38032"/>
    <cellStyle name="Accent2 126" xfId="38033"/>
    <cellStyle name="Accent2 127" xfId="38034"/>
    <cellStyle name="Accent2 128" xfId="38035"/>
    <cellStyle name="Accent2 129" xfId="38036"/>
    <cellStyle name="Accent2 13" xfId="1193"/>
    <cellStyle name="Accent2 13 2" xfId="1194"/>
    <cellStyle name="Accent2 13 2 2" xfId="38037"/>
    <cellStyle name="Accent2 13 2 2 2" xfId="38038"/>
    <cellStyle name="Accent2 13 2 2 3" xfId="38039"/>
    <cellStyle name="Accent2 13 2 3" xfId="38040"/>
    <cellStyle name="Accent2 13 2 4" xfId="38041"/>
    <cellStyle name="Accent2 13 2 5" xfId="38042"/>
    <cellStyle name="Accent2 13 2 6" xfId="38043"/>
    <cellStyle name="Accent2 13 2 7" xfId="38044"/>
    <cellStyle name="Accent2 13 3" xfId="38045"/>
    <cellStyle name="Accent2 13 3 2" xfId="38046"/>
    <cellStyle name="Accent2 13 3 3" xfId="38047"/>
    <cellStyle name="Accent2 13 4" xfId="38048"/>
    <cellStyle name="Accent2 13 5" xfId="38049"/>
    <cellStyle name="Accent2 13 6" xfId="38050"/>
    <cellStyle name="Accent2 13 7" xfId="38051"/>
    <cellStyle name="Accent2 130" xfId="38052"/>
    <cellStyle name="Accent2 131" xfId="38053"/>
    <cellStyle name="Accent2 132" xfId="38054"/>
    <cellStyle name="Accent2 133" xfId="38055"/>
    <cellStyle name="Accent2 134" xfId="38056"/>
    <cellStyle name="Accent2 135" xfId="38057"/>
    <cellStyle name="Accent2 136" xfId="38058"/>
    <cellStyle name="Accent2 137" xfId="38059"/>
    <cellStyle name="Accent2 138" xfId="38060"/>
    <cellStyle name="Accent2 139" xfId="38061"/>
    <cellStyle name="Accent2 14" xfId="1195"/>
    <cellStyle name="Accent2 14 2" xfId="1196"/>
    <cellStyle name="Accent2 14 3" xfId="38062"/>
    <cellStyle name="Accent2 14 4" xfId="38063"/>
    <cellStyle name="Accent2 14 5" xfId="38064"/>
    <cellStyle name="Accent2 140" xfId="38065"/>
    <cellStyle name="Accent2 141" xfId="38066"/>
    <cellStyle name="Accent2 15" xfId="1197"/>
    <cellStyle name="Accent2 15 2" xfId="1198"/>
    <cellStyle name="Accent2 15 3" xfId="38067"/>
    <cellStyle name="Accent2 16" xfId="1199"/>
    <cellStyle name="Accent2 16 2" xfId="1200"/>
    <cellStyle name="Accent2 17" xfId="1201"/>
    <cellStyle name="Accent2 17 2" xfId="1202"/>
    <cellStyle name="Accent2 18" xfId="1203"/>
    <cellStyle name="Accent2 18 2" xfId="1204"/>
    <cellStyle name="Accent2 19" xfId="1205"/>
    <cellStyle name="Accent2 19 2" xfId="1206"/>
    <cellStyle name="Accent2 2" xfId="1207"/>
    <cellStyle name="Accent2 2 10" xfId="38068"/>
    <cellStyle name="Accent2 2 11" xfId="38069"/>
    <cellStyle name="Accent2 2 12" xfId="38070"/>
    <cellStyle name="Accent2 2 2" xfId="1208"/>
    <cellStyle name="Accent2 2 2 10" xfId="38071"/>
    <cellStyle name="Accent2 2 2 11" xfId="38072"/>
    <cellStyle name="Accent2 2 2 12" xfId="38073"/>
    <cellStyle name="Accent2 2 2 2" xfId="38074"/>
    <cellStyle name="Accent2 2 2 2 10" xfId="38075"/>
    <cellStyle name="Accent2 2 2 2 2" xfId="38076"/>
    <cellStyle name="Accent2 2 2 2 2 2" xfId="38077"/>
    <cellStyle name="Accent2 2 2 2 2 2 2" xfId="38078"/>
    <cellStyle name="Accent2 2 2 2 2 2 2 2" xfId="38079"/>
    <cellStyle name="Accent2 2 2 2 2 2 2 3" xfId="38080"/>
    <cellStyle name="Accent2 2 2 2 2 2 3" xfId="38081"/>
    <cellStyle name="Accent2 2 2 2 2 2 4" xfId="38082"/>
    <cellStyle name="Accent2 2 2 2 2 2 5" xfId="38083"/>
    <cellStyle name="Accent2 2 2 2 2 2 6" xfId="38084"/>
    <cellStyle name="Accent2 2 2 2 2 2 7" xfId="38085"/>
    <cellStyle name="Accent2 2 2 2 2 3" xfId="38086"/>
    <cellStyle name="Accent2 2 2 2 2 3 2" xfId="38087"/>
    <cellStyle name="Accent2 2 2 2 2 3 3" xfId="38088"/>
    <cellStyle name="Accent2 2 2 2 2 4" xfId="38089"/>
    <cellStyle name="Accent2 2 2 2 2 5" xfId="38090"/>
    <cellStyle name="Accent2 2 2 2 2 6" xfId="38091"/>
    <cellStyle name="Accent2 2 2 2 2 7" xfId="38092"/>
    <cellStyle name="Accent2 2 2 2 3" xfId="38093"/>
    <cellStyle name="Accent2 2 2 2 4" xfId="38094"/>
    <cellStyle name="Accent2 2 2 2 5" xfId="38095"/>
    <cellStyle name="Accent2 2 2 2 5 2" xfId="38096"/>
    <cellStyle name="Accent2 2 2 2 5 3" xfId="38097"/>
    <cellStyle name="Accent2 2 2 2 6" xfId="38098"/>
    <cellStyle name="Accent2 2 2 2 7" xfId="38099"/>
    <cellStyle name="Accent2 2 2 2 8" xfId="38100"/>
    <cellStyle name="Accent2 2 2 2 9" xfId="38101"/>
    <cellStyle name="Accent2 2 2 3" xfId="38102"/>
    <cellStyle name="Accent2 2 2 4" xfId="38103"/>
    <cellStyle name="Accent2 2 2 5" xfId="38104"/>
    <cellStyle name="Accent2 2 2 5 2" xfId="38105"/>
    <cellStyle name="Accent2 2 2 5 2 2" xfId="38106"/>
    <cellStyle name="Accent2 2 2 5 2 2 2" xfId="38107"/>
    <cellStyle name="Accent2 2 2 5 2 2 3" xfId="38108"/>
    <cellStyle name="Accent2 2 2 5 2 3" xfId="38109"/>
    <cellStyle name="Accent2 2 2 5 2 4" xfId="38110"/>
    <cellStyle name="Accent2 2 2 5 2 5" xfId="38111"/>
    <cellStyle name="Accent2 2 2 5 2 6" xfId="38112"/>
    <cellStyle name="Accent2 2 2 5 2 7" xfId="38113"/>
    <cellStyle name="Accent2 2 2 5 3" xfId="38114"/>
    <cellStyle name="Accent2 2 2 5 3 2" xfId="38115"/>
    <cellStyle name="Accent2 2 2 5 3 3" xfId="38116"/>
    <cellStyle name="Accent2 2 2 5 4" xfId="38117"/>
    <cellStyle name="Accent2 2 2 5 5" xfId="38118"/>
    <cellStyle name="Accent2 2 2 5 6" xfId="38119"/>
    <cellStyle name="Accent2 2 2 5 7" xfId="38120"/>
    <cellStyle name="Accent2 2 2 6" xfId="38121"/>
    <cellStyle name="Accent2 2 2 7" xfId="38122"/>
    <cellStyle name="Accent2 2 2 7 2" xfId="38123"/>
    <cellStyle name="Accent2 2 2 7 3" xfId="38124"/>
    <cellStyle name="Accent2 2 2 8" xfId="38125"/>
    <cellStyle name="Accent2 2 2 9" xfId="38126"/>
    <cellStyle name="Accent2 2 3" xfId="38127"/>
    <cellStyle name="Accent2 2 3 10" xfId="38128"/>
    <cellStyle name="Accent2 2 3 2" xfId="38129"/>
    <cellStyle name="Accent2 2 3 2 2" xfId="38130"/>
    <cellStyle name="Accent2 2 3 2 2 2" xfId="38131"/>
    <cellStyle name="Accent2 2 3 2 2 2 2" xfId="38132"/>
    <cellStyle name="Accent2 2 3 2 2 2 3" xfId="38133"/>
    <cellStyle name="Accent2 2 3 2 2 3" xfId="38134"/>
    <cellStyle name="Accent2 2 3 2 2 4" xfId="38135"/>
    <cellStyle name="Accent2 2 3 2 2 5" xfId="38136"/>
    <cellStyle name="Accent2 2 3 2 2 6" xfId="38137"/>
    <cellStyle name="Accent2 2 3 2 2 7" xfId="38138"/>
    <cellStyle name="Accent2 2 3 2 3" xfId="38139"/>
    <cellStyle name="Accent2 2 3 2 3 2" xfId="38140"/>
    <cellStyle name="Accent2 2 3 2 3 3" xfId="38141"/>
    <cellStyle name="Accent2 2 3 2 4" xfId="38142"/>
    <cellStyle name="Accent2 2 3 2 5" xfId="38143"/>
    <cellStyle name="Accent2 2 3 2 6" xfId="38144"/>
    <cellStyle name="Accent2 2 3 2 7" xfId="38145"/>
    <cellStyle name="Accent2 2 3 3" xfId="38146"/>
    <cellStyle name="Accent2 2 3 4" xfId="38147"/>
    <cellStyle name="Accent2 2 3 5" xfId="38148"/>
    <cellStyle name="Accent2 2 3 5 2" xfId="38149"/>
    <cellStyle name="Accent2 2 3 5 3" xfId="38150"/>
    <cellStyle name="Accent2 2 3 6" xfId="38151"/>
    <cellStyle name="Accent2 2 3 7" xfId="38152"/>
    <cellStyle name="Accent2 2 3 8" xfId="38153"/>
    <cellStyle name="Accent2 2 3 9" xfId="38154"/>
    <cellStyle name="Accent2 2 4" xfId="38155"/>
    <cellStyle name="Accent2 2 5" xfId="38156"/>
    <cellStyle name="Accent2 2 5 2" xfId="38157"/>
    <cellStyle name="Accent2 2 5 2 2" xfId="38158"/>
    <cellStyle name="Accent2 2 5 2 2 2" xfId="38159"/>
    <cellStyle name="Accent2 2 5 2 2 3" xfId="38160"/>
    <cellStyle name="Accent2 2 5 2 3" xfId="38161"/>
    <cellStyle name="Accent2 2 5 2 4" xfId="38162"/>
    <cellStyle name="Accent2 2 5 2 5" xfId="38163"/>
    <cellStyle name="Accent2 2 5 2 6" xfId="38164"/>
    <cellStyle name="Accent2 2 5 2 7" xfId="38165"/>
    <cellStyle name="Accent2 2 5 3" xfId="38166"/>
    <cellStyle name="Accent2 2 5 3 2" xfId="38167"/>
    <cellStyle name="Accent2 2 5 3 3" xfId="38168"/>
    <cellStyle name="Accent2 2 5 4" xfId="38169"/>
    <cellStyle name="Accent2 2 5 5" xfId="38170"/>
    <cellStyle name="Accent2 2 5 6" xfId="38171"/>
    <cellStyle name="Accent2 2 5 7" xfId="38172"/>
    <cellStyle name="Accent2 2 6" xfId="38173"/>
    <cellStyle name="Accent2 2 7" xfId="38174"/>
    <cellStyle name="Accent2 2 7 2" xfId="38175"/>
    <cellStyle name="Accent2 2 7 3" xfId="38176"/>
    <cellStyle name="Accent2 2 8" xfId="38177"/>
    <cellStyle name="Accent2 2 9" xfId="38178"/>
    <cellStyle name="Accent2 2_22_MN_R&amp;D 174_10F" xfId="38179"/>
    <cellStyle name="Accent2 20" xfId="1209"/>
    <cellStyle name="Accent2 21" xfId="1210"/>
    <cellStyle name="Accent2 22" xfId="1211"/>
    <cellStyle name="Accent2 23" xfId="1212"/>
    <cellStyle name="Accent2 24" xfId="1213"/>
    <cellStyle name="Accent2 25" xfId="1214"/>
    <cellStyle name="Accent2 26" xfId="1215"/>
    <cellStyle name="Accent2 27" xfId="1216"/>
    <cellStyle name="Accent2 28" xfId="1217"/>
    <cellStyle name="Accent2 29" xfId="1218"/>
    <cellStyle name="Accent2 3" xfId="1219"/>
    <cellStyle name="Accent2 3 2" xfId="1220"/>
    <cellStyle name="Accent2 3 3" xfId="38180"/>
    <cellStyle name="Accent2 3_PwrTax 51040" xfId="38181"/>
    <cellStyle name="Accent2 30" xfId="1221"/>
    <cellStyle name="Accent2 31" xfId="1222"/>
    <cellStyle name="Accent2 32" xfId="1223"/>
    <cellStyle name="Accent2 33" xfId="1224"/>
    <cellStyle name="Accent2 34" xfId="1225"/>
    <cellStyle name="Accent2 35" xfId="1226"/>
    <cellStyle name="Accent2 36" xfId="1227"/>
    <cellStyle name="Accent2 37" xfId="1228"/>
    <cellStyle name="Accent2 38" xfId="1229"/>
    <cellStyle name="Accent2 38 2" xfId="38182"/>
    <cellStyle name="Accent2 39" xfId="1230"/>
    <cellStyle name="Accent2 39 2" xfId="38183"/>
    <cellStyle name="Accent2 4" xfId="1231"/>
    <cellStyle name="Accent2 4 2" xfId="1232"/>
    <cellStyle name="Accent2 4 3" xfId="38184"/>
    <cellStyle name="Accent2 40" xfId="1233"/>
    <cellStyle name="Accent2 41" xfId="1234"/>
    <cellStyle name="Accent2 42" xfId="1235"/>
    <cellStyle name="Accent2 43" xfId="1236"/>
    <cellStyle name="Accent2 44" xfId="1237"/>
    <cellStyle name="Accent2 45" xfId="1238"/>
    <cellStyle name="Accent2 46" xfId="1239"/>
    <cellStyle name="Accent2 47" xfId="38185"/>
    <cellStyle name="Accent2 48" xfId="38186"/>
    <cellStyle name="Accent2 49" xfId="38187"/>
    <cellStyle name="Accent2 5" xfId="1240"/>
    <cellStyle name="Accent2 5 2" xfId="1241"/>
    <cellStyle name="Accent2 5 3" xfId="38188"/>
    <cellStyle name="Accent2 50" xfId="38189"/>
    <cellStyle name="Accent2 51" xfId="38190"/>
    <cellStyle name="Accent2 52" xfId="38191"/>
    <cellStyle name="Accent2 53" xfId="38192"/>
    <cellStyle name="Accent2 54" xfId="38193"/>
    <cellStyle name="Accent2 55" xfId="38194"/>
    <cellStyle name="Accent2 56" xfId="38195"/>
    <cellStyle name="Accent2 57" xfId="38196"/>
    <cellStyle name="Accent2 58" xfId="38197"/>
    <cellStyle name="Accent2 59" xfId="38198"/>
    <cellStyle name="Accent2 6" xfId="1242"/>
    <cellStyle name="Accent2 6 2" xfId="1243"/>
    <cellStyle name="Accent2 6 3" xfId="38199"/>
    <cellStyle name="Accent2 6_21_PSCO_Repair Expense-Prod_10F" xfId="38200"/>
    <cellStyle name="Accent2 60" xfId="38201"/>
    <cellStyle name="Accent2 61" xfId="38202"/>
    <cellStyle name="Accent2 62" xfId="38203"/>
    <cellStyle name="Accent2 63" xfId="38204"/>
    <cellStyle name="Accent2 64" xfId="38205"/>
    <cellStyle name="Accent2 65" xfId="38206"/>
    <cellStyle name="Accent2 66" xfId="38207"/>
    <cellStyle name="Accent2 67" xfId="38208"/>
    <cellStyle name="Accent2 68" xfId="38209"/>
    <cellStyle name="Accent2 69" xfId="38210"/>
    <cellStyle name="Accent2 7" xfId="1244"/>
    <cellStyle name="Accent2 7 2" xfId="1245"/>
    <cellStyle name="Accent2 7 3" xfId="38211"/>
    <cellStyle name="Accent2 70" xfId="38212"/>
    <cellStyle name="Accent2 71" xfId="38213"/>
    <cellStyle name="Accent2 72" xfId="38214"/>
    <cellStyle name="Accent2 73" xfId="38215"/>
    <cellStyle name="Accent2 74" xfId="38216"/>
    <cellStyle name="Accent2 75" xfId="38217"/>
    <cellStyle name="Accent2 76" xfId="38218"/>
    <cellStyle name="Accent2 77" xfId="38219"/>
    <cellStyle name="Accent2 78" xfId="38220"/>
    <cellStyle name="Accent2 79" xfId="38221"/>
    <cellStyle name="Accent2 8" xfId="1246"/>
    <cellStyle name="Accent2 8 10" xfId="38222"/>
    <cellStyle name="Accent2 8 2" xfId="1247"/>
    <cellStyle name="Accent2 8 2 2" xfId="38223"/>
    <cellStyle name="Accent2 8 2 2 2" xfId="38224"/>
    <cellStyle name="Accent2 8 2 2 2 2" xfId="38225"/>
    <cellStyle name="Accent2 8 2 2 2 3" xfId="38226"/>
    <cellStyle name="Accent2 8 2 2 3" xfId="38227"/>
    <cellStyle name="Accent2 8 2 2 4" xfId="38228"/>
    <cellStyle name="Accent2 8 2 2 5" xfId="38229"/>
    <cellStyle name="Accent2 8 2 2 6" xfId="38230"/>
    <cellStyle name="Accent2 8 2 2 7" xfId="38231"/>
    <cellStyle name="Accent2 8 2 3" xfId="38232"/>
    <cellStyle name="Accent2 8 2 3 2" xfId="38233"/>
    <cellStyle name="Accent2 8 2 3 3" xfId="38234"/>
    <cellStyle name="Accent2 8 2 4" xfId="38235"/>
    <cellStyle name="Accent2 8 2 5" xfId="38236"/>
    <cellStyle name="Accent2 8 2 6" xfId="38237"/>
    <cellStyle name="Accent2 8 2 7" xfId="38238"/>
    <cellStyle name="Accent2 8 3" xfId="38239"/>
    <cellStyle name="Accent2 8 4" xfId="38240"/>
    <cellStyle name="Accent2 8 5" xfId="38241"/>
    <cellStyle name="Accent2 8 5 2" xfId="38242"/>
    <cellStyle name="Accent2 8 5 3" xfId="38243"/>
    <cellStyle name="Accent2 8 6" xfId="38244"/>
    <cellStyle name="Accent2 8 7" xfId="38245"/>
    <cellStyle name="Accent2 8 8" xfId="38246"/>
    <cellStyle name="Accent2 8 9" xfId="38247"/>
    <cellStyle name="Accent2 80" xfId="38248"/>
    <cellStyle name="Accent2 81" xfId="38249"/>
    <cellStyle name="Accent2 82" xfId="38250"/>
    <cellStyle name="Accent2 83" xfId="38251"/>
    <cellStyle name="Accent2 84" xfId="38252"/>
    <cellStyle name="Accent2 85" xfId="38253"/>
    <cellStyle name="Accent2 86" xfId="38254"/>
    <cellStyle name="Accent2 87" xfId="38255"/>
    <cellStyle name="Accent2 88" xfId="38256"/>
    <cellStyle name="Accent2 89" xfId="38257"/>
    <cellStyle name="Accent2 9" xfId="1248"/>
    <cellStyle name="Accent2 9 2" xfId="1249"/>
    <cellStyle name="Accent2 9 3" xfId="64043"/>
    <cellStyle name="Accent2 90" xfId="38258"/>
    <cellStyle name="Accent2 91" xfId="38259"/>
    <cellStyle name="Accent2 92" xfId="38260"/>
    <cellStyle name="Accent2 93" xfId="38261"/>
    <cellStyle name="Accent2 94" xfId="38262"/>
    <cellStyle name="Accent2 95" xfId="38263"/>
    <cellStyle name="Accent2 96" xfId="38264"/>
    <cellStyle name="Accent2 97" xfId="38265"/>
    <cellStyle name="Accent2 98" xfId="38266"/>
    <cellStyle name="Accent2 99" xfId="38267"/>
    <cellStyle name="Accent3" xfId="23" builtinId="37" customBuiltin="1"/>
    <cellStyle name="Accent3 - 20%" xfId="1250"/>
    <cellStyle name="Accent3 - 40%" xfId="1251"/>
    <cellStyle name="Accent3 - 60%" xfId="1252"/>
    <cellStyle name="Accent3 10" xfId="1253"/>
    <cellStyle name="Accent3 10 2" xfId="1254"/>
    <cellStyle name="Accent3 100" xfId="38268"/>
    <cellStyle name="Accent3 101" xfId="38269"/>
    <cellStyle name="Accent3 102" xfId="38270"/>
    <cellStyle name="Accent3 103" xfId="38271"/>
    <cellStyle name="Accent3 104" xfId="38272"/>
    <cellStyle name="Accent3 105" xfId="38273"/>
    <cellStyle name="Accent3 106" xfId="38274"/>
    <cellStyle name="Accent3 107" xfId="38275"/>
    <cellStyle name="Accent3 108" xfId="38276"/>
    <cellStyle name="Accent3 109" xfId="38277"/>
    <cellStyle name="Accent3 11" xfId="1255"/>
    <cellStyle name="Accent3 11 2" xfId="1256"/>
    <cellStyle name="Accent3 110" xfId="38278"/>
    <cellStyle name="Accent3 111" xfId="38279"/>
    <cellStyle name="Accent3 112" xfId="38280"/>
    <cellStyle name="Accent3 113" xfId="38281"/>
    <cellStyle name="Accent3 114" xfId="38282"/>
    <cellStyle name="Accent3 115" xfId="38283"/>
    <cellStyle name="Accent3 116" xfId="38284"/>
    <cellStyle name="Accent3 117" xfId="38285"/>
    <cellStyle name="Accent3 118" xfId="38286"/>
    <cellStyle name="Accent3 119" xfId="38287"/>
    <cellStyle name="Accent3 12" xfId="1257"/>
    <cellStyle name="Accent3 12 2" xfId="1258"/>
    <cellStyle name="Accent3 120" xfId="38288"/>
    <cellStyle name="Accent3 121" xfId="38289"/>
    <cellStyle name="Accent3 122" xfId="38290"/>
    <cellStyle name="Accent3 123" xfId="38291"/>
    <cellStyle name="Accent3 124" xfId="38292"/>
    <cellStyle name="Accent3 125" xfId="38293"/>
    <cellStyle name="Accent3 126" xfId="38294"/>
    <cellStyle name="Accent3 127" xfId="38295"/>
    <cellStyle name="Accent3 128" xfId="38296"/>
    <cellStyle name="Accent3 129" xfId="38297"/>
    <cellStyle name="Accent3 13" xfId="1259"/>
    <cellStyle name="Accent3 13 2" xfId="1260"/>
    <cellStyle name="Accent3 13 2 2" xfId="38298"/>
    <cellStyle name="Accent3 13 2 2 2" xfId="38299"/>
    <cellStyle name="Accent3 13 2 2 3" xfId="38300"/>
    <cellStyle name="Accent3 13 2 3" xfId="38301"/>
    <cellStyle name="Accent3 13 2 4" xfId="38302"/>
    <cellStyle name="Accent3 13 2 5" xfId="38303"/>
    <cellStyle name="Accent3 13 2 6" xfId="38304"/>
    <cellStyle name="Accent3 13 2 7" xfId="38305"/>
    <cellStyle name="Accent3 13 3" xfId="38306"/>
    <cellStyle name="Accent3 13 3 2" xfId="38307"/>
    <cellStyle name="Accent3 13 3 3" xfId="38308"/>
    <cellStyle name="Accent3 13 4" xfId="38309"/>
    <cellStyle name="Accent3 13 5" xfId="38310"/>
    <cellStyle name="Accent3 13 6" xfId="38311"/>
    <cellStyle name="Accent3 13 7" xfId="38312"/>
    <cellStyle name="Accent3 130" xfId="38313"/>
    <cellStyle name="Accent3 131" xfId="38314"/>
    <cellStyle name="Accent3 132" xfId="38315"/>
    <cellStyle name="Accent3 133" xfId="38316"/>
    <cellStyle name="Accent3 134" xfId="38317"/>
    <cellStyle name="Accent3 135" xfId="38318"/>
    <cellStyle name="Accent3 136" xfId="38319"/>
    <cellStyle name="Accent3 137" xfId="38320"/>
    <cellStyle name="Accent3 138" xfId="38321"/>
    <cellStyle name="Accent3 139" xfId="38322"/>
    <cellStyle name="Accent3 14" xfId="1261"/>
    <cellStyle name="Accent3 14 2" xfId="1262"/>
    <cellStyle name="Accent3 14 3" xfId="38323"/>
    <cellStyle name="Accent3 14 4" xfId="38324"/>
    <cellStyle name="Accent3 14 5" xfId="38325"/>
    <cellStyle name="Accent3 140" xfId="38326"/>
    <cellStyle name="Accent3 141" xfId="38327"/>
    <cellStyle name="Accent3 15" xfId="1263"/>
    <cellStyle name="Accent3 15 2" xfId="1264"/>
    <cellStyle name="Accent3 15 3" xfId="38328"/>
    <cellStyle name="Accent3 16" xfId="1265"/>
    <cellStyle name="Accent3 16 2" xfId="1266"/>
    <cellStyle name="Accent3 17" xfId="1267"/>
    <cellStyle name="Accent3 17 2" xfId="1268"/>
    <cellStyle name="Accent3 18" xfId="1269"/>
    <cellStyle name="Accent3 18 2" xfId="1270"/>
    <cellStyle name="Accent3 19" xfId="1271"/>
    <cellStyle name="Accent3 19 2" xfId="1272"/>
    <cellStyle name="Accent3 2" xfId="1273"/>
    <cellStyle name="Accent3 2 10" xfId="38329"/>
    <cellStyle name="Accent3 2 11" xfId="38330"/>
    <cellStyle name="Accent3 2 12" xfId="38331"/>
    <cellStyle name="Accent3 2 2" xfId="1274"/>
    <cellStyle name="Accent3 2 2 10" xfId="38332"/>
    <cellStyle name="Accent3 2 2 11" xfId="38333"/>
    <cellStyle name="Accent3 2 2 12" xfId="38334"/>
    <cellStyle name="Accent3 2 2 2" xfId="38335"/>
    <cellStyle name="Accent3 2 2 2 10" xfId="38336"/>
    <cellStyle name="Accent3 2 2 2 2" xfId="38337"/>
    <cellStyle name="Accent3 2 2 2 2 2" xfId="38338"/>
    <cellStyle name="Accent3 2 2 2 2 2 2" xfId="38339"/>
    <cellStyle name="Accent3 2 2 2 2 2 2 2" xfId="38340"/>
    <cellStyle name="Accent3 2 2 2 2 2 2 3" xfId="38341"/>
    <cellStyle name="Accent3 2 2 2 2 2 3" xfId="38342"/>
    <cellStyle name="Accent3 2 2 2 2 2 4" xfId="38343"/>
    <cellStyle name="Accent3 2 2 2 2 2 5" xfId="38344"/>
    <cellStyle name="Accent3 2 2 2 2 2 6" xfId="38345"/>
    <cellStyle name="Accent3 2 2 2 2 2 7" xfId="38346"/>
    <cellStyle name="Accent3 2 2 2 2 3" xfId="38347"/>
    <cellStyle name="Accent3 2 2 2 2 3 2" xfId="38348"/>
    <cellStyle name="Accent3 2 2 2 2 3 3" xfId="38349"/>
    <cellStyle name="Accent3 2 2 2 2 4" xfId="38350"/>
    <cellStyle name="Accent3 2 2 2 2 5" xfId="38351"/>
    <cellStyle name="Accent3 2 2 2 2 6" xfId="38352"/>
    <cellStyle name="Accent3 2 2 2 2 7" xfId="38353"/>
    <cellStyle name="Accent3 2 2 2 3" xfId="38354"/>
    <cellStyle name="Accent3 2 2 2 4" xfId="38355"/>
    <cellStyle name="Accent3 2 2 2 5" xfId="38356"/>
    <cellStyle name="Accent3 2 2 2 5 2" xfId="38357"/>
    <cellStyle name="Accent3 2 2 2 5 3" xfId="38358"/>
    <cellStyle name="Accent3 2 2 2 6" xfId="38359"/>
    <cellStyle name="Accent3 2 2 2 7" xfId="38360"/>
    <cellStyle name="Accent3 2 2 2 8" xfId="38361"/>
    <cellStyle name="Accent3 2 2 2 9" xfId="38362"/>
    <cellStyle name="Accent3 2 2 3" xfId="38363"/>
    <cellStyle name="Accent3 2 2 4" xfId="38364"/>
    <cellStyle name="Accent3 2 2 5" xfId="38365"/>
    <cellStyle name="Accent3 2 2 5 2" xfId="38366"/>
    <cellStyle name="Accent3 2 2 5 2 2" xfId="38367"/>
    <cellStyle name="Accent3 2 2 5 2 2 2" xfId="38368"/>
    <cellStyle name="Accent3 2 2 5 2 2 3" xfId="38369"/>
    <cellStyle name="Accent3 2 2 5 2 3" xfId="38370"/>
    <cellStyle name="Accent3 2 2 5 2 4" xfId="38371"/>
    <cellStyle name="Accent3 2 2 5 2 5" xfId="38372"/>
    <cellStyle name="Accent3 2 2 5 2 6" xfId="38373"/>
    <cellStyle name="Accent3 2 2 5 2 7" xfId="38374"/>
    <cellStyle name="Accent3 2 2 5 3" xfId="38375"/>
    <cellStyle name="Accent3 2 2 5 3 2" xfId="38376"/>
    <cellStyle name="Accent3 2 2 5 3 3" xfId="38377"/>
    <cellStyle name="Accent3 2 2 5 4" xfId="38378"/>
    <cellStyle name="Accent3 2 2 5 5" xfId="38379"/>
    <cellStyle name="Accent3 2 2 5 6" xfId="38380"/>
    <cellStyle name="Accent3 2 2 5 7" xfId="38381"/>
    <cellStyle name="Accent3 2 2 6" xfId="38382"/>
    <cellStyle name="Accent3 2 2 7" xfId="38383"/>
    <cellStyle name="Accent3 2 2 7 2" xfId="38384"/>
    <cellStyle name="Accent3 2 2 7 3" xfId="38385"/>
    <cellStyle name="Accent3 2 2 8" xfId="38386"/>
    <cellStyle name="Accent3 2 2 9" xfId="38387"/>
    <cellStyle name="Accent3 2 3" xfId="38388"/>
    <cellStyle name="Accent3 2 3 10" xfId="38389"/>
    <cellStyle name="Accent3 2 3 2" xfId="38390"/>
    <cellStyle name="Accent3 2 3 2 2" xfId="38391"/>
    <cellStyle name="Accent3 2 3 2 2 2" xfId="38392"/>
    <cellStyle name="Accent3 2 3 2 2 2 2" xfId="38393"/>
    <cellStyle name="Accent3 2 3 2 2 2 3" xfId="38394"/>
    <cellStyle name="Accent3 2 3 2 2 3" xfId="38395"/>
    <cellStyle name="Accent3 2 3 2 2 4" xfId="38396"/>
    <cellStyle name="Accent3 2 3 2 2 5" xfId="38397"/>
    <cellStyle name="Accent3 2 3 2 2 6" xfId="38398"/>
    <cellStyle name="Accent3 2 3 2 2 7" xfId="38399"/>
    <cellStyle name="Accent3 2 3 2 3" xfId="38400"/>
    <cellStyle name="Accent3 2 3 2 3 2" xfId="38401"/>
    <cellStyle name="Accent3 2 3 2 3 3" xfId="38402"/>
    <cellStyle name="Accent3 2 3 2 4" xfId="38403"/>
    <cellStyle name="Accent3 2 3 2 5" xfId="38404"/>
    <cellStyle name="Accent3 2 3 2 6" xfId="38405"/>
    <cellStyle name="Accent3 2 3 2 7" xfId="38406"/>
    <cellStyle name="Accent3 2 3 3" xfId="38407"/>
    <cellStyle name="Accent3 2 3 4" xfId="38408"/>
    <cellStyle name="Accent3 2 3 5" xfId="38409"/>
    <cellStyle name="Accent3 2 3 5 2" xfId="38410"/>
    <cellStyle name="Accent3 2 3 5 3" xfId="38411"/>
    <cellStyle name="Accent3 2 3 6" xfId="38412"/>
    <cellStyle name="Accent3 2 3 7" xfId="38413"/>
    <cellStyle name="Accent3 2 3 8" xfId="38414"/>
    <cellStyle name="Accent3 2 3 9" xfId="38415"/>
    <cellStyle name="Accent3 2 4" xfId="38416"/>
    <cellStyle name="Accent3 2 5" xfId="38417"/>
    <cellStyle name="Accent3 2 5 2" xfId="38418"/>
    <cellStyle name="Accent3 2 5 2 2" xfId="38419"/>
    <cellStyle name="Accent3 2 5 2 2 2" xfId="38420"/>
    <cellStyle name="Accent3 2 5 2 2 3" xfId="38421"/>
    <cellStyle name="Accent3 2 5 2 3" xfId="38422"/>
    <cellStyle name="Accent3 2 5 2 4" xfId="38423"/>
    <cellStyle name="Accent3 2 5 2 5" xfId="38424"/>
    <cellStyle name="Accent3 2 5 2 6" xfId="38425"/>
    <cellStyle name="Accent3 2 5 2 7" xfId="38426"/>
    <cellStyle name="Accent3 2 5 3" xfId="38427"/>
    <cellStyle name="Accent3 2 5 3 2" xfId="38428"/>
    <cellStyle name="Accent3 2 5 3 3" xfId="38429"/>
    <cellStyle name="Accent3 2 5 4" xfId="38430"/>
    <cellStyle name="Accent3 2 5 5" xfId="38431"/>
    <cellStyle name="Accent3 2 5 6" xfId="38432"/>
    <cellStyle name="Accent3 2 5 7" xfId="38433"/>
    <cellStyle name="Accent3 2 6" xfId="38434"/>
    <cellStyle name="Accent3 2 7" xfId="38435"/>
    <cellStyle name="Accent3 2 7 2" xfId="38436"/>
    <cellStyle name="Accent3 2 7 3" xfId="38437"/>
    <cellStyle name="Accent3 2 8" xfId="38438"/>
    <cellStyle name="Accent3 2 9" xfId="38439"/>
    <cellStyle name="Accent3 2_22_MN_R&amp;D 174_10F" xfId="38440"/>
    <cellStyle name="Accent3 20" xfId="1275"/>
    <cellStyle name="Accent3 21" xfId="1276"/>
    <cellStyle name="Accent3 22" xfId="1277"/>
    <cellStyle name="Accent3 23" xfId="1278"/>
    <cellStyle name="Accent3 24" xfId="1279"/>
    <cellStyle name="Accent3 25" xfId="1280"/>
    <cellStyle name="Accent3 26" xfId="1281"/>
    <cellStyle name="Accent3 27" xfId="1282"/>
    <cellStyle name="Accent3 28" xfId="1283"/>
    <cellStyle name="Accent3 29" xfId="1284"/>
    <cellStyle name="Accent3 3" xfId="1285"/>
    <cellStyle name="Accent3 3 2" xfId="1286"/>
    <cellStyle name="Accent3 3 3" xfId="38441"/>
    <cellStyle name="Accent3 3_PwrTax 51040" xfId="38442"/>
    <cellStyle name="Accent3 30" xfId="1287"/>
    <cellStyle name="Accent3 31" xfId="1288"/>
    <cellStyle name="Accent3 32" xfId="1289"/>
    <cellStyle name="Accent3 33" xfId="1290"/>
    <cellStyle name="Accent3 34" xfId="1291"/>
    <cellStyle name="Accent3 35" xfId="1292"/>
    <cellStyle name="Accent3 36" xfId="1293"/>
    <cellStyle name="Accent3 37" xfId="1294"/>
    <cellStyle name="Accent3 38" xfId="1295"/>
    <cellStyle name="Accent3 39" xfId="1296"/>
    <cellStyle name="Accent3 39 2" xfId="38443"/>
    <cellStyle name="Accent3 4" xfId="1297"/>
    <cellStyle name="Accent3 4 2" xfId="1298"/>
    <cellStyle name="Accent3 4 3" xfId="38444"/>
    <cellStyle name="Accent3 40" xfId="1299"/>
    <cellStyle name="Accent3 40 2" xfId="38445"/>
    <cellStyle name="Accent3 41" xfId="1300"/>
    <cellStyle name="Accent3 42" xfId="1301"/>
    <cellStyle name="Accent3 43" xfId="1302"/>
    <cellStyle name="Accent3 44" xfId="1303"/>
    <cellStyle name="Accent3 45" xfId="1304"/>
    <cellStyle name="Accent3 46" xfId="1305"/>
    <cellStyle name="Accent3 47" xfId="38446"/>
    <cellStyle name="Accent3 48" xfId="38447"/>
    <cellStyle name="Accent3 49" xfId="38448"/>
    <cellStyle name="Accent3 5" xfId="1306"/>
    <cellStyle name="Accent3 5 2" xfId="1307"/>
    <cellStyle name="Accent3 5 3" xfId="38449"/>
    <cellStyle name="Accent3 50" xfId="38450"/>
    <cellStyle name="Accent3 51" xfId="38451"/>
    <cellStyle name="Accent3 52" xfId="38452"/>
    <cellStyle name="Accent3 53" xfId="38453"/>
    <cellStyle name="Accent3 54" xfId="38454"/>
    <cellStyle name="Accent3 55" xfId="38455"/>
    <cellStyle name="Accent3 56" xfId="38456"/>
    <cellStyle name="Accent3 57" xfId="38457"/>
    <cellStyle name="Accent3 58" xfId="38458"/>
    <cellStyle name="Accent3 59" xfId="38459"/>
    <cellStyle name="Accent3 6" xfId="1308"/>
    <cellStyle name="Accent3 6 2" xfId="1309"/>
    <cellStyle name="Accent3 6 3" xfId="38460"/>
    <cellStyle name="Accent3 6_21_PSCO_Repair Expense-Prod_10F" xfId="38461"/>
    <cellStyle name="Accent3 60" xfId="38462"/>
    <cellStyle name="Accent3 61" xfId="38463"/>
    <cellStyle name="Accent3 62" xfId="38464"/>
    <cellStyle name="Accent3 63" xfId="38465"/>
    <cellStyle name="Accent3 64" xfId="38466"/>
    <cellStyle name="Accent3 65" xfId="38467"/>
    <cellStyle name="Accent3 66" xfId="38468"/>
    <cellStyle name="Accent3 67" xfId="38469"/>
    <cellStyle name="Accent3 68" xfId="38470"/>
    <cellStyle name="Accent3 69" xfId="38471"/>
    <cellStyle name="Accent3 7" xfId="1310"/>
    <cellStyle name="Accent3 7 2" xfId="1311"/>
    <cellStyle name="Accent3 7 3" xfId="38472"/>
    <cellStyle name="Accent3 70" xfId="38473"/>
    <cellStyle name="Accent3 71" xfId="38474"/>
    <cellStyle name="Accent3 72" xfId="38475"/>
    <cellStyle name="Accent3 73" xfId="38476"/>
    <cellStyle name="Accent3 74" xfId="38477"/>
    <cellStyle name="Accent3 75" xfId="38478"/>
    <cellStyle name="Accent3 76" xfId="38479"/>
    <cellStyle name="Accent3 77" xfId="38480"/>
    <cellStyle name="Accent3 78" xfId="38481"/>
    <cellStyle name="Accent3 79" xfId="38482"/>
    <cellStyle name="Accent3 8" xfId="1312"/>
    <cellStyle name="Accent3 8 10" xfId="38483"/>
    <cellStyle name="Accent3 8 2" xfId="1313"/>
    <cellStyle name="Accent3 8 2 2" xfId="38484"/>
    <cellStyle name="Accent3 8 2 2 2" xfId="38485"/>
    <cellStyle name="Accent3 8 2 2 2 2" xfId="38486"/>
    <cellStyle name="Accent3 8 2 2 2 3" xfId="38487"/>
    <cellStyle name="Accent3 8 2 2 3" xfId="38488"/>
    <cellStyle name="Accent3 8 2 2 4" xfId="38489"/>
    <cellStyle name="Accent3 8 2 2 5" xfId="38490"/>
    <cellStyle name="Accent3 8 2 2 6" xfId="38491"/>
    <cellStyle name="Accent3 8 2 2 7" xfId="38492"/>
    <cellStyle name="Accent3 8 2 3" xfId="38493"/>
    <cellStyle name="Accent3 8 2 3 2" xfId="38494"/>
    <cellStyle name="Accent3 8 2 3 3" xfId="38495"/>
    <cellStyle name="Accent3 8 2 4" xfId="38496"/>
    <cellStyle name="Accent3 8 2 5" xfId="38497"/>
    <cellStyle name="Accent3 8 2 6" xfId="38498"/>
    <cellStyle name="Accent3 8 2 7" xfId="38499"/>
    <cellStyle name="Accent3 8 3" xfId="38500"/>
    <cellStyle name="Accent3 8 4" xfId="38501"/>
    <cellStyle name="Accent3 8 5" xfId="38502"/>
    <cellStyle name="Accent3 8 5 2" xfId="38503"/>
    <cellStyle name="Accent3 8 5 3" xfId="38504"/>
    <cellStyle name="Accent3 8 6" xfId="38505"/>
    <cellStyle name="Accent3 8 7" xfId="38506"/>
    <cellStyle name="Accent3 8 8" xfId="38507"/>
    <cellStyle name="Accent3 8 9" xfId="38508"/>
    <cellStyle name="Accent3 80" xfId="38509"/>
    <cellStyle name="Accent3 81" xfId="38510"/>
    <cellStyle name="Accent3 82" xfId="38511"/>
    <cellStyle name="Accent3 83" xfId="38512"/>
    <cellStyle name="Accent3 84" xfId="38513"/>
    <cellStyle name="Accent3 85" xfId="38514"/>
    <cellStyle name="Accent3 86" xfId="38515"/>
    <cellStyle name="Accent3 87" xfId="38516"/>
    <cellStyle name="Accent3 88" xfId="38517"/>
    <cellStyle name="Accent3 89" xfId="38518"/>
    <cellStyle name="Accent3 9" xfId="1314"/>
    <cellStyle name="Accent3 9 2" xfId="1315"/>
    <cellStyle name="Accent3 9 3" xfId="64044"/>
    <cellStyle name="Accent3 90" xfId="38519"/>
    <cellStyle name="Accent3 91" xfId="38520"/>
    <cellStyle name="Accent3 92" xfId="38521"/>
    <cellStyle name="Accent3 93" xfId="38522"/>
    <cellStyle name="Accent3 94" xfId="38523"/>
    <cellStyle name="Accent3 95" xfId="38524"/>
    <cellStyle name="Accent3 96" xfId="38525"/>
    <cellStyle name="Accent3 97" xfId="38526"/>
    <cellStyle name="Accent3 98" xfId="38527"/>
    <cellStyle name="Accent3 99" xfId="38528"/>
    <cellStyle name="Accent4" xfId="24" builtinId="41" customBuiltin="1"/>
    <cellStyle name="Accent4 - 20%" xfId="1316"/>
    <cellStyle name="Accent4 - 40%" xfId="1317"/>
    <cellStyle name="Accent4 - 60%" xfId="1318"/>
    <cellStyle name="Accent4 10" xfId="1319"/>
    <cellStyle name="Accent4 10 2" xfId="1320"/>
    <cellStyle name="Accent4 100" xfId="38529"/>
    <cellStyle name="Accent4 101" xfId="38530"/>
    <cellStyle name="Accent4 102" xfId="38531"/>
    <cellStyle name="Accent4 103" xfId="38532"/>
    <cellStyle name="Accent4 104" xfId="38533"/>
    <cellStyle name="Accent4 105" xfId="38534"/>
    <cellStyle name="Accent4 106" xfId="38535"/>
    <cellStyle name="Accent4 107" xfId="38536"/>
    <cellStyle name="Accent4 108" xfId="38537"/>
    <cellStyle name="Accent4 109" xfId="38538"/>
    <cellStyle name="Accent4 11" xfId="1321"/>
    <cellStyle name="Accent4 11 2" xfId="1322"/>
    <cellStyle name="Accent4 110" xfId="38539"/>
    <cellStyle name="Accent4 111" xfId="38540"/>
    <cellStyle name="Accent4 112" xfId="38541"/>
    <cellStyle name="Accent4 113" xfId="38542"/>
    <cellStyle name="Accent4 114" xfId="38543"/>
    <cellStyle name="Accent4 115" xfId="38544"/>
    <cellStyle name="Accent4 116" xfId="38545"/>
    <cellStyle name="Accent4 117" xfId="38546"/>
    <cellStyle name="Accent4 118" xfId="38547"/>
    <cellStyle name="Accent4 119" xfId="38548"/>
    <cellStyle name="Accent4 12" xfId="1323"/>
    <cellStyle name="Accent4 12 2" xfId="1324"/>
    <cellStyle name="Accent4 120" xfId="38549"/>
    <cellStyle name="Accent4 121" xfId="38550"/>
    <cellStyle name="Accent4 122" xfId="38551"/>
    <cellStyle name="Accent4 123" xfId="38552"/>
    <cellStyle name="Accent4 124" xfId="38553"/>
    <cellStyle name="Accent4 125" xfId="38554"/>
    <cellStyle name="Accent4 126" xfId="38555"/>
    <cellStyle name="Accent4 127" xfId="38556"/>
    <cellStyle name="Accent4 128" xfId="38557"/>
    <cellStyle name="Accent4 129" xfId="38558"/>
    <cellStyle name="Accent4 13" xfId="1325"/>
    <cellStyle name="Accent4 13 2" xfId="1326"/>
    <cellStyle name="Accent4 13 2 2" xfId="38559"/>
    <cellStyle name="Accent4 13 2 2 2" xfId="38560"/>
    <cellStyle name="Accent4 13 2 2 3" xfId="38561"/>
    <cellStyle name="Accent4 13 2 3" xfId="38562"/>
    <cellStyle name="Accent4 13 2 4" xfId="38563"/>
    <cellStyle name="Accent4 13 2 5" xfId="38564"/>
    <cellStyle name="Accent4 13 2 6" xfId="38565"/>
    <cellStyle name="Accent4 13 2 7" xfId="38566"/>
    <cellStyle name="Accent4 13 3" xfId="38567"/>
    <cellStyle name="Accent4 13 3 2" xfId="38568"/>
    <cellStyle name="Accent4 13 3 3" xfId="38569"/>
    <cellStyle name="Accent4 13 4" xfId="38570"/>
    <cellStyle name="Accent4 13 5" xfId="38571"/>
    <cellStyle name="Accent4 13 6" xfId="38572"/>
    <cellStyle name="Accent4 13 7" xfId="38573"/>
    <cellStyle name="Accent4 130" xfId="38574"/>
    <cellStyle name="Accent4 131" xfId="38575"/>
    <cellStyle name="Accent4 132" xfId="38576"/>
    <cellStyle name="Accent4 133" xfId="38577"/>
    <cellStyle name="Accent4 134" xfId="38578"/>
    <cellStyle name="Accent4 135" xfId="38579"/>
    <cellStyle name="Accent4 136" xfId="38580"/>
    <cellStyle name="Accent4 137" xfId="38581"/>
    <cellStyle name="Accent4 138" xfId="38582"/>
    <cellStyle name="Accent4 139" xfId="38583"/>
    <cellStyle name="Accent4 14" xfId="1327"/>
    <cellStyle name="Accent4 14 2" xfId="1328"/>
    <cellStyle name="Accent4 14 3" xfId="38584"/>
    <cellStyle name="Accent4 14 4" xfId="38585"/>
    <cellStyle name="Accent4 14 5" xfId="38586"/>
    <cellStyle name="Accent4 140" xfId="38587"/>
    <cellStyle name="Accent4 141" xfId="38588"/>
    <cellStyle name="Accent4 15" xfId="1329"/>
    <cellStyle name="Accent4 15 2" xfId="1330"/>
    <cellStyle name="Accent4 15 3" xfId="38589"/>
    <cellStyle name="Accent4 16" xfId="1331"/>
    <cellStyle name="Accent4 16 2" xfId="1332"/>
    <cellStyle name="Accent4 17" xfId="1333"/>
    <cellStyle name="Accent4 17 2" xfId="1334"/>
    <cellStyle name="Accent4 18" xfId="1335"/>
    <cellStyle name="Accent4 18 2" xfId="1336"/>
    <cellStyle name="Accent4 19" xfId="1337"/>
    <cellStyle name="Accent4 19 2" xfId="1338"/>
    <cellStyle name="Accent4 2" xfId="1339"/>
    <cellStyle name="Accent4 2 10" xfId="38590"/>
    <cellStyle name="Accent4 2 11" xfId="38591"/>
    <cellStyle name="Accent4 2 12" xfId="38592"/>
    <cellStyle name="Accent4 2 2" xfId="1340"/>
    <cellStyle name="Accent4 2 2 10" xfId="38593"/>
    <cellStyle name="Accent4 2 2 11" xfId="38594"/>
    <cellStyle name="Accent4 2 2 12" xfId="38595"/>
    <cellStyle name="Accent4 2 2 2" xfId="38596"/>
    <cellStyle name="Accent4 2 2 2 10" xfId="38597"/>
    <cellStyle name="Accent4 2 2 2 2" xfId="38598"/>
    <cellStyle name="Accent4 2 2 2 2 2" xfId="38599"/>
    <cellStyle name="Accent4 2 2 2 2 2 2" xfId="38600"/>
    <cellStyle name="Accent4 2 2 2 2 2 2 2" xfId="38601"/>
    <cellStyle name="Accent4 2 2 2 2 2 2 3" xfId="38602"/>
    <cellStyle name="Accent4 2 2 2 2 2 3" xfId="38603"/>
    <cellStyle name="Accent4 2 2 2 2 2 4" xfId="38604"/>
    <cellStyle name="Accent4 2 2 2 2 2 5" xfId="38605"/>
    <cellStyle name="Accent4 2 2 2 2 2 6" xfId="38606"/>
    <cellStyle name="Accent4 2 2 2 2 2 7" xfId="38607"/>
    <cellStyle name="Accent4 2 2 2 2 3" xfId="38608"/>
    <cellStyle name="Accent4 2 2 2 2 3 2" xfId="38609"/>
    <cellStyle name="Accent4 2 2 2 2 3 3" xfId="38610"/>
    <cellStyle name="Accent4 2 2 2 2 4" xfId="38611"/>
    <cellStyle name="Accent4 2 2 2 2 5" xfId="38612"/>
    <cellStyle name="Accent4 2 2 2 2 6" xfId="38613"/>
    <cellStyle name="Accent4 2 2 2 2 7" xfId="38614"/>
    <cellStyle name="Accent4 2 2 2 3" xfId="38615"/>
    <cellStyle name="Accent4 2 2 2 4" xfId="38616"/>
    <cellStyle name="Accent4 2 2 2 5" xfId="38617"/>
    <cellStyle name="Accent4 2 2 2 5 2" xfId="38618"/>
    <cellStyle name="Accent4 2 2 2 5 3" xfId="38619"/>
    <cellStyle name="Accent4 2 2 2 6" xfId="38620"/>
    <cellStyle name="Accent4 2 2 2 7" xfId="38621"/>
    <cellStyle name="Accent4 2 2 2 8" xfId="38622"/>
    <cellStyle name="Accent4 2 2 2 9" xfId="38623"/>
    <cellStyle name="Accent4 2 2 3" xfId="38624"/>
    <cellStyle name="Accent4 2 2 4" xfId="38625"/>
    <cellStyle name="Accent4 2 2 5" xfId="38626"/>
    <cellStyle name="Accent4 2 2 5 2" xfId="38627"/>
    <cellStyle name="Accent4 2 2 5 2 2" xfId="38628"/>
    <cellStyle name="Accent4 2 2 5 2 2 2" xfId="38629"/>
    <cellStyle name="Accent4 2 2 5 2 2 3" xfId="38630"/>
    <cellStyle name="Accent4 2 2 5 2 3" xfId="38631"/>
    <cellStyle name="Accent4 2 2 5 2 4" xfId="38632"/>
    <cellStyle name="Accent4 2 2 5 2 5" xfId="38633"/>
    <cellStyle name="Accent4 2 2 5 2 6" xfId="38634"/>
    <cellStyle name="Accent4 2 2 5 2 7" xfId="38635"/>
    <cellStyle name="Accent4 2 2 5 3" xfId="38636"/>
    <cellStyle name="Accent4 2 2 5 3 2" xfId="38637"/>
    <cellStyle name="Accent4 2 2 5 3 3" xfId="38638"/>
    <cellStyle name="Accent4 2 2 5 4" xfId="38639"/>
    <cellStyle name="Accent4 2 2 5 5" xfId="38640"/>
    <cellStyle name="Accent4 2 2 5 6" xfId="38641"/>
    <cellStyle name="Accent4 2 2 5 7" xfId="38642"/>
    <cellStyle name="Accent4 2 2 6" xfId="38643"/>
    <cellStyle name="Accent4 2 2 7" xfId="38644"/>
    <cellStyle name="Accent4 2 2 7 2" xfId="38645"/>
    <cellStyle name="Accent4 2 2 7 3" xfId="38646"/>
    <cellStyle name="Accent4 2 2 8" xfId="38647"/>
    <cellStyle name="Accent4 2 2 9" xfId="38648"/>
    <cellStyle name="Accent4 2 3" xfId="38649"/>
    <cellStyle name="Accent4 2 3 10" xfId="38650"/>
    <cellStyle name="Accent4 2 3 2" xfId="38651"/>
    <cellStyle name="Accent4 2 3 2 2" xfId="38652"/>
    <cellStyle name="Accent4 2 3 2 2 2" xfId="38653"/>
    <cellStyle name="Accent4 2 3 2 2 2 2" xfId="38654"/>
    <cellStyle name="Accent4 2 3 2 2 2 3" xfId="38655"/>
    <cellStyle name="Accent4 2 3 2 2 3" xfId="38656"/>
    <cellStyle name="Accent4 2 3 2 2 4" xfId="38657"/>
    <cellStyle name="Accent4 2 3 2 2 5" xfId="38658"/>
    <cellStyle name="Accent4 2 3 2 2 6" xfId="38659"/>
    <cellStyle name="Accent4 2 3 2 2 7" xfId="38660"/>
    <cellStyle name="Accent4 2 3 2 3" xfId="38661"/>
    <cellStyle name="Accent4 2 3 2 3 2" xfId="38662"/>
    <cellStyle name="Accent4 2 3 2 3 3" xfId="38663"/>
    <cellStyle name="Accent4 2 3 2 4" xfId="38664"/>
    <cellStyle name="Accent4 2 3 2 5" xfId="38665"/>
    <cellStyle name="Accent4 2 3 2 6" xfId="38666"/>
    <cellStyle name="Accent4 2 3 2 7" xfId="38667"/>
    <cellStyle name="Accent4 2 3 3" xfId="38668"/>
    <cellStyle name="Accent4 2 3 4" xfId="38669"/>
    <cellStyle name="Accent4 2 3 5" xfId="38670"/>
    <cellStyle name="Accent4 2 3 5 2" xfId="38671"/>
    <cellStyle name="Accent4 2 3 5 3" xfId="38672"/>
    <cellStyle name="Accent4 2 3 6" xfId="38673"/>
    <cellStyle name="Accent4 2 3 7" xfId="38674"/>
    <cellStyle name="Accent4 2 3 8" xfId="38675"/>
    <cellStyle name="Accent4 2 3 9" xfId="38676"/>
    <cellStyle name="Accent4 2 4" xfId="38677"/>
    <cellStyle name="Accent4 2 5" xfId="38678"/>
    <cellStyle name="Accent4 2 5 2" xfId="38679"/>
    <cellStyle name="Accent4 2 5 2 2" xfId="38680"/>
    <cellStyle name="Accent4 2 5 2 2 2" xfId="38681"/>
    <cellStyle name="Accent4 2 5 2 2 3" xfId="38682"/>
    <cellStyle name="Accent4 2 5 2 3" xfId="38683"/>
    <cellStyle name="Accent4 2 5 2 4" xfId="38684"/>
    <cellStyle name="Accent4 2 5 2 5" xfId="38685"/>
    <cellStyle name="Accent4 2 5 2 6" xfId="38686"/>
    <cellStyle name="Accent4 2 5 2 7" xfId="38687"/>
    <cellStyle name="Accent4 2 5 3" xfId="38688"/>
    <cellStyle name="Accent4 2 5 3 2" xfId="38689"/>
    <cellStyle name="Accent4 2 5 3 3" xfId="38690"/>
    <cellStyle name="Accent4 2 5 4" xfId="38691"/>
    <cellStyle name="Accent4 2 5 5" xfId="38692"/>
    <cellStyle name="Accent4 2 5 6" xfId="38693"/>
    <cellStyle name="Accent4 2 5 7" xfId="38694"/>
    <cellStyle name="Accent4 2 6" xfId="38695"/>
    <cellStyle name="Accent4 2 7" xfId="38696"/>
    <cellStyle name="Accent4 2 7 2" xfId="38697"/>
    <cellStyle name="Accent4 2 7 3" xfId="38698"/>
    <cellStyle name="Accent4 2 8" xfId="38699"/>
    <cellStyle name="Accent4 2 9" xfId="38700"/>
    <cellStyle name="Accent4 2_22_MN_R&amp;D 174_10F" xfId="38701"/>
    <cellStyle name="Accent4 20" xfId="1341"/>
    <cellStyle name="Accent4 21" xfId="1342"/>
    <cellStyle name="Accent4 22" xfId="1343"/>
    <cellStyle name="Accent4 23" xfId="1344"/>
    <cellStyle name="Accent4 24" xfId="1345"/>
    <cellStyle name="Accent4 25" xfId="1346"/>
    <cellStyle name="Accent4 26" xfId="1347"/>
    <cellStyle name="Accent4 27" xfId="1348"/>
    <cellStyle name="Accent4 28" xfId="1349"/>
    <cellStyle name="Accent4 29" xfId="1350"/>
    <cellStyle name="Accent4 3" xfId="1351"/>
    <cellStyle name="Accent4 3 2" xfId="1352"/>
    <cellStyle name="Accent4 3 3" xfId="38702"/>
    <cellStyle name="Accent4 3_PwrTax 51040" xfId="38703"/>
    <cellStyle name="Accent4 30" xfId="1353"/>
    <cellStyle name="Accent4 31" xfId="1354"/>
    <cellStyle name="Accent4 32" xfId="1355"/>
    <cellStyle name="Accent4 33" xfId="1356"/>
    <cellStyle name="Accent4 34" xfId="1357"/>
    <cellStyle name="Accent4 35" xfId="1358"/>
    <cellStyle name="Accent4 36" xfId="1359"/>
    <cellStyle name="Accent4 37" xfId="1360"/>
    <cellStyle name="Accent4 38" xfId="1361"/>
    <cellStyle name="Accent4 39" xfId="1362"/>
    <cellStyle name="Accent4 39 2" xfId="38704"/>
    <cellStyle name="Accent4 4" xfId="1363"/>
    <cellStyle name="Accent4 4 2" xfId="1364"/>
    <cellStyle name="Accent4 4 3" xfId="38705"/>
    <cellStyle name="Accent4 40" xfId="1365"/>
    <cellStyle name="Accent4 40 2" xfId="38706"/>
    <cellStyle name="Accent4 41" xfId="1366"/>
    <cellStyle name="Accent4 42" xfId="1367"/>
    <cellStyle name="Accent4 43" xfId="1368"/>
    <cellStyle name="Accent4 44" xfId="1369"/>
    <cellStyle name="Accent4 45" xfId="1370"/>
    <cellStyle name="Accent4 46" xfId="1371"/>
    <cellStyle name="Accent4 47" xfId="38707"/>
    <cellStyle name="Accent4 48" xfId="38708"/>
    <cellStyle name="Accent4 49" xfId="38709"/>
    <cellStyle name="Accent4 5" xfId="1372"/>
    <cellStyle name="Accent4 5 2" xfId="1373"/>
    <cellStyle name="Accent4 5 3" xfId="38710"/>
    <cellStyle name="Accent4 50" xfId="38711"/>
    <cellStyle name="Accent4 51" xfId="38712"/>
    <cellStyle name="Accent4 52" xfId="38713"/>
    <cellStyle name="Accent4 53" xfId="38714"/>
    <cellStyle name="Accent4 54" xfId="38715"/>
    <cellStyle name="Accent4 55" xfId="38716"/>
    <cellStyle name="Accent4 56" xfId="38717"/>
    <cellStyle name="Accent4 57" xfId="38718"/>
    <cellStyle name="Accent4 58" xfId="38719"/>
    <cellStyle name="Accent4 59" xfId="38720"/>
    <cellStyle name="Accent4 6" xfId="1374"/>
    <cellStyle name="Accent4 6 2" xfId="1375"/>
    <cellStyle name="Accent4 6 3" xfId="38721"/>
    <cellStyle name="Accent4 6_21_PSCO_Repair Expense-Prod_10F" xfId="38722"/>
    <cellStyle name="Accent4 60" xfId="38723"/>
    <cellStyle name="Accent4 61" xfId="38724"/>
    <cellStyle name="Accent4 62" xfId="38725"/>
    <cellStyle name="Accent4 63" xfId="38726"/>
    <cellStyle name="Accent4 64" xfId="38727"/>
    <cellStyle name="Accent4 65" xfId="38728"/>
    <cellStyle name="Accent4 66" xfId="38729"/>
    <cellStyle name="Accent4 67" xfId="38730"/>
    <cellStyle name="Accent4 68" xfId="38731"/>
    <cellStyle name="Accent4 69" xfId="38732"/>
    <cellStyle name="Accent4 7" xfId="1376"/>
    <cellStyle name="Accent4 7 2" xfId="1377"/>
    <cellStyle name="Accent4 7 3" xfId="38733"/>
    <cellStyle name="Accent4 70" xfId="38734"/>
    <cellStyle name="Accent4 71" xfId="38735"/>
    <cellStyle name="Accent4 72" xfId="38736"/>
    <cellStyle name="Accent4 73" xfId="38737"/>
    <cellStyle name="Accent4 74" xfId="38738"/>
    <cellStyle name="Accent4 75" xfId="38739"/>
    <cellStyle name="Accent4 76" xfId="38740"/>
    <cellStyle name="Accent4 77" xfId="38741"/>
    <cellStyle name="Accent4 78" xfId="38742"/>
    <cellStyle name="Accent4 79" xfId="38743"/>
    <cellStyle name="Accent4 8" xfId="1378"/>
    <cellStyle name="Accent4 8 10" xfId="38744"/>
    <cellStyle name="Accent4 8 2" xfId="1379"/>
    <cellStyle name="Accent4 8 2 2" xfId="38745"/>
    <cellStyle name="Accent4 8 2 2 2" xfId="38746"/>
    <cellStyle name="Accent4 8 2 2 2 2" xfId="38747"/>
    <cellStyle name="Accent4 8 2 2 2 3" xfId="38748"/>
    <cellStyle name="Accent4 8 2 2 3" xfId="38749"/>
    <cellStyle name="Accent4 8 2 2 4" xfId="38750"/>
    <cellStyle name="Accent4 8 2 2 5" xfId="38751"/>
    <cellStyle name="Accent4 8 2 2 6" xfId="38752"/>
    <cellStyle name="Accent4 8 2 2 7" xfId="38753"/>
    <cellStyle name="Accent4 8 2 3" xfId="38754"/>
    <cellStyle name="Accent4 8 2 3 2" xfId="38755"/>
    <cellStyle name="Accent4 8 2 3 3" xfId="38756"/>
    <cellStyle name="Accent4 8 2 4" xfId="38757"/>
    <cellStyle name="Accent4 8 2 5" xfId="38758"/>
    <cellStyle name="Accent4 8 2 6" xfId="38759"/>
    <cellStyle name="Accent4 8 2 7" xfId="38760"/>
    <cellStyle name="Accent4 8 3" xfId="38761"/>
    <cellStyle name="Accent4 8 4" xfId="38762"/>
    <cellStyle name="Accent4 8 5" xfId="38763"/>
    <cellStyle name="Accent4 8 5 2" xfId="38764"/>
    <cellStyle name="Accent4 8 5 3" xfId="38765"/>
    <cellStyle name="Accent4 8 6" xfId="38766"/>
    <cellStyle name="Accent4 8 7" xfId="38767"/>
    <cellStyle name="Accent4 8 8" xfId="38768"/>
    <cellStyle name="Accent4 8 9" xfId="38769"/>
    <cellStyle name="Accent4 80" xfId="38770"/>
    <cellStyle name="Accent4 81" xfId="38771"/>
    <cellStyle name="Accent4 82" xfId="38772"/>
    <cellStyle name="Accent4 83" xfId="38773"/>
    <cellStyle name="Accent4 84" xfId="38774"/>
    <cellStyle name="Accent4 85" xfId="38775"/>
    <cellStyle name="Accent4 86" xfId="38776"/>
    <cellStyle name="Accent4 87" xfId="38777"/>
    <cellStyle name="Accent4 88" xfId="38778"/>
    <cellStyle name="Accent4 89" xfId="38779"/>
    <cellStyle name="Accent4 9" xfId="1380"/>
    <cellStyle name="Accent4 9 2" xfId="1381"/>
    <cellStyle name="Accent4 9 3" xfId="64045"/>
    <cellStyle name="Accent4 90" xfId="38780"/>
    <cellStyle name="Accent4 91" xfId="38781"/>
    <cellStyle name="Accent4 92" xfId="38782"/>
    <cellStyle name="Accent4 93" xfId="38783"/>
    <cellStyle name="Accent4 94" xfId="38784"/>
    <cellStyle name="Accent4 95" xfId="38785"/>
    <cellStyle name="Accent4 96" xfId="38786"/>
    <cellStyle name="Accent4 97" xfId="38787"/>
    <cellStyle name="Accent4 98" xfId="38788"/>
    <cellStyle name="Accent4 99" xfId="38789"/>
    <cellStyle name="Accent5" xfId="25" builtinId="45" customBuiltin="1"/>
    <cellStyle name="Accent5 - 20%" xfId="1382"/>
    <cellStyle name="Accent5 - 40%" xfId="1383"/>
    <cellStyle name="Accent5 - 60%" xfId="1384"/>
    <cellStyle name="Accent5 10" xfId="1385"/>
    <cellStyle name="Accent5 10 2" xfId="1386"/>
    <cellStyle name="Accent5 100" xfId="38790"/>
    <cellStyle name="Accent5 101" xfId="38791"/>
    <cellStyle name="Accent5 102" xfId="38792"/>
    <cellStyle name="Accent5 103" xfId="38793"/>
    <cellStyle name="Accent5 104" xfId="38794"/>
    <cellStyle name="Accent5 105" xfId="38795"/>
    <cellStyle name="Accent5 106" xfId="38796"/>
    <cellStyle name="Accent5 107" xfId="38797"/>
    <cellStyle name="Accent5 108" xfId="38798"/>
    <cellStyle name="Accent5 109" xfId="38799"/>
    <cellStyle name="Accent5 11" xfId="1387"/>
    <cellStyle name="Accent5 11 2" xfId="1388"/>
    <cellStyle name="Accent5 110" xfId="38800"/>
    <cellStyle name="Accent5 111" xfId="38801"/>
    <cellStyle name="Accent5 112" xfId="38802"/>
    <cellStyle name="Accent5 113" xfId="38803"/>
    <cellStyle name="Accent5 114" xfId="38804"/>
    <cellStyle name="Accent5 115" xfId="38805"/>
    <cellStyle name="Accent5 116" xfId="38806"/>
    <cellStyle name="Accent5 117" xfId="38807"/>
    <cellStyle name="Accent5 118" xfId="38808"/>
    <cellStyle name="Accent5 119" xfId="38809"/>
    <cellStyle name="Accent5 12" xfId="1389"/>
    <cellStyle name="Accent5 12 2" xfId="1390"/>
    <cellStyle name="Accent5 120" xfId="38810"/>
    <cellStyle name="Accent5 121" xfId="38811"/>
    <cellStyle name="Accent5 122" xfId="38812"/>
    <cellStyle name="Accent5 123" xfId="38813"/>
    <cellStyle name="Accent5 124" xfId="38814"/>
    <cellStyle name="Accent5 125" xfId="38815"/>
    <cellStyle name="Accent5 126" xfId="38816"/>
    <cellStyle name="Accent5 127" xfId="38817"/>
    <cellStyle name="Accent5 128" xfId="38818"/>
    <cellStyle name="Accent5 129" xfId="38819"/>
    <cellStyle name="Accent5 13" xfId="1391"/>
    <cellStyle name="Accent5 13 2" xfId="1392"/>
    <cellStyle name="Accent5 13 2 2" xfId="38820"/>
    <cellStyle name="Accent5 13 2 2 2" xfId="38821"/>
    <cellStyle name="Accent5 13 2 2 3" xfId="38822"/>
    <cellStyle name="Accent5 13 2 3" xfId="38823"/>
    <cellStyle name="Accent5 13 2 4" xfId="38824"/>
    <cellStyle name="Accent5 13 2 5" xfId="38825"/>
    <cellStyle name="Accent5 13 2 6" xfId="38826"/>
    <cellStyle name="Accent5 13 2 7" xfId="38827"/>
    <cellStyle name="Accent5 13 3" xfId="38828"/>
    <cellStyle name="Accent5 13 3 2" xfId="38829"/>
    <cellStyle name="Accent5 13 3 3" xfId="38830"/>
    <cellStyle name="Accent5 13 4" xfId="38831"/>
    <cellStyle name="Accent5 13 5" xfId="38832"/>
    <cellStyle name="Accent5 13 6" xfId="38833"/>
    <cellStyle name="Accent5 13 7" xfId="38834"/>
    <cellStyle name="Accent5 130" xfId="38835"/>
    <cellStyle name="Accent5 131" xfId="38836"/>
    <cellStyle name="Accent5 132" xfId="38837"/>
    <cellStyle name="Accent5 133" xfId="38838"/>
    <cellStyle name="Accent5 134" xfId="38839"/>
    <cellStyle name="Accent5 135" xfId="38840"/>
    <cellStyle name="Accent5 136" xfId="38841"/>
    <cellStyle name="Accent5 137" xfId="38842"/>
    <cellStyle name="Accent5 138" xfId="38843"/>
    <cellStyle name="Accent5 139" xfId="38844"/>
    <cellStyle name="Accent5 14" xfId="1393"/>
    <cellStyle name="Accent5 14 2" xfId="1394"/>
    <cellStyle name="Accent5 14 3" xfId="38845"/>
    <cellStyle name="Accent5 14 4" xfId="38846"/>
    <cellStyle name="Accent5 14 5" xfId="38847"/>
    <cellStyle name="Accent5 140" xfId="38848"/>
    <cellStyle name="Accent5 141" xfId="38849"/>
    <cellStyle name="Accent5 15" xfId="1395"/>
    <cellStyle name="Accent5 15 2" xfId="1396"/>
    <cellStyle name="Accent5 15 3" xfId="38850"/>
    <cellStyle name="Accent5 16" xfId="1397"/>
    <cellStyle name="Accent5 16 2" xfId="1398"/>
    <cellStyle name="Accent5 17" xfId="1399"/>
    <cellStyle name="Accent5 17 2" xfId="1400"/>
    <cellStyle name="Accent5 18" xfId="1401"/>
    <cellStyle name="Accent5 18 2" xfId="1402"/>
    <cellStyle name="Accent5 19" xfId="1403"/>
    <cellStyle name="Accent5 19 2" xfId="1404"/>
    <cellStyle name="Accent5 2" xfId="1405"/>
    <cellStyle name="Accent5 2 10" xfId="38851"/>
    <cellStyle name="Accent5 2 11" xfId="38852"/>
    <cellStyle name="Accent5 2 12" xfId="38853"/>
    <cellStyle name="Accent5 2 2" xfId="1406"/>
    <cellStyle name="Accent5 2 2 10" xfId="38854"/>
    <cellStyle name="Accent5 2 2 11" xfId="38855"/>
    <cellStyle name="Accent5 2 2 12" xfId="38856"/>
    <cellStyle name="Accent5 2 2 2" xfId="38857"/>
    <cellStyle name="Accent5 2 2 2 10" xfId="38858"/>
    <cellStyle name="Accent5 2 2 2 2" xfId="38859"/>
    <cellStyle name="Accent5 2 2 2 2 2" xfId="38860"/>
    <cellStyle name="Accent5 2 2 2 2 2 2" xfId="38861"/>
    <cellStyle name="Accent5 2 2 2 2 2 2 2" xfId="38862"/>
    <cellStyle name="Accent5 2 2 2 2 2 2 3" xfId="38863"/>
    <cellStyle name="Accent5 2 2 2 2 2 3" xfId="38864"/>
    <cellStyle name="Accent5 2 2 2 2 2 4" xfId="38865"/>
    <cellStyle name="Accent5 2 2 2 2 2 5" xfId="38866"/>
    <cellStyle name="Accent5 2 2 2 2 2 6" xfId="38867"/>
    <cellStyle name="Accent5 2 2 2 2 2 7" xfId="38868"/>
    <cellStyle name="Accent5 2 2 2 2 3" xfId="38869"/>
    <cellStyle name="Accent5 2 2 2 2 3 2" xfId="38870"/>
    <cellStyle name="Accent5 2 2 2 2 3 3" xfId="38871"/>
    <cellStyle name="Accent5 2 2 2 2 4" xfId="38872"/>
    <cellStyle name="Accent5 2 2 2 2 5" xfId="38873"/>
    <cellStyle name="Accent5 2 2 2 2 6" xfId="38874"/>
    <cellStyle name="Accent5 2 2 2 2 7" xfId="38875"/>
    <cellStyle name="Accent5 2 2 2 3" xfId="38876"/>
    <cellStyle name="Accent5 2 2 2 4" xfId="38877"/>
    <cellStyle name="Accent5 2 2 2 5" xfId="38878"/>
    <cellStyle name="Accent5 2 2 2 5 2" xfId="38879"/>
    <cellStyle name="Accent5 2 2 2 5 3" xfId="38880"/>
    <cellStyle name="Accent5 2 2 2 6" xfId="38881"/>
    <cellStyle name="Accent5 2 2 2 7" xfId="38882"/>
    <cellStyle name="Accent5 2 2 2 8" xfId="38883"/>
    <cellStyle name="Accent5 2 2 2 9" xfId="38884"/>
    <cellStyle name="Accent5 2 2 3" xfId="38885"/>
    <cellStyle name="Accent5 2 2 4" xfId="38886"/>
    <cellStyle name="Accent5 2 2 5" xfId="38887"/>
    <cellStyle name="Accent5 2 2 5 2" xfId="38888"/>
    <cellStyle name="Accent5 2 2 5 2 2" xfId="38889"/>
    <cellStyle name="Accent5 2 2 5 2 2 2" xfId="38890"/>
    <cellStyle name="Accent5 2 2 5 2 2 3" xfId="38891"/>
    <cellStyle name="Accent5 2 2 5 2 3" xfId="38892"/>
    <cellStyle name="Accent5 2 2 5 2 4" xfId="38893"/>
    <cellStyle name="Accent5 2 2 5 2 5" xfId="38894"/>
    <cellStyle name="Accent5 2 2 5 2 6" xfId="38895"/>
    <cellStyle name="Accent5 2 2 5 2 7" xfId="38896"/>
    <cellStyle name="Accent5 2 2 5 3" xfId="38897"/>
    <cellStyle name="Accent5 2 2 5 3 2" xfId="38898"/>
    <cellStyle name="Accent5 2 2 5 3 3" xfId="38899"/>
    <cellStyle name="Accent5 2 2 5 4" xfId="38900"/>
    <cellStyle name="Accent5 2 2 5 5" xfId="38901"/>
    <cellStyle name="Accent5 2 2 5 6" xfId="38902"/>
    <cellStyle name="Accent5 2 2 5 7" xfId="38903"/>
    <cellStyle name="Accent5 2 2 6" xfId="38904"/>
    <cellStyle name="Accent5 2 2 7" xfId="38905"/>
    <cellStyle name="Accent5 2 2 7 2" xfId="38906"/>
    <cellStyle name="Accent5 2 2 7 3" xfId="38907"/>
    <cellStyle name="Accent5 2 2 8" xfId="38908"/>
    <cellStyle name="Accent5 2 2 9" xfId="38909"/>
    <cellStyle name="Accent5 2 3" xfId="38910"/>
    <cellStyle name="Accent5 2 3 10" xfId="38911"/>
    <cellStyle name="Accent5 2 3 2" xfId="38912"/>
    <cellStyle name="Accent5 2 3 2 2" xfId="38913"/>
    <cellStyle name="Accent5 2 3 2 2 2" xfId="38914"/>
    <cellStyle name="Accent5 2 3 2 2 2 2" xfId="38915"/>
    <cellStyle name="Accent5 2 3 2 2 2 3" xfId="38916"/>
    <cellStyle name="Accent5 2 3 2 2 3" xfId="38917"/>
    <cellStyle name="Accent5 2 3 2 2 4" xfId="38918"/>
    <cellStyle name="Accent5 2 3 2 2 5" xfId="38919"/>
    <cellStyle name="Accent5 2 3 2 2 6" xfId="38920"/>
    <cellStyle name="Accent5 2 3 2 2 7" xfId="38921"/>
    <cellStyle name="Accent5 2 3 2 3" xfId="38922"/>
    <cellStyle name="Accent5 2 3 2 3 2" xfId="38923"/>
    <cellStyle name="Accent5 2 3 2 3 3" xfId="38924"/>
    <cellStyle name="Accent5 2 3 2 4" xfId="38925"/>
    <cellStyle name="Accent5 2 3 2 5" xfId="38926"/>
    <cellStyle name="Accent5 2 3 2 6" xfId="38927"/>
    <cellStyle name="Accent5 2 3 2 7" xfId="38928"/>
    <cellStyle name="Accent5 2 3 3" xfId="38929"/>
    <cellStyle name="Accent5 2 3 4" xfId="38930"/>
    <cellStyle name="Accent5 2 3 5" xfId="38931"/>
    <cellStyle name="Accent5 2 3 5 2" xfId="38932"/>
    <cellStyle name="Accent5 2 3 5 3" xfId="38933"/>
    <cellStyle name="Accent5 2 3 6" xfId="38934"/>
    <cellStyle name="Accent5 2 3 7" xfId="38935"/>
    <cellStyle name="Accent5 2 3 8" xfId="38936"/>
    <cellStyle name="Accent5 2 3 9" xfId="38937"/>
    <cellStyle name="Accent5 2 4" xfId="38938"/>
    <cellStyle name="Accent5 2 5" xfId="38939"/>
    <cellStyle name="Accent5 2 5 2" xfId="38940"/>
    <cellStyle name="Accent5 2 5 2 2" xfId="38941"/>
    <cellStyle name="Accent5 2 5 2 2 2" xfId="38942"/>
    <cellStyle name="Accent5 2 5 2 2 3" xfId="38943"/>
    <cellStyle name="Accent5 2 5 2 3" xfId="38944"/>
    <cellStyle name="Accent5 2 5 2 4" xfId="38945"/>
    <cellStyle name="Accent5 2 5 2 5" xfId="38946"/>
    <cellStyle name="Accent5 2 5 2 6" xfId="38947"/>
    <cellStyle name="Accent5 2 5 2 7" xfId="38948"/>
    <cellStyle name="Accent5 2 5 3" xfId="38949"/>
    <cellStyle name="Accent5 2 5 3 2" xfId="38950"/>
    <cellStyle name="Accent5 2 5 3 3" xfId="38951"/>
    <cellStyle name="Accent5 2 5 4" xfId="38952"/>
    <cellStyle name="Accent5 2 5 5" xfId="38953"/>
    <cellStyle name="Accent5 2 5 6" xfId="38954"/>
    <cellStyle name="Accent5 2 5 7" xfId="38955"/>
    <cellStyle name="Accent5 2 6" xfId="38956"/>
    <cellStyle name="Accent5 2 7" xfId="38957"/>
    <cellStyle name="Accent5 2 7 2" xfId="38958"/>
    <cellStyle name="Accent5 2 7 3" xfId="38959"/>
    <cellStyle name="Accent5 2 8" xfId="38960"/>
    <cellStyle name="Accent5 2 9" xfId="38961"/>
    <cellStyle name="Accent5 2_PwrTax 51040" xfId="38962"/>
    <cellStyle name="Accent5 20" xfId="1407"/>
    <cellStyle name="Accent5 21" xfId="1408"/>
    <cellStyle name="Accent5 22" xfId="1409"/>
    <cellStyle name="Accent5 23" xfId="1410"/>
    <cellStyle name="Accent5 24" xfId="1411"/>
    <cellStyle name="Accent5 25" xfId="1412"/>
    <cellStyle name="Accent5 26" xfId="1413"/>
    <cellStyle name="Accent5 27" xfId="1414"/>
    <cellStyle name="Accent5 28" xfId="1415"/>
    <cellStyle name="Accent5 29" xfId="1416"/>
    <cellStyle name="Accent5 3" xfId="1417"/>
    <cellStyle name="Accent5 3 2" xfId="1418"/>
    <cellStyle name="Accent5 3 3" xfId="38963"/>
    <cellStyle name="Accent5 3_PwrTax 51040" xfId="38964"/>
    <cellStyle name="Accent5 30" xfId="1419"/>
    <cellStyle name="Accent5 31" xfId="1420"/>
    <cellStyle name="Accent5 32" xfId="1421"/>
    <cellStyle name="Accent5 33" xfId="1422"/>
    <cellStyle name="Accent5 34" xfId="1423"/>
    <cellStyle name="Accent5 35" xfId="1424"/>
    <cellStyle name="Accent5 36" xfId="1425"/>
    <cellStyle name="Accent5 37" xfId="1426"/>
    <cellStyle name="Accent5 38" xfId="1427"/>
    <cellStyle name="Accent5 39" xfId="1428"/>
    <cellStyle name="Accent5 39 2" xfId="38965"/>
    <cellStyle name="Accent5 4" xfId="1429"/>
    <cellStyle name="Accent5 4 2" xfId="1430"/>
    <cellStyle name="Accent5 4 3" xfId="38966"/>
    <cellStyle name="Accent5 40" xfId="1431"/>
    <cellStyle name="Accent5 40 2" xfId="38967"/>
    <cellStyle name="Accent5 41" xfId="1432"/>
    <cellStyle name="Accent5 42" xfId="1433"/>
    <cellStyle name="Accent5 43" xfId="1434"/>
    <cellStyle name="Accent5 44" xfId="1435"/>
    <cellStyle name="Accent5 45" xfId="1436"/>
    <cellStyle name="Accent5 46" xfId="1437"/>
    <cellStyle name="Accent5 47" xfId="38968"/>
    <cellStyle name="Accent5 48" xfId="38969"/>
    <cellStyle name="Accent5 49" xfId="38970"/>
    <cellStyle name="Accent5 5" xfId="1438"/>
    <cellStyle name="Accent5 5 2" xfId="1439"/>
    <cellStyle name="Accent5 5 3" xfId="38971"/>
    <cellStyle name="Accent5 50" xfId="38972"/>
    <cellStyle name="Accent5 51" xfId="38973"/>
    <cellStyle name="Accent5 52" xfId="38974"/>
    <cellStyle name="Accent5 53" xfId="38975"/>
    <cellStyle name="Accent5 54" xfId="38976"/>
    <cellStyle name="Accent5 55" xfId="38977"/>
    <cellStyle name="Accent5 56" xfId="38978"/>
    <cellStyle name="Accent5 57" xfId="38979"/>
    <cellStyle name="Accent5 58" xfId="38980"/>
    <cellStyle name="Accent5 59" xfId="38981"/>
    <cellStyle name="Accent5 6" xfId="1440"/>
    <cellStyle name="Accent5 6 2" xfId="1441"/>
    <cellStyle name="Accent5 6 3" xfId="38982"/>
    <cellStyle name="Accent5 6_21_PSCO_Repair Expense-Prod_10F" xfId="38983"/>
    <cellStyle name="Accent5 60" xfId="38984"/>
    <cellStyle name="Accent5 61" xfId="38985"/>
    <cellStyle name="Accent5 62" xfId="38986"/>
    <cellStyle name="Accent5 63" xfId="38987"/>
    <cellStyle name="Accent5 64" xfId="38988"/>
    <cellStyle name="Accent5 65" xfId="38989"/>
    <cellStyle name="Accent5 66" xfId="38990"/>
    <cellStyle name="Accent5 67" xfId="38991"/>
    <cellStyle name="Accent5 68" xfId="38992"/>
    <cellStyle name="Accent5 69" xfId="38993"/>
    <cellStyle name="Accent5 7" xfId="1442"/>
    <cellStyle name="Accent5 7 2" xfId="1443"/>
    <cellStyle name="Accent5 7 3" xfId="38994"/>
    <cellStyle name="Accent5 70" xfId="38995"/>
    <cellStyle name="Accent5 71" xfId="38996"/>
    <cellStyle name="Accent5 72" xfId="38997"/>
    <cellStyle name="Accent5 73" xfId="38998"/>
    <cellStyle name="Accent5 74" xfId="38999"/>
    <cellStyle name="Accent5 75" xfId="39000"/>
    <cellStyle name="Accent5 76" xfId="39001"/>
    <cellStyle name="Accent5 77" xfId="39002"/>
    <cellStyle name="Accent5 78" xfId="39003"/>
    <cellStyle name="Accent5 79" xfId="39004"/>
    <cellStyle name="Accent5 8" xfId="1444"/>
    <cellStyle name="Accent5 8 10" xfId="39005"/>
    <cellStyle name="Accent5 8 2" xfId="1445"/>
    <cellStyle name="Accent5 8 2 2" xfId="39006"/>
    <cellStyle name="Accent5 8 2 2 2" xfId="39007"/>
    <cellStyle name="Accent5 8 2 2 2 2" xfId="39008"/>
    <cellStyle name="Accent5 8 2 2 2 3" xfId="39009"/>
    <cellStyle name="Accent5 8 2 2 3" xfId="39010"/>
    <cellStyle name="Accent5 8 2 2 4" xfId="39011"/>
    <cellStyle name="Accent5 8 2 2 5" xfId="39012"/>
    <cellStyle name="Accent5 8 2 2 6" xfId="39013"/>
    <cellStyle name="Accent5 8 2 2 7" xfId="39014"/>
    <cellStyle name="Accent5 8 2 3" xfId="39015"/>
    <cellStyle name="Accent5 8 2 3 2" xfId="39016"/>
    <cellStyle name="Accent5 8 2 3 3" xfId="39017"/>
    <cellStyle name="Accent5 8 2 4" xfId="39018"/>
    <cellStyle name="Accent5 8 2 5" xfId="39019"/>
    <cellStyle name="Accent5 8 2 6" xfId="39020"/>
    <cellStyle name="Accent5 8 2 7" xfId="39021"/>
    <cellStyle name="Accent5 8 3" xfId="39022"/>
    <cellStyle name="Accent5 8 4" xfId="39023"/>
    <cellStyle name="Accent5 8 5" xfId="39024"/>
    <cellStyle name="Accent5 8 5 2" xfId="39025"/>
    <cellStyle name="Accent5 8 5 3" xfId="39026"/>
    <cellStyle name="Accent5 8 6" xfId="39027"/>
    <cellStyle name="Accent5 8 7" xfId="39028"/>
    <cellStyle name="Accent5 8 8" xfId="39029"/>
    <cellStyle name="Accent5 8 9" xfId="39030"/>
    <cellStyle name="Accent5 80" xfId="39031"/>
    <cellStyle name="Accent5 81" xfId="39032"/>
    <cellStyle name="Accent5 82" xfId="39033"/>
    <cellStyle name="Accent5 83" xfId="39034"/>
    <cellStyle name="Accent5 84" xfId="39035"/>
    <cellStyle name="Accent5 85" xfId="39036"/>
    <cellStyle name="Accent5 86" xfId="39037"/>
    <cellStyle name="Accent5 87" xfId="39038"/>
    <cellStyle name="Accent5 88" xfId="39039"/>
    <cellStyle name="Accent5 89" xfId="39040"/>
    <cellStyle name="Accent5 9" xfId="1446"/>
    <cellStyle name="Accent5 9 2" xfId="1447"/>
    <cellStyle name="Accent5 9 3" xfId="64046"/>
    <cellStyle name="Accent5 90" xfId="39041"/>
    <cellStyle name="Accent5 91" xfId="39042"/>
    <cellStyle name="Accent5 92" xfId="39043"/>
    <cellStyle name="Accent5 93" xfId="39044"/>
    <cellStyle name="Accent5 94" xfId="39045"/>
    <cellStyle name="Accent5 95" xfId="39046"/>
    <cellStyle name="Accent5 96" xfId="39047"/>
    <cellStyle name="Accent5 97" xfId="39048"/>
    <cellStyle name="Accent5 98" xfId="39049"/>
    <cellStyle name="Accent5 99" xfId="39050"/>
    <cellStyle name="Accent6" xfId="26" builtinId="49" customBuiltin="1"/>
    <cellStyle name="Accent6 - 20%" xfId="1448"/>
    <cellStyle name="Accent6 - 40%" xfId="1449"/>
    <cellStyle name="Accent6 - 60%" xfId="1450"/>
    <cellStyle name="Accent6 10" xfId="1451"/>
    <cellStyle name="Accent6 10 2" xfId="1452"/>
    <cellStyle name="Accent6 100" xfId="39051"/>
    <cellStyle name="Accent6 101" xfId="39052"/>
    <cellStyle name="Accent6 102" xfId="39053"/>
    <cellStyle name="Accent6 103" xfId="39054"/>
    <cellStyle name="Accent6 104" xfId="39055"/>
    <cellStyle name="Accent6 105" xfId="39056"/>
    <cellStyle name="Accent6 106" xfId="39057"/>
    <cellStyle name="Accent6 107" xfId="39058"/>
    <cellStyle name="Accent6 108" xfId="39059"/>
    <cellStyle name="Accent6 109" xfId="39060"/>
    <cellStyle name="Accent6 11" xfId="1453"/>
    <cellStyle name="Accent6 11 2" xfId="1454"/>
    <cellStyle name="Accent6 110" xfId="39061"/>
    <cellStyle name="Accent6 111" xfId="39062"/>
    <cellStyle name="Accent6 112" xfId="39063"/>
    <cellStyle name="Accent6 113" xfId="39064"/>
    <cellStyle name="Accent6 114" xfId="39065"/>
    <cellStyle name="Accent6 115" xfId="39066"/>
    <cellStyle name="Accent6 116" xfId="39067"/>
    <cellStyle name="Accent6 117" xfId="39068"/>
    <cellStyle name="Accent6 118" xfId="39069"/>
    <cellStyle name="Accent6 119" xfId="39070"/>
    <cellStyle name="Accent6 12" xfId="1455"/>
    <cellStyle name="Accent6 12 2" xfId="1456"/>
    <cellStyle name="Accent6 120" xfId="39071"/>
    <cellStyle name="Accent6 121" xfId="39072"/>
    <cellStyle name="Accent6 122" xfId="39073"/>
    <cellStyle name="Accent6 123" xfId="39074"/>
    <cellStyle name="Accent6 124" xfId="39075"/>
    <cellStyle name="Accent6 125" xfId="39076"/>
    <cellStyle name="Accent6 126" xfId="39077"/>
    <cellStyle name="Accent6 127" xfId="39078"/>
    <cellStyle name="Accent6 128" xfId="39079"/>
    <cellStyle name="Accent6 129" xfId="39080"/>
    <cellStyle name="Accent6 13" xfId="1457"/>
    <cellStyle name="Accent6 13 2" xfId="1458"/>
    <cellStyle name="Accent6 13 2 2" xfId="39081"/>
    <cellStyle name="Accent6 13 2 2 2" xfId="39082"/>
    <cellStyle name="Accent6 13 2 2 3" xfId="39083"/>
    <cellStyle name="Accent6 13 2 3" xfId="39084"/>
    <cellStyle name="Accent6 13 2 4" xfId="39085"/>
    <cellStyle name="Accent6 13 2 5" xfId="39086"/>
    <cellStyle name="Accent6 13 2 6" xfId="39087"/>
    <cellStyle name="Accent6 13 2 7" xfId="39088"/>
    <cellStyle name="Accent6 13 3" xfId="39089"/>
    <cellStyle name="Accent6 13 3 2" xfId="39090"/>
    <cellStyle name="Accent6 13 3 3" xfId="39091"/>
    <cellStyle name="Accent6 13 4" xfId="39092"/>
    <cellStyle name="Accent6 13 5" xfId="39093"/>
    <cellStyle name="Accent6 13 6" xfId="39094"/>
    <cellStyle name="Accent6 13 7" xfId="39095"/>
    <cellStyle name="Accent6 130" xfId="39096"/>
    <cellStyle name="Accent6 131" xfId="39097"/>
    <cellStyle name="Accent6 132" xfId="39098"/>
    <cellStyle name="Accent6 133" xfId="39099"/>
    <cellStyle name="Accent6 134" xfId="39100"/>
    <cellStyle name="Accent6 135" xfId="39101"/>
    <cellStyle name="Accent6 136" xfId="39102"/>
    <cellStyle name="Accent6 137" xfId="39103"/>
    <cellStyle name="Accent6 138" xfId="39104"/>
    <cellStyle name="Accent6 139" xfId="39105"/>
    <cellStyle name="Accent6 14" xfId="1459"/>
    <cellStyle name="Accent6 14 2" xfId="1460"/>
    <cellStyle name="Accent6 14 3" xfId="39106"/>
    <cellStyle name="Accent6 14 4" xfId="39107"/>
    <cellStyle name="Accent6 14 5" xfId="39108"/>
    <cellStyle name="Accent6 140" xfId="39109"/>
    <cellStyle name="Accent6 141" xfId="39110"/>
    <cellStyle name="Accent6 15" xfId="1461"/>
    <cellStyle name="Accent6 15 2" xfId="1462"/>
    <cellStyle name="Accent6 15 3" xfId="39111"/>
    <cellStyle name="Accent6 16" xfId="1463"/>
    <cellStyle name="Accent6 16 2" xfId="1464"/>
    <cellStyle name="Accent6 17" xfId="1465"/>
    <cellStyle name="Accent6 17 2" xfId="1466"/>
    <cellStyle name="Accent6 18" xfId="1467"/>
    <cellStyle name="Accent6 18 2" xfId="1468"/>
    <cellStyle name="Accent6 19" xfId="1469"/>
    <cellStyle name="Accent6 19 2" xfId="1470"/>
    <cellStyle name="Accent6 2" xfId="1471"/>
    <cellStyle name="Accent6 2 10" xfId="39112"/>
    <cellStyle name="Accent6 2 11" xfId="39113"/>
    <cellStyle name="Accent6 2 12" xfId="39114"/>
    <cellStyle name="Accent6 2 2" xfId="1472"/>
    <cellStyle name="Accent6 2 2 10" xfId="39115"/>
    <cellStyle name="Accent6 2 2 11" xfId="39116"/>
    <cellStyle name="Accent6 2 2 12" xfId="39117"/>
    <cellStyle name="Accent6 2 2 2" xfId="39118"/>
    <cellStyle name="Accent6 2 2 2 10" xfId="39119"/>
    <cellStyle name="Accent6 2 2 2 2" xfId="39120"/>
    <cellStyle name="Accent6 2 2 2 2 2" xfId="39121"/>
    <cellStyle name="Accent6 2 2 2 2 2 2" xfId="39122"/>
    <cellStyle name="Accent6 2 2 2 2 2 2 2" xfId="39123"/>
    <cellStyle name="Accent6 2 2 2 2 2 2 3" xfId="39124"/>
    <cellStyle name="Accent6 2 2 2 2 2 3" xfId="39125"/>
    <cellStyle name="Accent6 2 2 2 2 2 4" xfId="39126"/>
    <cellStyle name="Accent6 2 2 2 2 2 5" xfId="39127"/>
    <cellStyle name="Accent6 2 2 2 2 2 6" xfId="39128"/>
    <cellStyle name="Accent6 2 2 2 2 2 7" xfId="39129"/>
    <cellStyle name="Accent6 2 2 2 2 3" xfId="39130"/>
    <cellStyle name="Accent6 2 2 2 2 3 2" xfId="39131"/>
    <cellStyle name="Accent6 2 2 2 2 3 3" xfId="39132"/>
    <cellStyle name="Accent6 2 2 2 2 4" xfId="39133"/>
    <cellStyle name="Accent6 2 2 2 2 5" xfId="39134"/>
    <cellStyle name="Accent6 2 2 2 2 6" xfId="39135"/>
    <cellStyle name="Accent6 2 2 2 2 7" xfId="39136"/>
    <cellStyle name="Accent6 2 2 2 3" xfId="39137"/>
    <cellStyle name="Accent6 2 2 2 4" xfId="39138"/>
    <cellStyle name="Accent6 2 2 2 5" xfId="39139"/>
    <cellStyle name="Accent6 2 2 2 5 2" xfId="39140"/>
    <cellStyle name="Accent6 2 2 2 5 3" xfId="39141"/>
    <cellStyle name="Accent6 2 2 2 6" xfId="39142"/>
    <cellStyle name="Accent6 2 2 2 7" xfId="39143"/>
    <cellStyle name="Accent6 2 2 2 8" xfId="39144"/>
    <cellStyle name="Accent6 2 2 2 9" xfId="39145"/>
    <cellStyle name="Accent6 2 2 3" xfId="39146"/>
    <cellStyle name="Accent6 2 2 4" xfId="39147"/>
    <cellStyle name="Accent6 2 2 5" xfId="39148"/>
    <cellStyle name="Accent6 2 2 5 2" xfId="39149"/>
    <cellStyle name="Accent6 2 2 5 2 2" xfId="39150"/>
    <cellStyle name="Accent6 2 2 5 2 2 2" xfId="39151"/>
    <cellStyle name="Accent6 2 2 5 2 2 3" xfId="39152"/>
    <cellStyle name="Accent6 2 2 5 2 3" xfId="39153"/>
    <cellStyle name="Accent6 2 2 5 2 4" xfId="39154"/>
    <cellStyle name="Accent6 2 2 5 2 5" xfId="39155"/>
    <cellStyle name="Accent6 2 2 5 2 6" xfId="39156"/>
    <cellStyle name="Accent6 2 2 5 2 7" xfId="39157"/>
    <cellStyle name="Accent6 2 2 5 3" xfId="39158"/>
    <cellStyle name="Accent6 2 2 5 3 2" xfId="39159"/>
    <cellStyle name="Accent6 2 2 5 3 3" xfId="39160"/>
    <cellStyle name="Accent6 2 2 5 4" xfId="39161"/>
    <cellStyle name="Accent6 2 2 5 5" xfId="39162"/>
    <cellStyle name="Accent6 2 2 5 6" xfId="39163"/>
    <cellStyle name="Accent6 2 2 5 7" xfId="39164"/>
    <cellStyle name="Accent6 2 2 6" xfId="39165"/>
    <cellStyle name="Accent6 2 2 7" xfId="39166"/>
    <cellStyle name="Accent6 2 2 7 2" xfId="39167"/>
    <cellStyle name="Accent6 2 2 7 3" xfId="39168"/>
    <cellStyle name="Accent6 2 2 8" xfId="39169"/>
    <cellStyle name="Accent6 2 2 9" xfId="39170"/>
    <cellStyle name="Accent6 2 3" xfId="39171"/>
    <cellStyle name="Accent6 2 3 10" xfId="39172"/>
    <cellStyle name="Accent6 2 3 2" xfId="39173"/>
    <cellStyle name="Accent6 2 3 2 2" xfId="39174"/>
    <cellStyle name="Accent6 2 3 2 2 2" xfId="39175"/>
    <cellStyle name="Accent6 2 3 2 2 2 2" xfId="39176"/>
    <cellStyle name="Accent6 2 3 2 2 2 3" xfId="39177"/>
    <cellStyle name="Accent6 2 3 2 2 3" xfId="39178"/>
    <cellStyle name="Accent6 2 3 2 2 4" xfId="39179"/>
    <cellStyle name="Accent6 2 3 2 2 5" xfId="39180"/>
    <cellStyle name="Accent6 2 3 2 2 6" xfId="39181"/>
    <cellStyle name="Accent6 2 3 2 2 7" xfId="39182"/>
    <cellStyle name="Accent6 2 3 2 3" xfId="39183"/>
    <cellStyle name="Accent6 2 3 2 3 2" xfId="39184"/>
    <cellStyle name="Accent6 2 3 2 3 3" xfId="39185"/>
    <cellStyle name="Accent6 2 3 2 4" xfId="39186"/>
    <cellStyle name="Accent6 2 3 2 5" xfId="39187"/>
    <cellStyle name="Accent6 2 3 2 6" xfId="39188"/>
    <cellStyle name="Accent6 2 3 2 7" xfId="39189"/>
    <cellStyle name="Accent6 2 3 3" xfId="39190"/>
    <cellStyle name="Accent6 2 3 4" xfId="39191"/>
    <cellStyle name="Accent6 2 3 5" xfId="39192"/>
    <cellStyle name="Accent6 2 3 5 2" xfId="39193"/>
    <cellStyle name="Accent6 2 3 5 3" xfId="39194"/>
    <cellStyle name="Accent6 2 3 6" xfId="39195"/>
    <cellStyle name="Accent6 2 3 7" xfId="39196"/>
    <cellStyle name="Accent6 2 3 8" xfId="39197"/>
    <cellStyle name="Accent6 2 3 9" xfId="39198"/>
    <cellStyle name="Accent6 2 4" xfId="39199"/>
    <cellStyle name="Accent6 2 5" xfId="39200"/>
    <cellStyle name="Accent6 2 5 2" xfId="39201"/>
    <cellStyle name="Accent6 2 5 2 2" xfId="39202"/>
    <cellStyle name="Accent6 2 5 2 2 2" xfId="39203"/>
    <cellStyle name="Accent6 2 5 2 2 3" xfId="39204"/>
    <cellStyle name="Accent6 2 5 2 3" xfId="39205"/>
    <cellStyle name="Accent6 2 5 2 4" xfId="39206"/>
    <cellStyle name="Accent6 2 5 2 5" xfId="39207"/>
    <cellStyle name="Accent6 2 5 2 6" xfId="39208"/>
    <cellStyle name="Accent6 2 5 2 7" xfId="39209"/>
    <cellStyle name="Accent6 2 5 3" xfId="39210"/>
    <cellStyle name="Accent6 2 5 3 2" xfId="39211"/>
    <cellStyle name="Accent6 2 5 3 3" xfId="39212"/>
    <cellStyle name="Accent6 2 5 4" xfId="39213"/>
    <cellStyle name="Accent6 2 5 5" xfId="39214"/>
    <cellStyle name="Accent6 2 5 6" xfId="39215"/>
    <cellStyle name="Accent6 2 5 7" xfId="39216"/>
    <cellStyle name="Accent6 2 6" xfId="39217"/>
    <cellStyle name="Accent6 2 7" xfId="39218"/>
    <cellStyle name="Accent6 2 7 2" xfId="39219"/>
    <cellStyle name="Accent6 2 7 3" xfId="39220"/>
    <cellStyle name="Accent6 2 8" xfId="39221"/>
    <cellStyle name="Accent6 2 9" xfId="39222"/>
    <cellStyle name="Accent6 2_22_MN_R&amp;D 174_10F" xfId="39223"/>
    <cellStyle name="Accent6 20" xfId="1473"/>
    <cellStyle name="Accent6 21" xfId="1474"/>
    <cellStyle name="Accent6 22" xfId="1475"/>
    <cellStyle name="Accent6 23" xfId="1476"/>
    <cellStyle name="Accent6 24" xfId="1477"/>
    <cellStyle name="Accent6 25" xfId="1478"/>
    <cellStyle name="Accent6 26" xfId="1479"/>
    <cellStyle name="Accent6 27" xfId="1480"/>
    <cellStyle name="Accent6 28" xfId="1481"/>
    <cellStyle name="Accent6 29" xfId="1482"/>
    <cellStyle name="Accent6 3" xfId="1483"/>
    <cellStyle name="Accent6 3 2" xfId="1484"/>
    <cellStyle name="Accent6 3 3" xfId="39224"/>
    <cellStyle name="Accent6 3_PwrTax 51040" xfId="39225"/>
    <cellStyle name="Accent6 30" xfId="1485"/>
    <cellStyle name="Accent6 31" xfId="1486"/>
    <cellStyle name="Accent6 32" xfId="1487"/>
    <cellStyle name="Accent6 33" xfId="1488"/>
    <cellStyle name="Accent6 34" xfId="1489"/>
    <cellStyle name="Accent6 35" xfId="1490"/>
    <cellStyle name="Accent6 36" xfId="1491"/>
    <cellStyle name="Accent6 37" xfId="1492"/>
    <cellStyle name="Accent6 38" xfId="1493"/>
    <cellStyle name="Accent6 39" xfId="1494"/>
    <cellStyle name="Accent6 39 2" xfId="39226"/>
    <cellStyle name="Accent6 4" xfId="1495"/>
    <cellStyle name="Accent6 4 2" xfId="1496"/>
    <cellStyle name="Accent6 4 3" xfId="39227"/>
    <cellStyle name="Accent6 40" xfId="1497"/>
    <cellStyle name="Accent6 40 2" xfId="39228"/>
    <cellStyle name="Accent6 41" xfId="1498"/>
    <cellStyle name="Accent6 42" xfId="1499"/>
    <cellStyle name="Accent6 43" xfId="1500"/>
    <cellStyle name="Accent6 44" xfId="1501"/>
    <cellStyle name="Accent6 45" xfId="1502"/>
    <cellStyle name="Accent6 46" xfId="1503"/>
    <cellStyle name="Accent6 47" xfId="39229"/>
    <cellStyle name="Accent6 48" xfId="39230"/>
    <cellStyle name="Accent6 49" xfId="39231"/>
    <cellStyle name="Accent6 5" xfId="1504"/>
    <cellStyle name="Accent6 5 2" xfId="1505"/>
    <cellStyle name="Accent6 5 3" xfId="39232"/>
    <cellStyle name="Accent6 50" xfId="39233"/>
    <cellStyle name="Accent6 51" xfId="39234"/>
    <cellStyle name="Accent6 52" xfId="39235"/>
    <cellStyle name="Accent6 53" xfId="39236"/>
    <cellStyle name="Accent6 54" xfId="39237"/>
    <cellStyle name="Accent6 55" xfId="39238"/>
    <cellStyle name="Accent6 56" xfId="39239"/>
    <cellStyle name="Accent6 57" xfId="39240"/>
    <cellStyle name="Accent6 58" xfId="39241"/>
    <cellStyle name="Accent6 59" xfId="39242"/>
    <cellStyle name="Accent6 6" xfId="1506"/>
    <cellStyle name="Accent6 6 2" xfId="1507"/>
    <cellStyle name="Accent6 6 3" xfId="39243"/>
    <cellStyle name="Accent6 6_21_PSCO_Repair Expense-Prod_10F" xfId="39244"/>
    <cellStyle name="Accent6 60" xfId="39245"/>
    <cellStyle name="Accent6 61" xfId="39246"/>
    <cellStyle name="Accent6 62" xfId="39247"/>
    <cellStyle name="Accent6 63" xfId="39248"/>
    <cellStyle name="Accent6 64" xfId="39249"/>
    <cellStyle name="Accent6 65" xfId="39250"/>
    <cellStyle name="Accent6 66" xfId="39251"/>
    <cellStyle name="Accent6 67" xfId="39252"/>
    <cellStyle name="Accent6 68" xfId="39253"/>
    <cellStyle name="Accent6 69" xfId="39254"/>
    <cellStyle name="Accent6 7" xfId="1508"/>
    <cellStyle name="Accent6 7 2" xfId="1509"/>
    <cellStyle name="Accent6 7 3" xfId="39255"/>
    <cellStyle name="Accent6 70" xfId="39256"/>
    <cellStyle name="Accent6 71" xfId="39257"/>
    <cellStyle name="Accent6 72" xfId="39258"/>
    <cellStyle name="Accent6 73" xfId="39259"/>
    <cellStyle name="Accent6 74" xfId="39260"/>
    <cellStyle name="Accent6 75" xfId="39261"/>
    <cellStyle name="Accent6 76" xfId="39262"/>
    <cellStyle name="Accent6 77" xfId="39263"/>
    <cellStyle name="Accent6 78" xfId="39264"/>
    <cellStyle name="Accent6 79" xfId="39265"/>
    <cellStyle name="Accent6 8" xfId="1510"/>
    <cellStyle name="Accent6 8 10" xfId="39266"/>
    <cellStyle name="Accent6 8 2" xfId="1511"/>
    <cellStyle name="Accent6 8 2 2" xfId="39267"/>
    <cellStyle name="Accent6 8 2 2 2" xfId="39268"/>
    <cellStyle name="Accent6 8 2 2 2 2" xfId="39269"/>
    <cellStyle name="Accent6 8 2 2 2 3" xfId="39270"/>
    <cellStyle name="Accent6 8 2 2 3" xfId="39271"/>
    <cellStyle name="Accent6 8 2 2 4" xfId="39272"/>
    <cellStyle name="Accent6 8 2 2 5" xfId="39273"/>
    <cellStyle name="Accent6 8 2 2 6" xfId="39274"/>
    <cellStyle name="Accent6 8 2 2 7" xfId="39275"/>
    <cellStyle name="Accent6 8 2 3" xfId="39276"/>
    <cellStyle name="Accent6 8 2 3 2" xfId="39277"/>
    <cellStyle name="Accent6 8 2 3 3" xfId="39278"/>
    <cellStyle name="Accent6 8 2 4" xfId="39279"/>
    <cellStyle name="Accent6 8 2 5" xfId="39280"/>
    <cellStyle name="Accent6 8 2 6" xfId="39281"/>
    <cellStyle name="Accent6 8 2 7" xfId="39282"/>
    <cellStyle name="Accent6 8 3" xfId="39283"/>
    <cellStyle name="Accent6 8 4" xfId="39284"/>
    <cellStyle name="Accent6 8 5" xfId="39285"/>
    <cellStyle name="Accent6 8 5 2" xfId="39286"/>
    <cellStyle name="Accent6 8 5 3" xfId="39287"/>
    <cellStyle name="Accent6 8 6" xfId="39288"/>
    <cellStyle name="Accent6 8 7" xfId="39289"/>
    <cellStyle name="Accent6 8 8" xfId="39290"/>
    <cellStyle name="Accent6 8 9" xfId="39291"/>
    <cellStyle name="Accent6 80" xfId="39292"/>
    <cellStyle name="Accent6 81" xfId="39293"/>
    <cellStyle name="Accent6 82" xfId="39294"/>
    <cellStyle name="Accent6 83" xfId="39295"/>
    <cellStyle name="Accent6 84" xfId="39296"/>
    <cellStyle name="Accent6 85" xfId="39297"/>
    <cellStyle name="Accent6 86" xfId="39298"/>
    <cellStyle name="Accent6 87" xfId="39299"/>
    <cellStyle name="Accent6 88" xfId="39300"/>
    <cellStyle name="Accent6 89" xfId="39301"/>
    <cellStyle name="Accent6 9" xfId="1512"/>
    <cellStyle name="Accent6 9 2" xfId="1513"/>
    <cellStyle name="Accent6 9 3" xfId="64047"/>
    <cellStyle name="Accent6 90" xfId="39302"/>
    <cellStyle name="Accent6 91" xfId="39303"/>
    <cellStyle name="Accent6 92" xfId="39304"/>
    <cellStyle name="Accent6 93" xfId="39305"/>
    <cellStyle name="Accent6 94" xfId="39306"/>
    <cellStyle name="Accent6 95" xfId="39307"/>
    <cellStyle name="Accent6 96" xfId="39308"/>
    <cellStyle name="Accent6 97" xfId="39309"/>
    <cellStyle name="Accent6 98" xfId="39310"/>
    <cellStyle name="Accent6 99" xfId="39311"/>
    <cellStyle name="args.style" xfId="39312"/>
    <cellStyle name="args.style 2" xfId="39313"/>
    <cellStyle name="Bad" xfId="27" builtinId="27" customBuiltin="1"/>
    <cellStyle name="Bad 10" xfId="1514"/>
    <cellStyle name="Bad 10 2" xfId="1515"/>
    <cellStyle name="Bad 11" xfId="1516"/>
    <cellStyle name="Bad 11 2" xfId="1517"/>
    <cellStyle name="Bad 12" xfId="1518"/>
    <cellStyle name="Bad 12 2" xfId="1519"/>
    <cellStyle name="Bad 13" xfId="1520"/>
    <cellStyle name="Bad 13 2" xfId="1521"/>
    <cellStyle name="Bad 13 2 2" xfId="39314"/>
    <cellStyle name="Bad 13 2 2 2" xfId="39315"/>
    <cellStyle name="Bad 13 2 2 3" xfId="39316"/>
    <cellStyle name="Bad 13 2 3" xfId="39317"/>
    <cellStyle name="Bad 13 2 4" xfId="39318"/>
    <cellStyle name="Bad 13 2 5" xfId="39319"/>
    <cellStyle name="Bad 13 2 6" xfId="39320"/>
    <cellStyle name="Bad 13 2 7" xfId="39321"/>
    <cellStyle name="Bad 13 3" xfId="39322"/>
    <cellStyle name="Bad 13 3 2" xfId="39323"/>
    <cellStyle name="Bad 13 3 3" xfId="39324"/>
    <cellStyle name="Bad 13 4" xfId="39325"/>
    <cellStyle name="Bad 13 5" xfId="39326"/>
    <cellStyle name="Bad 13 6" xfId="39327"/>
    <cellStyle name="Bad 13 7" xfId="39328"/>
    <cellStyle name="Bad 14" xfId="1522"/>
    <cellStyle name="Bad 14 2" xfId="1523"/>
    <cellStyle name="Bad 14 3" xfId="39329"/>
    <cellStyle name="Bad 14 4" xfId="39330"/>
    <cellStyle name="Bad 14 5" xfId="39331"/>
    <cellStyle name="Bad 15" xfId="1524"/>
    <cellStyle name="Bad 15 2" xfId="1525"/>
    <cellStyle name="Bad 15 3" xfId="39332"/>
    <cellStyle name="Bad 16" xfId="1526"/>
    <cellStyle name="Bad 16 2" xfId="1527"/>
    <cellStyle name="Bad 17" xfId="1528"/>
    <cellStyle name="Bad 17 2" xfId="1529"/>
    <cellStyle name="Bad 18" xfId="1530"/>
    <cellStyle name="Bad 18 2" xfId="1531"/>
    <cellStyle name="Bad 19" xfId="1532"/>
    <cellStyle name="Bad 19 2" xfId="1533"/>
    <cellStyle name="Bad 2" xfId="1534"/>
    <cellStyle name="Bad 2 10" xfId="39333"/>
    <cellStyle name="Bad 2 11" xfId="39334"/>
    <cellStyle name="Bad 2 12" xfId="39335"/>
    <cellStyle name="Bad 2 2" xfId="1535"/>
    <cellStyle name="Bad 2 2 10" xfId="39336"/>
    <cellStyle name="Bad 2 2 11" xfId="39337"/>
    <cellStyle name="Bad 2 2 12" xfId="39338"/>
    <cellStyle name="Bad 2 2 2" xfId="39339"/>
    <cellStyle name="Bad 2 2 2 10" xfId="39340"/>
    <cellStyle name="Bad 2 2 2 2" xfId="39341"/>
    <cellStyle name="Bad 2 2 2 2 2" xfId="39342"/>
    <cellStyle name="Bad 2 2 2 2 2 2" xfId="39343"/>
    <cellStyle name="Bad 2 2 2 2 2 2 2" xfId="39344"/>
    <cellStyle name="Bad 2 2 2 2 2 2 3" xfId="39345"/>
    <cellStyle name="Bad 2 2 2 2 2 3" xfId="39346"/>
    <cellStyle name="Bad 2 2 2 2 2 4" xfId="39347"/>
    <cellStyle name="Bad 2 2 2 2 2 5" xfId="39348"/>
    <cellStyle name="Bad 2 2 2 2 2 6" xfId="39349"/>
    <cellStyle name="Bad 2 2 2 2 2 7" xfId="39350"/>
    <cellStyle name="Bad 2 2 2 2 3" xfId="39351"/>
    <cellStyle name="Bad 2 2 2 2 3 2" xfId="39352"/>
    <cellStyle name="Bad 2 2 2 2 3 3" xfId="39353"/>
    <cellStyle name="Bad 2 2 2 2 4" xfId="39354"/>
    <cellStyle name="Bad 2 2 2 2 5" xfId="39355"/>
    <cellStyle name="Bad 2 2 2 2 6" xfId="39356"/>
    <cellStyle name="Bad 2 2 2 2 7" xfId="39357"/>
    <cellStyle name="Bad 2 2 2 3" xfId="39358"/>
    <cellStyle name="Bad 2 2 2 4" xfId="39359"/>
    <cellStyle name="Bad 2 2 2 5" xfId="39360"/>
    <cellStyle name="Bad 2 2 2 5 2" xfId="39361"/>
    <cellStyle name="Bad 2 2 2 5 3" xfId="39362"/>
    <cellStyle name="Bad 2 2 2 6" xfId="39363"/>
    <cellStyle name="Bad 2 2 2 7" xfId="39364"/>
    <cellStyle name="Bad 2 2 2 8" xfId="39365"/>
    <cellStyle name="Bad 2 2 2 9" xfId="39366"/>
    <cellStyle name="Bad 2 2 3" xfId="39367"/>
    <cellStyle name="Bad 2 2 4" xfId="39368"/>
    <cellStyle name="Bad 2 2 5" xfId="39369"/>
    <cellStyle name="Bad 2 2 5 2" xfId="39370"/>
    <cellStyle name="Bad 2 2 5 2 2" xfId="39371"/>
    <cellStyle name="Bad 2 2 5 2 2 2" xfId="39372"/>
    <cellStyle name="Bad 2 2 5 2 2 3" xfId="39373"/>
    <cellStyle name="Bad 2 2 5 2 3" xfId="39374"/>
    <cellStyle name="Bad 2 2 5 2 4" xfId="39375"/>
    <cellStyle name="Bad 2 2 5 2 5" xfId="39376"/>
    <cellStyle name="Bad 2 2 5 2 6" xfId="39377"/>
    <cellStyle name="Bad 2 2 5 2 7" xfId="39378"/>
    <cellStyle name="Bad 2 2 5 3" xfId="39379"/>
    <cellStyle name="Bad 2 2 5 3 2" xfId="39380"/>
    <cellStyle name="Bad 2 2 5 3 3" xfId="39381"/>
    <cellStyle name="Bad 2 2 5 4" xfId="39382"/>
    <cellStyle name="Bad 2 2 5 5" xfId="39383"/>
    <cellStyle name="Bad 2 2 5 6" xfId="39384"/>
    <cellStyle name="Bad 2 2 5 7" xfId="39385"/>
    <cellStyle name="Bad 2 2 6" xfId="39386"/>
    <cellStyle name="Bad 2 2 7" xfId="39387"/>
    <cellStyle name="Bad 2 2 7 2" xfId="39388"/>
    <cellStyle name="Bad 2 2 7 3" xfId="39389"/>
    <cellStyle name="Bad 2 2 8" xfId="39390"/>
    <cellStyle name="Bad 2 2 9" xfId="39391"/>
    <cellStyle name="Bad 2 3" xfId="39392"/>
    <cellStyle name="Bad 2 3 10" xfId="39393"/>
    <cellStyle name="Bad 2 3 2" xfId="39394"/>
    <cellStyle name="Bad 2 3 2 2" xfId="39395"/>
    <cellStyle name="Bad 2 3 2 2 2" xfId="39396"/>
    <cellStyle name="Bad 2 3 2 2 2 2" xfId="39397"/>
    <cellStyle name="Bad 2 3 2 2 2 3" xfId="39398"/>
    <cellStyle name="Bad 2 3 2 2 3" xfId="39399"/>
    <cellStyle name="Bad 2 3 2 2 4" xfId="39400"/>
    <cellStyle name="Bad 2 3 2 2 5" xfId="39401"/>
    <cellStyle name="Bad 2 3 2 2 6" xfId="39402"/>
    <cellStyle name="Bad 2 3 2 2 7" xfId="39403"/>
    <cellStyle name="Bad 2 3 2 3" xfId="39404"/>
    <cellStyle name="Bad 2 3 2 3 2" xfId="39405"/>
    <cellStyle name="Bad 2 3 2 3 3" xfId="39406"/>
    <cellStyle name="Bad 2 3 2 4" xfId="39407"/>
    <cellStyle name="Bad 2 3 2 5" xfId="39408"/>
    <cellStyle name="Bad 2 3 2 6" xfId="39409"/>
    <cellStyle name="Bad 2 3 2 7" xfId="39410"/>
    <cellStyle name="Bad 2 3 3" xfId="39411"/>
    <cellStyle name="Bad 2 3 4" xfId="39412"/>
    <cellStyle name="Bad 2 3 5" xfId="39413"/>
    <cellStyle name="Bad 2 3 5 2" xfId="39414"/>
    <cellStyle name="Bad 2 3 5 3" xfId="39415"/>
    <cellStyle name="Bad 2 3 6" xfId="39416"/>
    <cellStyle name="Bad 2 3 7" xfId="39417"/>
    <cellStyle name="Bad 2 3 8" xfId="39418"/>
    <cellStyle name="Bad 2 3 9" xfId="39419"/>
    <cellStyle name="Bad 2 4" xfId="39420"/>
    <cellStyle name="Bad 2 5" xfId="39421"/>
    <cellStyle name="Bad 2 5 2" xfId="39422"/>
    <cellStyle name="Bad 2 5 2 2" xfId="39423"/>
    <cellStyle name="Bad 2 5 2 2 2" xfId="39424"/>
    <cellStyle name="Bad 2 5 2 2 3" xfId="39425"/>
    <cellStyle name="Bad 2 5 2 3" xfId="39426"/>
    <cellStyle name="Bad 2 5 2 4" xfId="39427"/>
    <cellStyle name="Bad 2 5 2 5" xfId="39428"/>
    <cellStyle name="Bad 2 5 2 6" xfId="39429"/>
    <cellStyle name="Bad 2 5 2 7" xfId="39430"/>
    <cellStyle name="Bad 2 5 3" xfId="39431"/>
    <cellStyle name="Bad 2 5 3 2" xfId="39432"/>
    <cellStyle name="Bad 2 5 3 3" xfId="39433"/>
    <cellStyle name="Bad 2 5 4" xfId="39434"/>
    <cellStyle name="Bad 2 5 5" xfId="39435"/>
    <cellStyle name="Bad 2 5 6" xfId="39436"/>
    <cellStyle name="Bad 2 5 7" xfId="39437"/>
    <cellStyle name="Bad 2 6" xfId="39438"/>
    <cellStyle name="Bad 2 7" xfId="39439"/>
    <cellStyle name="Bad 2 7 2" xfId="39440"/>
    <cellStyle name="Bad 2 7 3" xfId="39441"/>
    <cellStyle name="Bad 2 8" xfId="39442"/>
    <cellStyle name="Bad 2 9" xfId="39443"/>
    <cellStyle name="Bad 2_22_MN_R&amp;D 174_10F" xfId="39444"/>
    <cellStyle name="Bad 20" xfId="1536"/>
    <cellStyle name="Bad 21" xfId="1537"/>
    <cellStyle name="Bad 22" xfId="1538"/>
    <cellStyle name="Bad 23" xfId="1539"/>
    <cellStyle name="Bad 24" xfId="1540"/>
    <cellStyle name="Bad 25" xfId="1541"/>
    <cellStyle name="Bad 26" xfId="1542"/>
    <cellStyle name="Bad 27" xfId="1543"/>
    <cellStyle name="Bad 28" xfId="1544"/>
    <cellStyle name="Bad 29" xfId="1545"/>
    <cellStyle name="Bad 3" xfId="39445"/>
    <cellStyle name="Bad 3 2" xfId="1546"/>
    <cellStyle name="Bad 3 3" xfId="39446"/>
    <cellStyle name="Bad 30" xfId="1547"/>
    <cellStyle name="Bad 31" xfId="1548"/>
    <cellStyle name="Bad 32" xfId="1549"/>
    <cellStyle name="Bad 33" xfId="1550"/>
    <cellStyle name="Bad 34" xfId="1551"/>
    <cellStyle name="Bad 35" xfId="1552"/>
    <cellStyle name="Bad 36" xfId="1553"/>
    <cellStyle name="Bad 37" xfId="39447"/>
    <cellStyle name="Bad 38" xfId="39448"/>
    <cellStyle name="Bad 4" xfId="1554"/>
    <cellStyle name="Bad 4 2" xfId="1555"/>
    <cellStyle name="Bad 4 3" xfId="39449"/>
    <cellStyle name="Bad 5" xfId="1556"/>
    <cellStyle name="Bad 5 2" xfId="1557"/>
    <cellStyle name="Bad 5 3" xfId="39450"/>
    <cellStyle name="Bad 6" xfId="1558"/>
    <cellStyle name="Bad 6 2" xfId="1559"/>
    <cellStyle name="Bad 6 3" xfId="39451"/>
    <cellStyle name="Bad 7" xfId="1560"/>
    <cellStyle name="Bad 7 2" xfId="1561"/>
    <cellStyle name="Bad 7 3" xfId="39452"/>
    <cellStyle name="Bad 8" xfId="1562"/>
    <cellStyle name="Bad 8 10" xfId="39453"/>
    <cellStyle name="Bad 8 2" xfId="1563"/>
    <cellStyle name="Bad 8 2 2" xfId="39454"/>
    <cellStyle name="Bad 8 2 2 2" xfId="39455"/>
    <cellStyle name="Bad 8 2 2 2 2" xfId="39456"/>
    <cellStyle name="Bad 8 2 2 2 3" xfId="39457"/>
    <cellStyle name="Bad 8 2 2 3" xfId="39458"/>
    <cellStyle name="Bad 8 2 2 4" xfId="39459"/>
    <cellStyle name="Bad 8 2 2 5" xfId="39460"/>
    <cellStyle name="Bad 8 2 2 6" xfId="39461"/>
    <cellStyle name="Bad 8 2 2 7" xfId="39462"/>
    <cellStyle name="Bad 8 2 3" xfId="39463"/>
    <cellStyle name="Bad 8 2 3 2" xfId="39464"/>
    <cellStyle name="Bad 8 2 3 3" xfId="39465"/>
    <cellStyle name="Bad 8 2 4" xfId="39466"/>
    <cellStyle name="Bad 8 2 5" xfId="39467"/>
    <cellStyle name="Bad 8 2 6" xfId="39468"/>
    <cellStyle name="Bad 8 2 7" xfId="39469"/>
    <cellStyle name="Bad 8 3" xfId="39470"/>
    <cellStyle name="Bad 8 4" xfId="39471"/>
    <cellStyle name="Bad 8 5" xfId="39472"/>
    <cellStyle name="Bad 8 5 2" xfId="39473"/>
    <cellStyle name="Bad 8 5 3" xfId="39474"/>
    <cellStyle name="Bad 8 6" xfId="39475"/>
    <cellStyle name="Bad 8 7" xfId="39476"/>
    <cellStyle name="Bad 8 8" xfId="39477"/>
    <cellStyle name="Bad 8 9" xfId="39478"/>
    <cellStyle name="Bad 9" xfId="1564"/>
    <cellStyle name="Bad 9 2" xfId="1565"/>
    <cellStyle name="Brand Align Left Text" xfId="39479"/>
    <cellStyle name="Brand Align Left Text 10" xfId="39480"/>
    <cellStyle name="Brand Align Left Text 10 2" xfId="39481"/>
    <cellStyle name="Brand Align Left Text 10 3" xfId="39482"/>
    <cellStyle name="Brand Align Left Text 10 4" xfId="39483"/>
    <cellStyle name="Brand Align Left Text 10 5" xfId="39484"/>
    <cellStyle name="Brand Align Left Text 10 6" xfId="39485"/>
    <cellStyle name="Brand Align Left Text 10 7" xfId="39486"/>
    <cellStyle name="Brand Align Left Text 11" xfId="39487"/>
    <cellStyle name="Brand Align Left Text 11 2" xfId="39488"/>
    <cellStyle name="Brand Align Left Text 11 3" xfId="39489"/>
    <cellStyle name="Brand Align Left Text 11 4" xfId="39490"/>
    <cellStyle name="Brand Align Left Text 11 5" xfId="39491"/>
    <cellStyle name="Brand Align Left Text 11 6" xfId="39492"/>
    <cellStyle name="Brand Align Left Text 11 7" xfId="39493"/>
    <cellStyle name="Brand Align Left Text 12" xfId="39494"/>
    <cellStyle name="Brand Align Left Text 12 2" xfId="39495"/>
    <cellStyle name="Brand Align Left Text 12 3" xfId="39496"/>
    <cellStyle name="Brand Align Left Text 12 4" xfId="39497"/>
    <cellStyle name="Brand Align Left Text 12 5" xfId="39498"/>
    <cellStyle name="Brand Align Left Text 12 6" xfId="39499"/>
    <cellStyle name="Brand Align Left Text 12 7" xfId="39500"/>
    <cellStyle name="Brand Align Left Text 13" xfId="39501"/>
    <cellStyle name="Brand Align Left Text 13 2" xfId="39502"/>
    <cellStyle name="Brand Align Left Text 13 3" xfId="39503"/>
    <cellStyle name="Brand Align Left Text 13 4" xfId="39504"/>
    <cellStyle name="Brand Align Left Text 13 5" xfId="39505"/>
    <cellStyle name="Brand Align Left Text 13 6" xfId="39506"/>
    <cellStyle name="Brand Align Left Text 13 7" xfId="39507"/>
    <cellStyle name="Brand Align Left Text 14" xfId="39508"/>
    <cellStyle name="Brand Align Left Text 14 2" xfId="39509"/>
    <cellStyle name="Brand Align Left Text 14 3" xfId="39510"/>
    <cellStyle name="Brand Align Left Text 14 4" xfId="39511"/>
    <cellStyle name="Brand Align Left Text 14 5" xfId="39512"/>
    <cellStyle name="Brand Align Left Text 14 6" xfId="39513"/>
    <cellStyle name="Brand Align Left Text 14 7" xfId="39514"/>
    <cellStyle name="Brand Align Left Text 15" xfId="39515"/>
    <cellStyle name="Brand Align Left Text 15 2" xfId="39516"/>
    <cellStyle name="Brand Align Left Text 15 3" xfId="39517"/>
    <cellStyle name="Brand Align Left Text 15 4" xfId="39518"/>
    <cellStyle name="Brand Align Left Text 15 5" xfId="39519"/>
    <cellStyle name="Brand Align Left Text 15 6" xfId="39520"/>
    <cellStyle name="Brand Align Left Text 15 7" xfId="39521"/>
    <cellStyle name="Brand Align Left Text 16" xfId="39522"/>
    <cellStyle name="Brand Align Left Text 16 2" xfId="39523"/>
    <cellStyle name="Brand Align Left Text 16 3" xfId="39524"/>
    <cellStyle name="Brand Align Left Text 16 4" xfId="39525"/>
    <cellStyle name="Brand Align Left Text 16 5" xfId="39526"/>
    <cellStyle name="Brand Align Left Text 16 6" xfId="39527"/>
    <cellStyle name="Brand Align Left Text 16 7" xfId="39528"/>
    <cellStyle name="Brand Align Left Text 17" xfId="39529"/>
    <cellStyle name="Brand Align Left Text 17 2" xfId="39530"/>
    <cellStyle name="Brand Align Left Text 17 3" xfId="39531"/>
    <cellStyle name="Brand Align Left Text 17 4" xfId="39532"/>
    <cellStyle name="Brand Align Left Text 17 5" xfId="39533"/>
    <cellStyle name="Brand Align Left Text 17 6" xfId="39534"/>
    <cellStyle name="Brand Align Left Text 17 7" xfId="39535"/>
    <cellStyle name="Brand Align Left Text 18" xfId="39536"/>
    <cellStyle name="Brand Align Left Text 18 2" xfId="39537"/>
    <cellStyle name="Brand Align Left Text 18 3" xfId="39538"/>
    <cellStyle name="Brand Align Left Text 18 4" xfId="39539"/>
    <cellStyle name="Brand Align Left Text 18 5" xfId="39540"/>
    <cellStyle name="Brand Align Left Text 18 6" xfId="39541"/>
    <cellStyle name="Brand Align Left Text 18 7" xfId="39542"/>
    <cellStyle name="Brand Align Left Text 2" xfId="39543"/>
    <cellStyle name="Brand Align Left Text 2 10" xfId="39544"/>
    <cellStyle name="Brand Align Left Text 2 11" xfId="39545"/>
    <cellStyle name="Brand Align Left Text 2 12" xfId="39546"/>
    <cellStyle name="Brand Align Left Text 2 13" xfId="39547"/>
    <cellStyle name="Brand Align Left Text 2 2" xfId="39548"/>
    <cellStyle name="Brand Align Left Text 2 3" xfId="39549"/>
    <cellStyle name="Brand Align Left Text 2 4" xfId="39550"/>
    <cellStyle name="Brand Align Left Text 2 5" xfId="39551"/>
    <cellStyle name="Brand Align Left Text 2 6" xfId="39552"/>
    <cellStyle name="Brand Align Left Text 2 7" xfId="39553"/>
    <cellStyle name="Brand Align Left Text 2 8" xfId="39554"/>
    <cellStyle name="Brand Align Left Text 2 9" xfId="39555"/>
    <cellStyle name="Brand Align Left Text 3" xfId="39556"/>
    <cellStyle name="Brand Align Left Text 3 10" xfId="39557"/>
    <cellStyle name="Brand Align Left Text 3 11" xfId="39558"/>
    <cellStyle name="Brand Align Left Text 3 12" xfId="39559"/>
    <cellStyle name="Brand Align Left Text 3 13" xfId="39560"/>
    <cellStyle name="Brand Align Left Text 3 2" xfId="39561"/>
    <cellStyle name="Brand Align Left Text 3 3" xfId="39562"/>
    <cellStyle name="Brand Align Left Text 3 4" xfId="39563"/>
    <cellStyle name="Brand Align Left Text 3 5" xfId="39564"/>
    <cellStyle name="Brand Align Left Text 3 6" xfId="39565"/>
    <cellStyle name="Brand Align Left Text 3 7" xfId="39566"/>
    <cellStyle name="Brand Align Left Text 3 8" xfId="39567"/>
    <cellStyle name="Brand Align Left Text 3 9" xfId="39568"/>
    <cellStyle name="Brand Align Left Text 4" xfId="39569"/>
    <cellStyle name="Brand Align Left Text 4 10" xfId="39570"/>
    <cellStyle name="Brand Align Left Text 4 11" xfId="39571"/>
    <cellStyle name="Brand Align Left Text 4 12" xfId="39572"/>
    <cellStyle name="Brand Align Left Text 4 13" xfId="39573"/>
    <cellStyle name="Brand Align Left Text 4 2" xfId="39574"/>
    <cellStyle name="Brand Align Left Text 4 3" xfId="39575"/>
    <cellStyle name="Brand Align Left Text 4 4" xfId="39576"/>
    <cellStyle name="Brand Align Left Text 4 5" xfId="39577"/>
    <cellStyle name="Brand Align Left Text 4 6" xfId="39578"/>
    <cellStyle name="Brand Align Left Text 4 7" xfId="39579"/>
    <cellStyle name="Brand Align Left Text 4 8" xfId="39580"/>
    <cellStyle name="Brand Align Left Text 4 9" xfId="39581"/>
    <cellStyle name="Brand Align Left Text 5" xfId="39582"/>
    <cellStyle name="Brand Align Left Text 5 2" xfId="39583"/>
    <cellStyle name="Brand Align Left Text 5 3" xfId="39584"/>
    <cellStyle name="Brand Align Left Text 5 4" xfId="39585"/>
    <cellStyle name="Brand Align Left Text 5 5" xfId="39586"/>
    <cellStyle name="Brand Align Left Text 5 6" xfId="39587"/>
    <cellStyle name="Brand Align Left Text 5 7" xfId="39588"/>
    <cellStyle name="Brand Align Left Text 6" xfId="39589"/>
    <cellStyle name="Brand Align Left Text 6 2" xfId="39590"/>
    <cellStyle name="Brand Align Left Text 6 3" xfId="39591"/>
    <cellStyle name="Brand Align Left Text 6 4" xfId="39592"/>
    <cellStyle name="Brand Align Left Text 6 5" xfId="39593"/>
    <cellStyle name="Brand Align Left Text 6 6" xfId="39594"/>
    <cellStyle name="Brand Align Left Text 6 7" xfId="39595"/>
    <cellStyle name="Brand Align Left Text 7" xfId="39596"/>
    <cellStyle name="Brand Align Left Text 7 2" xfId="39597"/>
    <cellStyle name="Brand Align Left Text 7 3" xfId="39598"/>
    <cellStyle name="Brand Align Left Text 7 4" xfId="39599"/>
    <cellStyle name="Brand Align Left Text 7 5" xfId="39600"/>
    <cellStyle name="Brand Align Left Text 7 6" xfId="39601"/>
    <cellStyle name="Brand Align Left Text 7 7" xfId="39602"/>
    <cellStyle name="Brand Align Left Text 8" xfId="39603"/>
    <cellStyle name="Brand Align Left Text 8 2" xfId="39604"/>
    <cellStyle name="Brand Align Left Text 8 3" xfId="39605"/>
    <cellStyle name="Brand Align Left Text 8 4" xfId="39606"/>
    <cellStyle name="Brand Align Left Text 8 5" xfId="39607"/>
    <cellStyle name="Brand Align Left Text 8 6" xfId="39608"/>
    <cellStyle name="Brand Align Left Text 8 7" xfId="39609"/>
    <cellStyle name="Brand Align Left Text 9" xfId="39610"/>
    <cellStyle name="Brand Align Left Text 9 2" xfId="39611"/>
    <cellStyle name="Brand Align Left Text 9 3" xfId="39612"/>
    <cellStyle name="Brand Align Left Text 9 4" xfId="39613"/>
    <cellStyle name="Brand Align Left Text 9 5" xfId="39614"/>
    <cellStyle name="Brand Align Left Text 9 6" xfId="39615"/>
    <cellStyle name="Brand Align Left Text 9 7" xfId="39616"/>
    <cellStyle name="Brand Default" xfId="39617"/>
    <cellStyle name="Brand Default 10" xfId="39618"/>
    <cellStyle name="Brand Default 10 2" xfId="39619"/>
    <cellStyle name="Brand Default 10 3" xfId="39620"/>
    <cellStyle name="Brand Default 10 4" xfId="39621"/>
    <cellStyle name="Brand Default 10 5" xfId="39622"/>
    <cellStyle name="Brand Default 10 6" xfId="39623"/>
    <cellStyle name="Brand Default 10 7" xfId="39624"/>
    <cellStyle name="Brand Default 11" xfId="39625"/>
    <cellStyle name="Brand Default 11 2" xfId="39626"/>
    <cellStyle name="Brand Default 11 3" xfId="39627"/>
    <cellStyle name="Brand Default 11 4" xfId="39628"/>
    <cellStyle name="Brand Default 11 5" xfId="39629"/>
    <cellStyle name="Brand Default 11 6" xfId="39630"/>
    <cellStyle name="Brand Default 11 7" xfId="39631"/>
    <cellStyle name="Brand Default 12" xfId="39632"/>
    <cellStyle name="Brand Default 12 2" xfId="39633"/>
    <cellStyle name="Brand Default 12 3" xfId="39634"/>
    <cellStyle name="Brand Default 12 4" xfId="39635"/>
    <cellStyle name="Brand Default 12 5" xfId="39636"/>
    <cellStyle name="Brand Default 12 6" xfId="39637"/>
    <cellStyle name="Brand Default 12 7" xfId="39638"/>
    <cellStyle name="Brand Default 13" xfId="39639"/>
    <cellStyle name="Brand Default 13 2" xfId="39640"/>
    <cellStyle name="Brand Default 13 3" xfId="39641"/>
    <cellStyle name="Brand Default 13 4" xfId="39642"/>
    <cellStyle name="Brand Default 13 5" xfId="39643"/>
    <cellStyle name="Brand Default 13 6" xfId="39644"/>
    <cellStyle name="Brand Default 13 7" xfId="39645"/>
    <cellStyle name="Brand Default 14" xfId="39646"/>
    <cellStyle name="Brand Default 14 2" xfId="39647"/>
    <cellStyle name="Brand Default 14 3" xfId="39648"/>
    <cellStyle name="Brand Default 14 4" xfId="39649"/>
    <cellStyle name="Brand Default 14 5" xfId="39650"/>
    <cellStyle name="Brand Default 14 6" xfId="39651"/>
    <cellStyle name="Brand Default 14 7" xfId="39652"/>
    <cellStyle name="Brand Default 15" xfId="39653"/>
    <cellStyle name="Brand Default 15 2" xfId="39654"/>
    <cellStyle name="Brand Default 15 3" xfId="39655"/>
    <cellStyle name="Brand Default 15 4" xfId="39656"/>
    <cellStyle name="Brand Default 15 5" xfId="39657"/>
    <cellStyle name="Brand Default 15 6" xfId="39658"/>
    <cellStyle name="Brand Default 15 7" xfId="39659"/>
    <cellStyle name="Brand Default 16" xfId="39660"/>
    <cellStyle name="Brand Default 16 2" xfId="39661"/>
    <cellStyle name="Brand Default 16 3" xfId="39662"/>
    <cellStyle name="Brand Default 16 4" xfId="39663"/>
    <cellStyle name="Brand Default 16 5" xfId="39664"/>
    <cellStyle name="Brand Default 16 6" xfId="39665"/>
    <cellStyle name="Brand Default 16 7" xfId="39666"/>
    <cellStyle name="Brand Default 17" xfId="39667"/>
    <cellStyle name="Brand Default 17 2" xfId="39668"/>
    <cellStyle name="Brand Default 17 3" xfId="39669"/>
    <cellStyle name="Brand Default 17 4" xfId="39670"/>
    <cellStyle name="Brand Default 17 5" xfId="39671"/>
    <cellStyle name="Brand Default 17 6" xfId="39672"/>
    <cellStyle name="Brand Default 17 7" xfId="39673"/>
    <cellStyle name="Brand Default 18" xfId="39674"/>
    <cellStyle name="Brand Default 18 2" xfId="39675"/>
    <cellStyle name="Brand Default 18 3" xfId="39676"/>
    <cellStyle name="Brand Default 18 4" xfId="39677"/>
    <cellStyle name="Brand Default 18 5" xfId="39678"/>
    <cellStyle name="Brand Default 18 6" xfId="39679"/>
    <cellStyle name="Brand Default 18 7" xfId="39680"/>
    <cellStyle name="Brand Default 19" xfId="39681"/>
    <cellStyle name="Brand Default 19 2" xfId="39682"/>
    <cellStyle name="Brand Default 2" xfId="39683"/>
    <cellStyle name="Brand Default 2 10" xfId="39684"/>
    <cellStyle name="Brand Default 2 11" xfId="39685"/>
    <cellStyle name="Brand Default 2 12" xfId="39686"/>
    <cellStyle name="Brand Default 2 13" xfId="39687"/>
    <cellStyle name="Brand Default 2 2" xfId="39688"/>
    <cellStyle name="Brand Default 2 3" xfId="39689"/>
    <cellStyle name="Brand Default 2 4" xfId="39690"/>
    <cellStyle name="Brand Default 2 5" xfId="39691"/>
    <cellStyle name="Brand Default 2 6" xfId="39692"/>
    <cellStyle name="Brand Default 2 7" xfId="39693"/>
    <cellStyle name="Brand Default 2 8" xfId="39694"/>
    <cellStyle name="Brand Default 2 9" xfId="39695"/>
    <cellStyle name="Brand Default 2_G-i-CapEx Summary" xfId="39696"/>
    <cellStyle name="Brand Default 3" xfId="39697"/>
    <cellStyle name="Brand Default 3 10" xfId="39698"/>
    <cellStyle name="Brand Default 3 11" xfId="39699"/>
    <cellStyle name="Brand Default 3 12" xfId="39700"/>
    <cellStyle name="Brand Default 3 13" xfId="39701"/>
    <cellStyle name="Brand Default 3 2" xfId="39702"/>
    <cellStyle name="Brand Default 3 3" xfId="39703"/>
    <cellStyle name="Brand Default 3 4" xfId="39704"/>
    <cellStyle name="Brand Default 3 5" xfId="39705"/>
    <cellStyle name="Brand Default 3 6" xfId="39706"/>
    <cellStyle name="Brand Default 3 7" xfId="39707"/>
    <cellStyle name="Brand Default 3 8" xfId="39708"/>
    <cellStyle name="Brand Default 3 9" xfId="39709"/>
    <cellStyle name="Brand Default 3_G-i-CapEx Summary" xfId="39710"/>
    <cellStyle name="Brand Default 4" xfId="39711"/>
    <cellStyle name="Brand Default 4 10" xfId="39712"/>
    <cellStyle name="Brand Default 4 11" xfId="39713"/>
    <cellStyle name="Brand Default 4 12" xfId="39714"/>
    <cellStyle name="Brand Default 4 13" xfId="39715"/>
    <cellStyle name="Brand Default 4 2" xfId="39716"/>
    <cellStyle name="Brand Default 4 3" xfId="39717"/>
    <cellStyle name="Brand Default 4 4" xfId="39718"/>
    <cellStyle name="Brand Default 4 5" xfId="39719"/>
    <cellStyle name="Brand Default 4 6" xfId="39720"/>
    <cellStyle name="Brand Default 4 7" xfId="39721"/>
    <cellStyle name="Brand Default 4 8" xfId="39722"/>
    <cellStyle name="Brand Default 4 9" xfId="39723"/>
    <cellStyle name="Brand Default 4_G-i-CapEx Summary" xfId="39724"/>
    <cellStyle name="Brand Default 5" xfId="39725"/>
    <cellStyle name="Brand Default 5 2" xfId="39726"/>
    <cellStyle name="Brand Default 5 3" xfId="39727"/>
    <cellStyle name="Brand Default 5 4" xfId="39728"/>
    <cellStyle name="Brand Default 5 5" xfId="39729"/>
    <cellStyle name="Brand Default 5 6" xfId="39730"/>
    <cellStyle name="Brand Default 5 7" xfId="39731"/>
    <cellStyle name="Brand Default 6" xfId="39732"/>
    <cellStyle name="Brand Default 6 2" xfId="39733"/>
    <cellStyle name="Brand Default 6 3" xfId="39734"/>
    <cellStyle name="Brand Default 6 4" xfId="39735"/>
    <cellStyle name="Brand Default 6 5" xfId="39736"/>
    <cellStyle name="Brand Default 6 6" xfId="39737"/>
    <cellStyle name="Brand Default 6 7" xfId="39738"/>
    <cellStyle name="Brand Default 7" xfId="39739"/>
    <cellStyle name="Brand Default 7 2" xfId="39740"/>
    <cellStyle name="Brand Default 7 3" xfId="39741"/>
    <cellStyle name="Brand Default 7 4" xfId="39742"/>
    <cellStyle name="Brand Default 7 5" xfId="39743"/>
    <cellStyle name="Brand Default 7 6" xfId="39744"/>
    <cellStyle name="Brand Default 7 7" xfId="39745"/>
    <cellStyle name="Brand Default 8" xfId="39746"/>
    <cellStyle name="Brand Default 8 2" xfId="39747"/>
    <cellStyle name="Brand Default 8 3" xfId="39748"/>
    <cellStyle name="Brand Default 8 4" xfId="39749"/>
    <cellStyle name="Brand Default 8 5" xfId="39750"/>
    <cellStyle name="Brand Default 8 6" xfId="39751"/>
    <cellStyle name="Brand Default 8 7" xfId="39752"/>
    <cellStyle name="Brand Default 9" xfId="39753"/>
    <cellStyle name="Brand Default 9 2" xfId="39754"/>
    <cellStyle name="Brand Default 9 3" xfId="39755"/>
    <cellStyle name="Brand Default 9 4" xfId="39756"/>
    <cellStyle name="Brand Default 9 5" xfId="39757"/>
    <cellStyle name="Brand Default 9 6" xfId="39758"/>
    <cellStyle name="Brand Default 9 7" xfId="39759"/>
    <cellStyle name="Brand Default_11- Bonus Master" xfId="39760"/>
    <cellStyle name="Brand Percent" xfId="39761"/>
    <cellStyle name="Brand Percent 10" xfId="39762"/>
    <cellStyle name="Brand Percent 11" xfId="39763"/>
    <cellStyle name="Brand Percent 12" xfId="39764"/>
    <cellStyle name="Brand Percent 13" xfId="39765"/>
    <cellStyle name="Brand Percent 14" xfId="39766"/>
    <cellStyle name="Brand Percent 15" xfId="39767"/>
    <cellStyle name="Brand Percent 16" xfId="39768"/>
    <cellStyle name="Brand Percent 17" xfId="39769"/>
    <cellStyle name="Brand Percent 17 2" xfId="39770"/>
    <cellStyle name="Brand Percent 18" xfId="39771"/>
    <cellStyle name="Brand Percent 19" xfId="39772"/>
    <cellStyle name="Brand Percent 2" xfId="39773"/>
    <cellStyle name="Brand Percent 20" xfId="39774"/>
    <cellStyle name="Brand Percent 21" xfId="39775"/>
    <cellStyle name="Brand Percent 22" xfId="39776"/>
    <cellStyle name="Brand Percent 23" xfId="39777"/>
    <cellStyle name="Brand Percent 24" xfId="39778"/>
    <cellStyle name="Brand Percent 25" xfId="39779"/>
    <cellStyle name="Brand Percent 26" xfId="39780"/>
    <cellStyle name="Brand Percent 27" xfId="39781"/>
    <cellStyle name="Brand Percent 28" xfId="39782"/>
    <cellStyle name="Brand Percent 29" xfId="39783"/>
    <cellStyle name="Brand Percent 3" xfId="39784"/>
    <cellStyle name="Brand Percent 30" xfId="39785"/>
    <cellStyle name="Brand Percent 31" xfId="39786"/>
    <cellStyle name="Brand Percent 32" xfId="39787"/>
    <cellStyle name="Brand Percent 33" xfId="39788"/>
    <cellStyle name="Brand Percent 34" xfId="39789"/>
    <cellStyle name="Brand Percent 35" xfId="39790"/>
    <cellStyle name="Brand Percent 36" xfId="39791"/>
    <cellStyle name="Brand Percent 37" xfId="39792"/>
    <cellStyle name="Brand Percent 38" xfId="39793"/>
    <cellStyle name="Brand Percent 39" xfId="39794"/>
    <cellStyle name="Brand Percent 4" xfId="39795"/>
    <cellStyle name="Brand Percent 40" xfId="39796"/>
    <cellStyle name="Brand Percent 41" xfId="39797"/>
    <cellStyle name="Brand Percent 42" xfId="39798"/>
    <cellStyle name="Brand Percent 5" xfId="39799"/>
    <cellStyle name="Brand Percent 6" xfId="39800"/>
    <cellStyle name="Brand Percent 7" xfId="39801"/>
    <cellStyle name="Brand Percent 8" xfId="39802"/>
    <cellStyle name="Brand Percent 9" xfId="39803"/>
    <cellStyle name="Brand Percent_11- Bonus Master" xfId="39804"/>
    <cellStyle name="Brand Source" xfId="39805"/>
    <cellStyle name="Brand Source 10" xfId="39806"/>
    <cellStyle name="Brand Source 11" xfId="39807"/>
    <cellStyle name="Brand Source 12" xfId="39808"/>
    <cellStyle name="Brand Source 13" xfId="39809"/>
    <cellStyle name="Brand Source 14" xfId="39810"/>
    <cellStyle name="Brand Source 15" xfId="39811"/>
    <cellStyle name="Brand Source 16" xfId="39812"/>
    <cellStyle name="Brand Source 17" xfId="39813"/>
    <cellStyle name="Brand Source 17 2" xfId="39814"/>
    <cellStyle name="Brand Source 18" xfId="39815"/>
    <cellStyle name="Brand Source 19" xfId="39816"/>
    <cellStyle name="Brand Source 2" xfId="39817"/>
    <cellStyle name="Brand Source 20" xfId="39818"/>
    <cellStyle name="Brand Source 21" xfId="39819"/>
    <cellStyle name="Brand Source 22" xfId="39820"/>
    <cellStyle name="Brand Source 23" xfId="39821"/>
    <cellStyle name="Brand Source 24" xfId="39822"/>
    <cellStyle name="Brand Source 25" xfId="39823"/>
    <cellStyle name="Brand Source 26" xfId="39824"/>
    <cellStyle name="Brand Source 27" xfId="39825"/>
    <cellStyle name="Brand Source 28" xfId="39826"/>
    <cellStyle name="Brand Source 29" xfId="39827"/>
    <cellStyle name="Brand Source 3" xfId="39828"/>
    <cellStyle name="Brand Source 30" xfId="39829"/>
    <cellStyle name="Brand Source 31" xfId="39830"/>
    <cellStyle name="Brand Source 32" xfId="39831"/>
    <cellStyle name="Brand Source 33" xfId="39832"/>
    <cellStyle name="Brand Source 34" xfId="39833"/>
    <cellStyle name="Brand Source 35" xfId="39834"/>
    <cellStyle name="Brand Source 36" xfId="39835"/>
    <cellStyle name="Brand Source 37" xfId="39836"/>
    <cellStyle name="Brand Source 38" xfId="39837"/>
    <cellStyle name="Brand Source 39" xfId="39838"/>
    <cellStyle name="Brand Source 4" xfId="39839"/>
    <cellStyle name="Brand Source 40" xfId="39840"/>
    <cellStyle name="Brand Source 41" xfId="39841"/>
    <cellStyle name="Brand Source 42" xfId="39842"/>
    <cellStyle name="Brand Source 5" xfId="39843"/>
    <cellStyle name="Brand Source 6" xfId="39844"/>
    <cellStyle name="Brand Source 7" xfId="39845"/>
    <cellStyle name="Brand Source 8" xfId="39846"/>
    <cellStyle name="Brand Source 9" xfId="39847"/>
    <cellStyle name="Brand Source_11- Bonus Master" xfId="39848"/>
    <cellStyle name="Brand Subtitle with Underline" xfId="39849"/>
    <cellStyle name="Brand Subtitle with Underline 10" xfId="39850"/>
    <cellStyle name="Brand Subtitle with Underline 10 10" xfId="39851"/>
    <cellStyle name="Brand Subtitle with Underline 10 11" xfId="39852"/>
    <cellStyle name="Brand Subtitle with Underline 10 12" xfId="39853"/>
    <cellStyle name="Brand Subtitle with Underline 10 13" xfId="39854"/>
    <cellStyle name="Brand Subtitle with Underline 10 2" xfId="39855"/>
    <cellStyle name="Brand Subtitle with Underline 10 2 2" xfId="39856"/>
    <cellStyle name="Brand Subtitle with Underline 10 2 2 2" xfId="39857"/>
    <cellStyle name="Brand Subtitle with Underline 10 2 2 2 2" xfId="39858"/>
    <cellStyle name="Brand Subtitle with Underline 10 2 2 2 3" xfId="39859"/>
    <cellStyle name="Brand Subtitle with Underline 10 2 2 2 4" xfId="39860"/>
    <cellStyle name="Brand Subtitle with Underline 10 2 2 3" xfId="39861"/>
    <cellStyle name="Brand Subtitle with Underline 10 2 2 3 2" xfId="39862"/>
    <cellStyle name="Brand Subtitle with Underline 10 2 2 3 3" xfId="39863"/>
    <cellStyle name="Brand Subtitle with Underline 10 2 2 3 4" xfId="39864"/>
    <cellStyle name="Brand Subtitle with Underline 10 2 2 4" xfId="39865"/>
    <cellStyle name="Brand Subtitle with Underline 10 2 2 5" xfId="39866"/>
    <cellStyle name="Brand Subtitle with Underline 10 2 2 6" xfId="39867"/>
    <cellStyle name="Brand Subtitle with Underline 10 2 3" xfId="39868"/>
    <cellStyle name="Brand Subtitle with Underline 10 2 3 2" xfId="39869"/>
    <cellStyle name="Brand Subtitle with Underline 10 2 3 3" xfId="39870"/>
    <cellStyle name="Brand Subtitle with Underline 10 2 3 4" xfId="39871"/>
    <cellStyle name="Brand Subtitle with Underline 10 2 4" xfId="39872"/>
    <cellStyle name="Brand Subtitle with Underline 10 2 5" xfId="39873"/>
    <cellStyle name="Brand Subtitle with Underline 10 2 6" xfId="39874"/>
    <cellStyle name="Brand Subtitle with Underline 10 2 7" xfId="39875"/>
    <cellStyle name="Brand Subtitle with Underline 10 3" xfId="39876"/>
    <cellStyle name="Brand Subtitle with Underline 10 3 2" xfId="39877"/>
    <cellStyle name="Brand Subtitle with Underline 10 3 2 2" xfId="39878"/>
    <cellStyle name="Brand Subtitle with Underline 10 3 2 2 2" xfId="39879"/>
    <cellStyle name="Brand Subtitle with Underline 10 3 2 2 3" xfId="39880"/>
    <cellStyle name="Brand Subtitle with Underline 10 3 2 2 4" xfId="39881"/>
    <cellStyle name="Brand Subtitle with Underline 10 3 2 3" xfId="39882"/>
    <cellStyle name="Brand Subtitle with Underline 10 3 2 3 2" xfId="39883"/>
    <cellStyle name="Brand Subtitle with Underline 10 3 2 3 3" xfId="39884"/>
    <cellStyle name="Brand Subtitle with Underline 10 3 2 3 4" xfId="39885"/>
    <cellStyle name="Brand Subtitle with Underline 10 3 2 4" xfId="39886"/>
    <cellStyle name="Brand Subtitle with Underline 10 3 2 5" xfId="39887"/>
    <cellStyle name="Brand Subtitle with Underline 10 3 2 6" xfId="39888"/>
    <cellStyle name="Brand Subtitle with Underline 10 3 3" xfId="39889"/>
    <cellStyle name="Brand Subtitle with Underline 10 3 3 2" xfId="39890"/>
    <cellStyle name="Brand Subtitle with Underline 10 3 3 3" xfId="39891"/>
    <cellStyle name="Brand Subtitle with Underline 10 3 3 4" xfId="39892"/>
    <cellStyle name="Brand Subtitle with Underline 10 3 4" xfId="39893"/>
    <cellStyle name="Brand Subtitle with Underline 10 3 5" xfId="39894"/>
    <cellStyle name="Brand Subtitle with Underline 10 3 6" xfId="39895"/>
    <cellStyle name="Brand Subtitle with Underline 10 3 7" xfId="39896"/>
    <cellStyle name="Brand Subtitle with Underline 10 4" xfId="39897"/>
    <cellStyle name="Brand Subtitle with Underline 10 4 2" xfId="39898"/>
    <cellStyle name="Brand Subtitle with Underline 10 4 2 2" xfId="39899"/>
    <cellStyle name="Brand Subtitle with Underline 10 4 2 2 2" xfId="39900"/>
    <cellStyle name="Brand Subtitle with Underline 10 4 2 2 3" xfId="39901"/>
    <cellStyle name="Brand Subtitle with Underline 10 4 2 2 4" xfId="39902"/>
    <cellStyle name="Brand Subtitle with Underline 10 4 2 3" xfId="39903"/>
    <cellStyle name="Brand Subtitle with Underline 10 4 2 3 2" xfId="39904"/>
    <cellStyle name="Brand Subtitle with Underline 10 4 2 3 3" xfId="39905"/>
    <cellStyle name="Brand Subtitle with Underline 10 4 2 3 4" xfId="39906"/>
    <cellStyle name="Brand Subtitle with Underline 10 4 2 4" xfId="39907"/>
    <cellStyle name="Brand Subtitle with Underline 10 4 2 5" xfId="39908"/>
    <cellStyle name="Brand Subtitle with Underline 10 4 2 6" xfId="39909"/>
    <cellStyle name="Brand Subtitle with Underline 10 4 3" xfId="39910"/>
    <cellStyle name="Brand Subtitle with Underline 10 4 3 2" xfId="39911"/>
    <cellStyle name="Brand Subtitle with Underline 10 4 3 3" xfId="39912"/>
    <cellStyle name="Brand Subtitle with Underline 10 4 3 4" xfId="39913"/>
    <cellStyle name="Brand Subtitle with Underline 10 4 4" xfId="39914"/>
    <cellStyle name="Brand Subtitle with Underline 10 4 5" xfId="39915"/>
    <cellStyle name="Brand Subtitle with Underline 10 4 6" xfId="39916"/>
    <cellStyle name="Brand Subtitle with Underline 10 4 7" xfId="39917"/>
    <cellStyle name="Brand Subtitle with Underline 10 5" xfId="39918"/>
    <cellStyle name="Brand Subtitle with Underline 10 5 2" xfId="39919"/>
    <cellStyle name="Brand Subtitle with Underline 10 5 2 2" xfId="39920"/>
    <cellStyle name="Brand Subtitle with Underline 10 5 2 2 2" xfId="39921"/>
    <cellStyle name="Brand Subtitle with Underline 10 5 2 2 3" xfId="39922"/>
    <cellStyle name="Brand Subtitle with Underline 10 5 2 2 4" xfId="39923"/>
    <cellStyle name="Brand Subtitle with Underline 10 5 2 3" xfId="39924"/>
    <cellStyle name="Brand Subtitle with Underline 10 5 2 3 2" xfId="39925"/>
    <cellStyle name="Brand Subtitle with Underline 10 5 2 3 3" xfId="39926"/>
    <cellStyle name="Brand Subtitle with Underline 10 5 2 3 4" xfId="39927"/>
    <cellStyle name="Brand Subtitle with Underline 10 5 2 4" xfId="39928"/>
    <cellStyle name="Brand Subtitle with Underline 10 5 2 5" xfId="39929"/>
    <cellStyle name="Brand Subtitle with Underline 10 5 2 6" xfId="39930"/>
    <cellStyle name="Brand Subtitle with Underline 10 5 3" xfId="39931"/>
    <cellStyle name="Brand Subtitle with Underline 10 5 3 2" xfId="39932"/>
    <cellStyle name="Brand Subtitle with Underline 10 5 3 3" xfId="39933"/>
    <cellStyle name="Brand Subtitle with Underline 10 5 3 4" xfId="39934"/>
    <cellStyle name="Brand Subtitle with Underline 10 5 4" xfId="39935"/>
    <cellStyle name="Brand Subtitle with Underline 10 5 5" xfId="39936"/>
    <cellStyle name="Brand Subtitle with Underline 10 5 6" xfId="39937"/>
    <cellStyle name="Brand Subtitle with Underline 10 5 7" xfId="39938"/>
    <cellStyle name="Brand Subtitle with Underline 10 6" xfId="39939"/>
    <cellStyle name="Brand Subtitle with Underline 10 6 2" xfId="39940"/>
    <cellStyle name="Brand Subtitle with Underline 10 6 2 2" xfId="39941"/>
    <cellStyle name="Brand Subtitle with Underline 10 6 2 2 2" xfId="39942"/>
    <cellStyle name="Brand Subtitle with Underline 10 6 2 2 3" xfId="39943"/>
    <cellStyle name="Brand Subtitle with Underline 10 6 2 2 4" xfId="39944"/>
    <cellStyle name="Brand Subtitle with Underline 10 6 2 3" xfId="39945"/>
    <cellStyle name="Brand Subtitle with Underline 10 6 2 3 2" xfId="39946"/>
    <cellStyle name="Brand Subtitle with Underline 10 6 2 3 3" xfId="39947"/>
    <cellStyle name="Brand Subtitle with Underline 10 6 2 3 4" xfId="39948"/>
    <cellStyle name="Brand Subtitle with Underline 10 6 2 4" xfId="39949"/>
    <cellStyle name="Brand Subtitle with Underline 10 6 2 5" xfId="39950"/>
    <cellStyle name="Brand Subtitle with Underline 10 6 2 6" xfId="39951"/>
    <cellStyle name="Brand Subtitle with Underline 10 6 3" xfId="39952"/>
    <cellStyle name="Brand Subtitle with Underline 10 6 3 2" xfId="39953"/>
    <cellStyle name="Brand Subtitle with Underline 10 6 3 3" xfId="39954"/>
    <cellStyle name="Brand Subtitle with Underline 10 6 3 4" xfId="39955"/>
    <cellStyle name="Brand Subtitle with Underline 10 6 4" xfId="39956"/>
    <cellStyle name="Brand Subtitle with Underline 10 6 5" xfId="39957"/>
    <cellStyle name="Brand Subtitle with Underline 10 6 6" xfId="39958"/>
    <cellStyle name="Brand Subtitle with Underline 10 6 7" xfId="39959"/>
    <cellStyle name="Brand Subtitle with Underline 10 7" xfId="39960"/>
    <cellStyle name="Brand Subtitle with Underline 10 7 2" xfId="39961"/>
    <cellStyle name="Brand Subtitle with Underline 10 7 2 2" xfId="39962"/>
    <cellStyle name="Brand Subtitle with Underline 10 7 2 2 2" xfId="39963"/>
    <cellStyle name="Brand Subtitle with Underline 10 7 2 2 3" xfId="39964"/>
    <cellStyle name="Brand Subtitle with Underline 10 7 2 2 4" xfId="39965"/>
    <cellStyle name="Brand Subtitle with Underline 10 7 2 3" xfId="39966"/>
    <cellStyle name="Brand Subtitle with Underline 10 7 2 3 2" xfId="39967"/>
    <cellStyle name="Brand Subtitle with Underline 10 7 2 3 3" xfId="39968"/>
    <cellStyle name="Brand Subtitle with Underline 10 7 2 3 4" xfId="39969"/>
    <cellStyle name="Brand Subtitle with Underline 10 7 2 4" xfId="39970"/>
    <cellStyle name="Brand Subtitle with Underline 10 7 2 5" xfId="39971"/>
    <cellStyle name="Brand Subtitle with Underline 10 7 2 6" xfId="39972"/>
    <cellStyle name="Brand Subtitle with Underline 10 7 3" xfId="39973"/>
    <cellStyle name="Brand Subtitle with Underline 10 7 3 2" xfId="39974"/>
    <cellStyle name="Brand Subtitle with Underline 10 7 3 3" xfId="39975"/>
    <cellStyle name="Brand Subtitle with Underline 10 7 3 4" xfId="39976"/>
    <cellStyle name="Brand Subtitle with Underline 10 7 4" xfId="39977"/>
    <cellStyle name="Brand Subtitle with Underline 10 7 5" xfId="39978"/>
    <cellStyle name="Brand Subtitle with Underline 10 7 6" xfId="39979"/>
    <cellStyle name="Brand Subtitle with Underline 10 7 7" xfId="39980"/>
    <cellStyle name="Brand Subtitle with Underline 10 8" xfId="39981"/>
    <cellStyle name="Brand Subtitle with Underline 10 8 2" xfId="39982"/>
    <cellStyle name="Brand Subtitle with Underline 10 8 2 2" xfId="39983"/>
    <cellStyle name="Brand Subtitle with Underline 10 8 2 3" xfId="39984"/>
    <cellStyle name="Brand Subtitle with Underline 10 8 2 4" xfId="39985"/>
    <cellStyle name="Brand Subtitle with Underline 10 8 3" xfId="39986"/>
    <cellStyle name="Brand Subtitle with Underline 10 8 3 2" xfId="39987"/>
    <cellStyle name="Brand Subtitle with Underline 10 8 3 3" xfId="39988"/>
    <cellStyle name="Brand Subtitle with Underline 10 8 3 4" xfId="39989"/>
    <cellStyle name="Brand Subtitle with Underline 10 8 4" xfId="39990"/>
    <cellStyle name="Brand Subtitle with Underline 10 8 5" xfId="39991"/>
    <cellStyle name="Brand Subtitle with Underline 10 8 6" xfId="39992"/>
    <cellStyle name="Brand Subtitle with Underline 10 9" xfId="39993"/>
    <cellStyle name="Brand Subtitle with Underline 10 9 2" xfId="39994"/>
    <cellStyle name="Brand Subtitle with Underline 10 9 3" xfId="39995"/>
    <cellStyle name="Brand Subtitle with Underline 10 9 4" xfId="39996"/>
    <cellStyle name="Brand Subtitle with Underline 11" xfId="39997"/>
    <cellStyle name="Brand Subtitle with Underline 11 10" xfId="39998"/>
    <cellStyle name="Brand Subtitle with Underline 11 11" xfId="39999"/>
    <cellStyle name="Brand Subtitle with Underline 11 12" xfId="40000"/>
    <cellStyle name="Brand Subtitle with Underline 11 13" xfId="40001"/>
    <cellStyle name="Brand Subtitle with Underline 11 2" xfId="40002"/>
    <cellStyle name="Brand Subtitle with Underline 11 2 2" xfId="40003"/>
    <cellStyle name="Brand Subtitle with Underline 11 2 2 2" xfId="40004"/>
    <cellStyle name="Brand Subtitle with Underline 11 2 2 2 2" xfId="40005"/>
    <cellStyle name="Brand Subtitle with Underline 11 2 2 2 3" xfId="40006"/>
    <cellStyle name="Brand Subtitle with Underline 11 2 2 2 4" xfId="40007"/>
    <cellStyle name="Brand Subtitle with Underline 11 2 2 3" xfId="40008"/>
    <cellStyle name="Brand Subtitle with Underline 11 2 2 3 2" xfId="40009"/>
    <cellStyle name="Brand Subtitle with Underline 11 2 2 3 3" xfId="40010"/>
    <cellStyle name="Brand Subtitle with Underline 11 2 2 3 4" xfId="40011"/>
    <cellStyle name="Brand Subtitle with Underline 11 2 2 4" xfId="40012"/>
    <cellStyle name="Brand Subtitle with Underline 11 2 2 5" xfId="40013"/>
    <cellStyle name="Brand Subtitle with Underline 11 2 2 6" xfId="40014"/>
    <cellStyle name="Brand Subtitle with Underline 11 2 3" xfId="40015"/>
    <cellStyle name="Brand Subtitle with Underline 11 2 3 2" xfId="40016"/>
    <cellStyle name="Brand Subtitle with Underline 11 2 3 3" xfId="40017"/>
    <cellStyle name="Brand Subtitle with Underline 11 2 3 4" xfId="40018"/>
    <cellStyle name="Brand Subtitle with Underline 11 2 4" xfId="40019"/>
    <cellStyle name="Brand Subtitle with Underline 11 2 5" xfId="40020"/>
    <cellStyle name="Brand Subtitle with Underline 11 2 6" xfId="40021"/>
    <cellStyle name="Brand Subtitle with Underline 11 2 7" xfId="40022"/>
    <cellStyle name="Brand Subtitle with Underline 11 3" xfId="40023"/>
    <cellStyle name="Brand Subtitle with Underline 11 3 2" xfId="40024"/>
    <cellStyle name="Brand Subtitle with Underline 11 3 2 2" xfId="40025"/>
    <cellStyle name="Brand Subtitle with Underline 11 3 2 2 2" xfId="40026"/>
    <cellStyle name="Brand Subtitle with Underline 11 3 2 2 3" xfId="40027"/>
    <cellStyle name="Brand Subtitle with Underline 11 3 2 2 4" xfId="40028"/>
    <cellStyle name="Brand Subtitle with Underline 11 3 2 3" xfId="40029"/>
    <cellStyle name="Brand Subtitle with Underline 11 3 2 3 2" xfId="40030"/>
    <cellStyle name="Brand Subtitle with Underline 11 3 2 3 3" xfId="40031"/>
    <cellStyle name="Brand Subtitle with Underline 11 3 2 3 4" xfId="40032"/>
    <cellStyle name="Brand Subtitle with Underline 11 3 2 4" xfId="40033"/>
    <cellStyle name="Brand Subtitle with Underline 11 3 2 5" xfId="40034"/>
    <cellStyle name="Brand Subtitle with Underline 11 3 2 6" xfId="40035"/>
    <cellStyle name="Brand Subtitle with Underline 11 3 3" xfId="40036"/>
    <cellStyle name="Brand Subtitle with Underline 11 3 3 2" xfId="40037"/>
    <cellStyle name="Brand Subtitle with Underline 11 3 3 3" xfId="40038"/>
    <cellStyle name="Brand Subtitle with Underline 11 3 3 4" xfId="40039"/>
    <cellStyle name="Brand Subtitle with Underline 11 3 4" xfId="40040"/>
    <cellStyle name="Brand Subtitle with Underline 11 3 5" xfId="40041"/>
    <cellStyle name="Brand Subtitle with Underline 11 3 6" xfId="40042"/>
    <cellStyle name="Brand Subtitle with Underline 11 3 7" xfId="40043"/>
    <cellStyle name="Brand Subtitle with Underline 11 4" xfId="40044"/>
    <cellStyle name="Brand Subtitle with Underline 11 4 2" xfId="40045"/>
    <cellStyle name="Brand Subtitle with Underline 11 4 2 2" xfId="40046"/>
    <cellStyle name="Brand Subtitle with Underline 11 4 2 2 2" xfId="40047"/>
    <cellStyle name="Brand Subtitle with Underline 11 4 2 2 3" xfId="40048"/>
    <cellStyle name="Brand Subtitle with Underline 11 4 2 2 4" xfId="40049"/>
    <cellStyle name="Brand Subtitle with Underline 11 4 2 3" xfId="40050"/>
    <cellStyle name="Brand Subtitle with Underline 11 4 2 3 2" xfId="40051"/>
    <cellStyle name="Brand Subtitle with Underline 11 4 2 3 3" xfId="40052"/>
    <cellStyle name="Brand Subtitle with Underline 11 4 2 3 4" xfId="40053"/>
    <cellStyle name="Brand Subtitle with Underline 11 4 2 4" xfId="40054"/>
    <cellStyle name="Brand Subtitle with Underline 11 4 2 5" xfId="40055"/>
    <cellStyle name="Brand Subtitle with Underline 11 4 2 6" xfId="40056"/>
    <cellStyle name="Brand Subtitle with Underline 11 4 3" xfId="40057"/>
    <cellStyle name="Brand Subtitle with Underline 11 4 3 2" xfId="40058"/>
    <cellStyle name="Brand Subtitle with Underline 11 4 3 3" xfId="40059"/>
    <cellStyle name="Brand Subtitle with Underline 11 4 3 4" xfId="40060"/>
    <cellStyle name="Brand Subtitle with Underline 11 4 4" xfId="40061"/>
    <cellStyle name="Brand Subtitle with Underline 11 4 5" xfId="40062"/>
    <cellStyle name="Brand Subtitle with Underline 11 4 6" xfId="40063"/>
    <cellStyle name="Brand Subtitle with Underline 11 4 7" xfId="40064"/>
    <cellStyle name="Brand Subtitle with Underline 11 5" xfId="40065"/>
    <cellStyle name="Brand Subtitle with Underline 11 5 2" xfId="40066"/>
    <cellStyle name="Brand Subtitle with Underline 11 5 2 2" xfId="40067"/>
    <cellStyle name="Brand Subtitle with Underline 11 5 2 2 2" xfId="40068"/>
    <cellStyle name="Brand Subtitle with Underline 11 5 2 2 3" xfId="40069"/>
    <cellStyle name="Brand Subtitle with Underline 11 5 2 2 4" xfId="40070"/>
    <cellStyle name="Brand Subtitle with Underline 11 5 2 3" xfId="40071"/>
    <cellStyle name="Brand Subtitle with Underline 11 5 2 3 2" xfId="40072"/>
    <cellStyle name="Brand Subtitle with Underline 11 5 2 3 3" xfId="40073"/>
    <cellStyle name="Brand Subtitle with Underline 11 5 2 3 4" xfId="40074"/>
    <cellStyle name="Brand Subtitle with Underline 11 5 2 4" xfId="40075"/>
    <cellStyle name="Brand Subtitle with Underline 11 5 2 5" xfId="40076"/>
    <cellStyle name="Brand Subtitle with Underline 11 5 2 6" xfId="40077"/>
    <cellStyle name="Brand Subtitle with Underline 11 5 3" xfId="40078"/>
    <cellStyle name="Brand Subtitle with Underline 11 5 3 2" xfId="40079"/>
    <cellStyle name="Brand Subtitle with Underline 11 5 3 3" xfId="40080"/>
    <cellStyle name="Brand Subtitle with Underline 11 5 3 4" xfId="40081"/>
    <cellStyle name="Brand Subtitle with Underline 11 5 4" xfId="40082"/>
    <cellStyle name="Brand Subtitle with Underline 11 5 5" xfId="40083"/>
    <cellStyle name="Brand Subtitle with Underline 11 5 6" xfId="40084"/>
    <cellStyle name="Brand Subtitle with Underline 11 5 7" xfId="40085"/>
    <cellStyle name="Brand Subtitle with Underline 11 6" xfId="40086"/>
    <cellStyle name="Brand Subtitle with Underline 11 6 2" xfId="40087"/>
    <cellStyle name="Brand Subtitle with Underline 11 6 2 2" xfId="40088"/>
    <cellStyle name="Brand Subtitle with Underline 11 6 2 2 2" xfId="40089"/>
    <cellStyle name="Brand Subtitle with Underline 11 6 2 2 3" xfId="40090"/>
    <cellStyle name="Brand Subtitle with Underline 11 6 2 2 4" xfId="40091"/>
    <cellStyle name="Brand Subtitle with Underline 11 6 2 3" xfId="40092"/>
    <cellStyle name="Brand Subtitle with Underline 11 6 2 3 2" xfId="40093"/>
    <cellStyle name="Brand Subtitle with Underline 11 6 2 3 3" xfId="40094"/>
    <cellStyle name="Brand Subtitle with Underline 11 6 2 3 4" xfId="40095"/>
    <cellStyle name="Brand Subtitle with Underline 11 6 2 4" xfId="40096"/>
    <cellStyle name="Brand Subtitle with Underline 11 6 2 5" xfId="40097"/>
    <cellStyle name="Brand Subtitle with Underline 11 6 2 6" xfId="40098"/>
    <cellStyle name="Brand Subtitle with Underline 11 6 3" xfId="40099"/>
    <cellStyle name="Brand Subtitle with Underline 11 6 3 2" xfId="40100"/>
    <cellStyle name="Brand Subtitle with Underline 11 6 3 3" xfId="40101"/>
    <cellStyle name="Brand Subtitle with Underline 11 6 3 4" xfId="40102"/>
    <cellStyle name="Brand Subtitle with Underline 11 6 4" xfId="40103"/>
    <cellStyle name="Brand Subtitle with Underline 11 6 5" xfId="40104"/>
    <cellStyle name="Brand Subtitle with Underline 11 6 6" xfId="40105"/>
    <cellStyle name="Brand Subtitle with Underline 11 6 7" xfId="40106"/>
    <cellStyle name="Brand Subtitle with Underline 11 7" xfId="40107"/>
    <cellStyle name="Brand Subtitle with Underline 11 7 2" xfId="40108"/>
    <cellStyle name="Brand Subtitle with Underline 11 7 2 2" xfId="40109"/>
    <cellStyle name="Brand Subtitle with Underline 11 7 2 2 2" xfId="40110"/>
    <cellStyle name="Brand Subtitle with Underline 11 7 2 2 3" xfId="40111"/>
    <cellStyle name="Brand Subtitle with Underline 11 7 2 2 4" xfId="40112"/>
    <cellStyle name="Brand Subtitle with Underline 11 7 2 3" xfId="40113"/>
    <cellStyle name="Brand Subtitle with Underline 11 7 2 3 2" xfId="40114"/>
    <cellStyle name="Brand Subtitle with Underline 11 7 2 3 3" xfId="40115"/>
    <cellStyle name="Brand Subtitle with Underline 11 7 2 3 4" xfId="40116"/>
    <cellStyle name="Brand Subtitle with Underline 11 7 2 4" xfId="40117"/>
    <cellStyle name="Brand Subtitle with Underline 11 7 2 5" xfId="40118"/>
    <cellStyle name="Brand Subtitle with Underline 11 7 2 6" xfId="40119"/>
    <cellStyle name="Brand Subtitle with Underline 11 7 3" xfId="40120"/>
    <cellStyle name="Brand Subtitle with Underline 11 7 3 2" xfId="40121"/>
    <cellStyle name="Brand Subtitle with Underline 11 7 3 3" xfId="40122"/>
    <cellStyle name="Brand Subtitle with Underline 11 7 3 4" xfId="40123"/>
    <cellStyle name="Brand Subtitle with Underline 11 7 4" xfId="40124"/>
    <cellStyle name="Brand Subtitle with Underline 11 7 5" xfId="40125"/>
    <cellStyle name="Brand Subtitle with Underline 11 7 6" xfId="40126"/>
    <cellStyle name="Brand Subtitle with Underline 11 7 7" xfId="40127"/>
    <cellStyle name="Brand Subtitle with Underline 11 8" xfId="40128"/>
    <cellStyle name="Brand Subtitle with Underline 11 8 2" xfId="40129"/>
    <cellStyle name="Brand Subtitle with Underline 11 8 2 2" xfId="40130"/>
    <cellStyle name="Brand Subtitle with Underline 11 8 2 3" xfId="40131"/>
    <cellStyle name="Brand Subtitle with Underline 11 8 2 4" xfId="40132"/>
    <cellStyle name="Brand Subtitle with Underline 11 8 3" xfId="40133"/>
    <cellStyle name="Brand Subtitle with Underline 11 8 3 2" xfId="40134"/>
    <cellStyle name="Brand Subtitle with Underline 11 8 3 3" xfId="40135"/>
    <cellStyle name="Brand Subtitle with Underline 11 8 3 4" xfId="40136"/>
    <cellStyle name="Brand Subtitle with Underline 11 8 4" xfId="40137"/>
    <cellStyle name="Brand Subtitle with Underline 11 8 5" xfId="40138"/>
    <cellStyle name="Brand Subtitle with Underline 11 8 6" xfId="40139"/>
    <cellStyle name="Brand Subtitle with Underline 11 9" xfId="40140"/>
    <cellStyle name="Brand Subtitle with Underline 11 9 2" xfId="40141"/>
    <cellStyle name="Brand Subtitle with Underline 11 9 3" xfId="40142"/>
    <cellStyle name="Brand Subtitle with Underline 11 9 4" xfId="40143"/>
    <cellStyle name="Brand Subtitle with Underline 12" xfId="40144"/>
    <cellStyle name="Brand Subtitle with Underline 12 10" xfId="40145"/>
    <cellStyle name="Brand Subtitle with Underline 12 11" xfId="40146"/>
    <cellStyle name="Brand Subtitle with Underline 12 12" xfId="40147"/>
    <cellStyle name="Brand Subtitle with Underline 12 13" xfId="40148"/>
    <cellStyle name="Brand Subtitle with Underline 12 2" xfId="40149"/>
    <cellStyle name="Brand Subtitle with Underline 12 2 2" xfId="40150"/>
    <cellStyle name="Brand Subtitle with Underline 12 2 2 2" xfId="40151"/>
    <cellStyle name="Brand Subtitle with Underline 12 2 2 2 2" xfId="40152"/>
    <cellStyle name="Brand Subtitle with Underline 12 2 2 2 3" xfId="40153"/>
    <cellStyle name="Brand Subtitle with Underline 12 2 2 2 4" xfId="40154"/>
    <cellStyle name="Brand Subtitle with Underline 12 2 2 3" xfId="40155"/>
    <cellStyle name="Brand Subtitle with Underline 12 2 2 3 2" xfId="40156"/>
    <cellStyle name="Brand Subtitle with Underline 12 2 2 3 3" xfId="40157"/>
    <cellStyle name="Brand Subtitle with Underline 12 2 2 3 4" xfId="40158"/>
    <cellStyle name="Brand Subtitle with Underline 12 2 2 4" xfId="40159"/>
    <cellStyle name="Brand Subtitle with Underline 12 2 2 5" xfId="40160"/>
    <cellStyle name="Brand Subtitle with Underline 12 2 2 6" xfId="40161"/>
    <cellStyle name="Brand Subtitle with Underline 12 2 3" xfId="40162"/>
    <cellStyle name="Brand Subtitle with Underline 12 2 3 2" xfId="40163"/>
    <cellStyle name="Brand Subtitle with Underline 12 2 3 3" xfId="40164"/>
    <cellStyle name="Brand Subtitle with Underline 12 2 3 4" xfId="40165"/>
    <cellStyle name="Brand Subtitle with Underline 12 2 4" xfId="40166"/>
    <cellStyle name="Brand Subtitle with Underline 12 2 5" xfId="40167"/>
    <cellStyle name="Brand Subtitle with Underline 12 2 6" xfId="40168"/>
    <cellStyle name="Brand Subtitle with Underline 12 2 7" xfId="40169"/>
    <cellStyle name="Brand Subtitle with Underline 12 3" xfId="40170"/>
    <cellStyle name="Brand Subtitle with Underline 12 3 2" xfId="40171"/>
    <cellStyle name="Brand Subtitle with Underline 12 3 2 2" xfId="40172"/>
    <cellStyle name="Brand Subtitle with Underline 12 3 2 2 2" xfId="40173"/>
    <cellStyle name="Brand Subtitle with Underline 12 3 2 2 3" xfId="40174"/>
    <cellStyle name="Brand Subtitle with Underline 12 3 2 2 4" xfId="40175"/>
    <cellStyle name="Brand Subtitle with Underline 12 3 2 3" xfId="40176"/>
    <cellStyle name="Brand Subtitle with Underline 12 3 2 3 2" xfId="40177"/>
    <cellStyle name="Brand Subtitle with Underline 12 3 2 3 3" xfId="40178"/>
    <cellStyle name="Brand Subtitle with Underline 12 3 2 3 4" xfId="40179"/>
    <cellStyle name="Brand Subtitle with Underline 12 3 2 4" xfId="40180"/>
    <cellStyle name="Brand Subtitle with Underline 12 3 2 5" xfId="40181"/>
    <cellStyle name="Brand Subtitle with Underline 12 3 2 6" xfId="40182"/>
    <cellStyle name="Brand Subtitle with Underline 12 3 3" xfId="40183"/>
    <cellStyle name="Brand Subtitle with Underline 12 3 3 2" xfId="40184"/>
    <cellStyle name="Brand Subtitle with Underline 12 3 3 3" xfId="40185"/>
    <cellStyle name="Brand Subtitle with Underline 12 3 3 4" xfId="40186"/>
    <cellStyle name="Brand Subtitle with Underline 12 3 4" xfId="40187"/>
    <cellStyle name="Brand Subtitle with Underline 12 3 5" xfId="40188"/>
    <cellStyle name="Brand Subtitle with Underline 12 3 6" xfId="40189"/>
    <cellStyle name="Brand Subtitle with Underline 12 3 7" xfId="40190"/>
    <cellStyle name="Brand Subtitle with Underline 12 4" xfId="40191"/>
    <cellStyle name="Brand Subtitle with Underline 12 4 2" xfId="40192"/>
    <cellStyle name="Brand Subtitle with Underline 12 4 2 2" xfId="40193"/>
    <cellStyle name="Brand Subtitle with Underline 12 4 2 2 2" xfId="40194"/>
    <cellStyle name="Brand Subtitle with Underline 12 4 2 2 3" xfId="40195"/>
    <cellStyle name="Brand Subtitle with Underline 12 4 2 2 4" xfId="40196"/>
    <cellStyle name="Brand Subtitle with Underline 12 4 2 3" xfId="40197"/>
    <cellStyle name="Brand Subtitle with Underline 12 4 2 3 2" xfId="40198"/>
    <cellStyle name="Brand Subtitle with Underline 12 4 2 3 3" xfId="40199"/>
    <cellStyle name="Brand Subtitle with Underline 12 4 2 3 4" xfId="40200"/>
    <cellStyle name="Brand Subtitle with Underline 12 4 2 4" xfId="40201"/>
    <cellStyle name="Brand Subtitle with Underline 12 4 2 5" xfId="40202"/>
    <cellStyle name="Brand Subtitle with Underline 12 4 2 6" xfId="40203"/>
    <cellStyle name="Brand Subtitle with Underline 12 4 3" xfId="40204"/>
    <cellStyle name="Brand Subtitle with Underline 12 4 3 2" xfId="40205"/>
    <cellStyle name="Brand Subtitle with Underline 12 4 3 3" xfId="40206"/>
    <cellStyle name="Brand Subtitle with Underline 12 4 3 4" xfId="40207"/>
    <cellStyle name="Brand Subtitle with Underline 12 4 4" xfId="40208"/>
    <cellStyle name="Brand Subtitle with Underline 12 4 5" xfId="40209"/>
    <cellStyle name="Brand Subtitle with Underline 12 4 6" xfId="40210"/>
    <cellStyle name="Brand Subtitle with Underline 12 4 7" xfId="40211"/>
    <cellStyle name="Brand Subtitle with Underline 12 5" xfId="40212"/>
    <cellStyle name="Brand Subtitle with Underline 12 5 2" xfId="40213"/>
    <cellStyle name="Brand Subtitle with Underline 12 5 2 2" xfId="40214"/>
    <cellStyle name="Brand Subtitle with Underline 12 5 2 2 2" xfId="40215"/>
    <cellStyle name="Brand Subtitle with Underline 12 5 2 2 3" xfId="40216"/>
    <cellStyle name="Brand Subtitle with Underline 12 5 2 2 4" xfId="40217"/>
    <cellStyle name="Brand Subtitle with Underline 12 5 2 3" xfId="40218"/>
    <cellStyle name="Brand Subtitle with Underline 12 5 2 3 2" xfId="40219"/>
    <cellStyle name="Brand Subtitle with Underline 12 5 2 3 3" xfId="40220"/>
    <cellStyle name="Brand Subtitle with Underline 12 5 2 3 4" xfId="40221"/>
    <cellStyle name="Brand Subtitle with Underline 12 5 2 4" xfId="40222"/>
    <cellStyle name="Brand Subtitle with Underline 12 5 2 5" xfId="40223"/>
    <cellStyle name="Brand Subtitle with Underline 12 5 2 6" xfId="40224"/>
    <cellStyle name="Brand Subtitle with Underline 12 5 3" xfId="40225"/>
    <cellStyle name="Brand Subtitle with Underline 12 5 3 2" xfId="40226"/>
    <cellStyle name="Brand Subtitle with Underline 12 5 3 3" xfId="40227"/>
    <cellStyle name="Brand Subtitle with Underline 12 5 3 4" xfId="40228"/>
    <cellStyle name="Brand Subtitle with Underline 12 5 4" xfId="40229"/>
    <cellStyle name="Brand Subtitle with Underline 12 5 5" xfId="40230"/>
    <cellStyle name="Brand Subtitle with Underline 12 5 6" xfId="40231"/>
    <cellStyle name="Brand Subtitle with Underline 12 5 7" xfId="40232"/>
    <cellStyle name="Brand Subtitle with Underline 12 6" xfId="40233"/>
    <cellStyle name="Brand Subtitle with Underline 12 6 2" xfId="40234"/>
    <cellStyle name="Brand Subtitle with Underline 12 6 2 2" xfId="40235"/>
    <cellStyle name="Brand Subtitle with Underline 12 6 2 2 2" xfId="40236"/>
    <cellStyle name="Brand Subtitle with Underline 12 6 2 2 3" xfId="40237"/>
    <cellStyle name="Brand Subtitle with Underline 12 6 2 2 4" xfId="40238"/>
    <cellStyle name="Brand Subtitle with Underline 12 6 2 3" xfId="40239"/>
    <cellStyle name="Brand Subtitle with Underline 12 6 2 3 2" xfId="40240"/>
    <cellStyle name="Brand Subtitle with Underline 12 6 2 3 3" xfId="40241"/>
    <cellStyle name="Brand Subtitle with Underline 12 6 2 3 4" xfId="40242"/>
    <cellStyle name="Brand Subtitle with Underline 12 6 2 4" xfId="40243"/>
    <cellStyle name="Brand Subtitle with Underline 12 6 2 5" xfId="40244"/>
    <cellStyle name="Brand Subtitle with Underline 12 6 2 6" xfId="40245"/>
    <cellStyle name="Brand Subtitle with Underline 12 6 3" xfId="40246"/>
    <cellStyle name="Brand Subtitle with Underline 12 6 3 2" xfId="40247"/>
    <cellStyle name="Brand Subtitle with Underline 12 6 3 3" xfId="40248"/>
    <cellStyle name="Brand Subtitle with Underline 12 6 3 4" xfId="40249"/>
    <cellStyle name="Brand Subtitle with Underline 12 6 4" xfId="40250"/>
    <cellStyle name="Brand Subtitle with Underline 12 6 5" xfId="40251"/>
    <cellStyle name="Brand Subtitle with Underline 12 6 6" xfId="40252"/>
    <cellStyle name="Brand Subtitle with Underline 12 6 7" xfId="40253"/>
    <cellStyle name="Brand Subtitle with Underline 12 7" xfId="40254"/>
    <cellStyle name="Brand Subtitle with Underline 12 7 2" xfId="40255"/>
    <cellStyle name="Brand Subtitle with Underline 12 7 2 2" xfId="40256"/>
    <cellStyle name="Brand Subtitle with Underline 12 7 2 2 2" xfId="40257"/>
    <cellStyle name="Brand Subtitle with Underline 12 7 2 2 3" xfId="40258"/>
    <cellStyle name="Brand Subtitle with Underline 12 7 2 2 4" xfId="40259"/>
    <cellStyle name="Brand Subtitle with Underline 12 7 2 3" xfId="40260"/>
    <cellStyle name="Brand Subtitle with Underline 12 7 2 3 2" xfId="40261"/>
    <cellStyle name="Brand Subtitle with Underline 12 7 2 3 3" xfId="40262"/>
    <cellStyle name="Brand Subtitle with Underline 12 7 2 3 4" xfId="40263"/>
    <cellStyle name="Brand Subtitle with Underline 12 7 2 4" xfId="40264"/>
    <cellStyle name="Brand Subtitle with Underline 12 7 2 5" xfId="40265"/>
    <cellStyle name="Brand Subtitle with Underline 12 7 2 6" xfId="40266"/>
    <cellStyle name="Brand Subtitle with Underline 12 7 3" xfId="40267"/>
    <cellStyle name="Brand Subtitle with Underline 12 7 3 2" xfId="40268"/>
    <cellStyle name="Brand Subtitle with Underline 12 7 3 3" xfId="40269"/>
    <cellStyle name="Brand Subtitle with Underline 12 7 3 4" xfId="40270"/>
    <cellStyle name="Brand Subtitle with Underline 12 7 4" xfId="40271"/>
    <cellStyle name="Brand Subtitle with Underline 12 7 5" xfId="40272"/>
    <cellStyle name="Brand Subtitle with Underline 12 7 6" xfId="40273"/>
    <cellStyle name="Brand Subtitle with Underline 12 7 7" xfId="40274"/>
    <cellStyle name="Brand Subtitle with Underline 12 8" xfId="40275"/>
    <cellStyle name="Brand Subtitle with Underline 12 8 2" xfId="40276"/>
    <cellStyle name="Brand Subtitle with Underline 12 8 2 2" xfId="40277"/>
    <cellStyle name="Brand Subtitle with Underline 12 8 2 3" xfId="40278"/>
    <cellStyle name="Brand Subtitle with Underline 12 8 2 4" xfId="40279"/>
    <cellStyle name="Brand Subtitle with Underline 12 8 3" xfId="40280"/>
    <cellStyle name="Brand Subtitle with Underline 12 8 3 2" xfId="40281"/>
    <cellStyle name="Brand Subtitle with Underline 12 8 3 3" xfId="40282"/>
    <cellStyle name="Brand Subtitle with Underline 12 8 3 4" xfId="40283"/>
    <cellStyle name="Brand Subtitle with Underline 12 8 4" xfId="40284"/>
    <cellStyle name="Brand Subtitle with Underline 12 8 5" xfId="40285"/>
    <cellStyle name="Brand Subtitle with Underline 12 8 6" xfId="40286"/>
    <cellStyle name="Brand Subtitle with Underline 12 9" xfId="40287"/>
    <cellStyle name="Brand Subtitle with Underline 12 9 2" xfId="40288"/>
    <cellStyle name="Brand Subtitle with Underline 12 9 3" xfId="40289"/>
    <cellStyle name="Brand Subtitle with Underline 12 9 4" xfId="40290"/>
    <cellStyle name="Brand Subtitle with Underline 13" xfId="40291"/>
    <cellStyle name="Brand Subtitle with Underline 13 10" xfId="40292"/>
    <cellStyle name="Brand Subtitle with Underline 13 11" xfId="40293"/>
    <cellStyle name="Brand Subtitle with Underline 13 12" xfId="40294"/>
    <cellStyle name="Brand Subtitle with Underline 13 13" xfId="40295"/>
    <cellStyle name="Brand Subtitle with Underline 13 2" xfId="40296"/>
    <cellStyle name="Brand Subtitle with Underline 13 2 2" xfId="40297"/>
    <cellStyle name="Brand Subtitle with Underline 13 2 2 2" xfId="40298"/>
    <cellStyle name="Brand Subtitle with Underline 13 2 2 2 2" xfId="40299"/>
    <cellStyle name="Brand Subtitle with Underline 13 2 2 2 3" xfId="40300"/>
    <cellStyle name="Brand Subtitle with Underline 13 2 2 2 4" xfId="40301"/>
    <cellStyle name="Brand Subtitle with Underline 13 2 2 3" xfId="40302"/>
    <cellStyle name="Brand Subtitle with Underline 13 2 2 3 2" xfId="40303"/>
    <cellStyle name="Brand Subtitle with Underline 13 2 2 3 3" xfId="40304"/>
    <cellStyle name="Brand Subtitle with Underline 13 2 2 3 4" xfId="40305"/>
    <cellStyle name="Brand Subtitle with Underline 13 2 2 4" xfId="40306"/>
    <cellStyle name="Brand Subtitle with Underline 13 2 2 5" xfId="40307"/>
    <cellStyle name="Brand Subtitle with Underline 13 2 2 6" xfId="40308"/>
    <cellStyle name="Brand Subtitle with Underline 13 2 3" xfId="40309"/>
    <cellStyle name="Brand Subtitle with Underline 13 2 3 2" xfId="40310"/>
    <cellStyle name="Brand Subtitle with Underline 13 2 3 3" xfId="40311"/>
    <cellStyle name="Brand Subtitle with Underline 13 2 3 4" xfId="40312"/>
    <cellStyle name="Brand Subtitle with Underline 13 2 4" xfId="40313"/>
    <cellStyle name="Brand Subtitle with Underline 13 2 5" xfId="40314"/>
    <cellStyle name="Brand Subtitle with Underline 13 2 6" xfId="40315"/>
    <cellStyle name="Brand Subtitle with Underline 13 2 7" xfId="40316"/>
    <cellStyle name="Brand Subtitle with Underline 13 3" xfId="40317"/>
    <cellStyle name="Brand Subtitle with Underline 13 3 2" xfId="40318"/>
    <cellStyle name="Brand Subtitle with Underline 13 3 2 2" xfId="40319"/>
    <cellStyle name="Brand Subtitle with Underline 13 3 2 2 2" xfId="40320"/>
    <cellStyle name="Brand Subtitle with Underline 13 3 2 2 3" xfId="40321"/>
    <cellStyle name="Brand Subtitle with Underline 13 3 2 2 4" xfId="40322"/>
    <cellStyle name="Brand Subtitle with Underline 13 3 2 3" xfId="40323"/>
    <cellStyle name="Brand Subtitle with Underline 13 3 2 3 2" xfId="40324"/>
    <cellStyle name="Brand Subtitle with Underline 13 3 2 3 3" xfId="40325"/>
    <cellStyle name="Brand Subtitle with Underline 13 3 2 3 4" xfId="40326"/>
    <cellStyle name="Brand Subtitle with Underline 13 3 2 4" xfId="40327"/>
    <cellStyle name="Brand Subtitle with Underline 13 3 2 5" xfId="40328"/>
    <cellStyle name="Brand Subtitle with Underline 13 3 2 6" xfId="40329"/>
    <cellStyle name="Brand Subtitle with Underline 13 3 3" xfId="40330"/>
    <cellStyle name="Brand Subtitle with Underline 13 3 3 2" xfId="40331"/>
    <cellStyle name="Brand Subtitle with Underline 13 3 3 3" xfId="40332"/>
    <cellStyle name="Brand Subtitle with Underline 13 3 3 4" xfId="40333"/>
    <cellStyle name="Brand Subtitle with Underline 13 3 4" xfId="40334"/>
    <cellStyle name="Brand Subtitle with Underline 13 3 5" xfId="40335"/>
    <cellStyle name="Brand Subtitle with Underline 13 3 6" xfId="40336"/>
    <cellStyle name="Brand Subtitle with Underline 13 3 7" xfId="40337"/>
    <cellStyle name="Brand Subtitle with Underline 13 4" xfId="40338"/>
    <cellStyle name="Brand Subtitle with Underline 13 4 2" xfId="40339"/>
    <cellStyle name="Brand Subtitle with Underline 13 4 2 2" xfId="40340"/>
    <cellStyle name="Brand Subtitle with Underline 13 4 2 2 2" xfId="40341"/>
    <cellStyle name="Brand Subtitle with Underline 13 4 2 2 3" xfId="40342"/>
    <cellStyle name="Brand Subtitle with Underline 13 4 2 2 4" xfId="40343"/>
    <cellStyle name="Brand Subtitle with Underline 13 4 2 3" xfId="40344"/>
    <cellStyle name="Brand Subtitle with Underline 13 4 2 3 2" xfId="40345"/>
    <cellStyle name="Brand Subtitle with Underline 13 4 2 3 3" xfId="40346"/>
    <cellStyle name="Brand Subtitle with Underline 13 4 2 3 4" xfId="40347"/>
    <cellStyle name="Brand Subtitle with Underline 13 4 2 4" xfId="40348"/>
    <cellStyle name="Brand Subtitle with Underline 13 4 2 5" xfId="40349"/>
    <cellStyle name="Brand Subtitle with Underline 13 4 2 6" xfId="40350"/>
    <cellStyle name="Brand Subtitle with Underline 13 4 3" xfId="40351"/>
    <cellStyle name="Brand Subtitle with Underline 13 4 3 2" xfId="40352"/>
    <cellStyle name="Brand Subtitle with Underline 13 4 3 3" xfId="40353"/>
    <cellStyle name="Brand Subtitle with Underline 13 4 3 4" xfId="40354"/>
    <cellStyle name="Brand Subtitle with Underline 13 4 4" xfId="40355"/>
    <cellStyle name="Brand Subtitle with Underline 13 4 5" xfId="40356"/>
    <cellStyle name="Brand Subtitle with Underline 13 4 6" xfId="40357"/>
    <cellStyle name="Brand Subtitle with Underline 13 4 7" xfId="40358"/>
    <cellStyle name="Brand Subtitle with Underline 13 5" xfId="40359"/>
    <cellStyle name="Brand Subtitle with Underline 13 5 2" xfId="40360"/>
    <cellStyle name="Brand Subtitle with Underline 13 5 2 2" xfId="40361"/>
    <cellStyle name="Brand Subtitle with Underline 13 5 2 2 2" xfId="40362"/>
    <cellStyle name="Brand Subtitle with Underline 13 5 2 2 3" xfId="40363"/>
    <cellStyle name="Brand Subtitle with Underline 13 5 2 2 4" xfId="40364"/>
    <cellStyle name="Brand Subtitle with Underline 13 5 2 3" xfId="40365"/>
    <cellStyle name="Brand Subtitle with Underline 13 5 2 3 2" xfId="40366"/>
    <cellStyle name="Brand Subtitle with Underline 13 5 2 3 3" xfId="40367"/>
    <cellStyle name="Brand Subtitle with Underline 13 5 2 3 4" xfId="40368"/>
    <cellStyle name="Brand Subtitle with Underline 13 5 2 4" xfId="40369"/>
    <cellStyle name="Brand Subtitle with Underline 13 5 2 5" xfId="40370"/>
    <cellStyle name="Brand Subtitle with Underline 13 5 2 6" xfId="40371"/>
    <cellStyle name="Brand Subtitle with Underline 13 5 3" xfId="40372"/>
    <cellStyle name="Brand Subtitle with Underline 13 5 3 2" xfId="40373"/>
    <cellStyle name="Brand Subtitle with Underline 13 5 3 3" xfId="40374"/>
    <cellStyle name="Brand Subtitle with Underline 13 5 3 4" xfId="40375"/>
    <cellStyle name="Brand Subtitle with Underline 13 5 4" xfId="40376"/>
    <cellStyle name="Brand Subtitle with Underline 13 5 5" xfId="40377"/>
    <cellStyle name="Brand Subtitle with Underline 13 5 6" xfId="40378"/>
    <cellStyle name="Brand Subtitle with Underline 13 5 7" xfId="40379"/>
    <cellStyle name="Brand Subtitle with Underline 13 6" xfId="40380"/>
    <cellStyle name="Brand Subtitle with Underline 13 6 2" xfId="40381"/>
    <cellStyle name="Brand Subtitle with Underline 13 6 2 2" xfId="40382"/>
    <cellStyle name="Brand Subtitle with Underline 13 6 2 2 2" xfId="40383"/>
    <cellStyle name="Brand Subtitle with Underline 13 6 2 2 3" xfId="40384"/>
    <cellStyle name="Brand Subtitle with Underline 13 6 2 2 4" xfId="40385"/>
    <cellStyle name="Brand Subtitle with Underline 13 6 2 3" xfId="40386"/>
    <cellStyle name="Brand Subtitle with Underline 13 6 2 3 2" xfId="40387"/>
    <cellStyle name="Brand Subtitle with Underline 13 6 2 3 3" xfId="40388"/>
    <cellStyle name="Brand Subtitle with Underline 13 6 2 3 4" xfId="40389"/>
    <cellStyle name="Brand Subtitle with Underline 13 6 2 4" xfId="40390"/>
    <cellStyle name="Brand Subtitle with Underline 13 6 2 5" xfId="40391"/>
    <cellStyle name="Brand Subtitle with Underline 13 6 2 6" xfId="40392"/>
    <cellStyle name="Brand Subtitle with Underline 13 6 3" xfId="40393"/>
    <cellStyle name="Brand Subtitle with Underline 13 6 3 2" xfId="40394"/>
    <cellStyle name="Brand Subtitle with Underline 13 6 3 3" xfId="40395"/>
    <cellStyle name="Brand Subtitle with Underline 13 6 3 4" xfId="40396"/>
    <cellStyle name="Brand Subtitle with Underline 13 6 4" xfId="40397"/>
    <cellStyle name="Brand Subtitle with Underline 13 6 5" xfId="40398"/>
    <cellStyle name="Brand Subtitle with Underline 13 6 6" xfId="40399"/>
    <cellStyle name="Brand Subtitle with Underline 13 6 7" xfId="40400"/>
    <cellStyle name="Brand Subtitle with Underline 13 7" xfId="40401"/>
    <cellStyle name="Brand Subtitle with Underline 13 7 2" xfId="40402"/>
    <cellStyle name="Brand Subtitle with Underline 13 7 2 2" xfId="40403"/>
    <cellStyle name="Brand Subtitle with Underline 13 7 2 2 2" xfId="40404"/>
    <cellStyle name="Brand Subtitle with Underline 13 7 2 2 3" xfId="40405"/>
    <cellStyle name="Brand Subtitle with Underline 13 7 2 2 4" xfId="40406"/>
    <cellStyle name="Brand Subtitle with Underline 13 7 2 3" xfId="40407"/>
    <cellStyle name="Brand Subtitle with Underline 13 7 2 3 2" xfId="40408"/>
    <cellStyle name="Brand Subtitle with Underline 13 7 2 3 3" xfId="40409"/>
    <cellStyle name="Brand Subtitle with Underline 13 7 2 3 4" xfId="40410"/>
    <cellStyle name="Brand Subtitle with Underline 13 7 2 4" xfId="40411"/>
    <cellStyle name="Brand Subtitle with Underline 13 7 2 5" xfId="40412"/>
    <cellStyle name="Brand Subtitle with Underline 13 7 2 6" xfId="40413"/>
    <cellStyle name="Brand Subtitle with Underline 13 7 3" xfId="40414"/>
    <cellStyle name="Brand Subtitle with Underline 13 7 3 2" xfId="40415"/>
    <cellStyle name="Brand Subtitle with Underline 13 7 3 3" xfId="40416"/>
    <cellStyle name="Brand Subtitle with Underline 13 7 3 4" xfId="40417"/>
    <cellStyle name="Brand Subtitle with Underline 13 7 4" xfId="40418"/>
    <cellStyle name="Brand Subtitle with Underline 13 7 5" xfId="40419"/>
    <cellStyle name="Brand Subtitle with Underline 13 7 6" xfId="40420"/>
    <cellStyle name="Brand Subtitle with Underline 13 7 7" xfId="40421"/>
    <cellStyle name="Brand Subtitle with Underline 13 8" xfId="40422"/>
    <cellStyle name="Brand Subtitle with Underline 13 8 2" xfId="40423"/>
    <cellStyle name="Brand Subtitle with Underline 13 8 2 2" xfId="40424"/>
    <cellStyle name="Brand Subtitle with Underline 13 8 2 3" xfId="40425"/>
    <cellStyle name="Brand Subtitle with Underline 13 8 2 4" xfId="40426"/>
    <cellStyle name="Brand Subtitle with Underline 13 8 3" xfId="40427"/>
    <cellStyle name="Brand Subtitle with Underline 13 8 3 2" xfId="40428"/>
    <cellStyle name="Brand Subtitle with Underline 13 8 3 3" xfId="40429"/>
    <cellStyle name="Brand Subtitle with Underline 13 8 3 4" xfId="40430"/>
    <cellStyle name="Brand Subtitle with Underline 13 8 4" xfId="40431"/>
    <cellStyle name="Brand Subtitle with Underline 13 8 5" xfId="40432"/>
    <cellStyle name="Brand Subtitle with Underline 13 8 6" xfId="40433"/>
    <cellStyle name="Brand Subtitle with Underline 13 9" xfId="40434"/>
    <cellStyle name="Brand Subtitle with Underline 13 9 2" xfId="40435"/>
    <cellStyle name="Brand Subtitle with Underline 13 9 3" xfId="40436"/>
    <cellStyle name="Brand Subtitle with Underline 13 9 4" xfId="40437"/>
    <cellStyle name="Brand Subtitle with Underline 14" xfId="40438"/>
    <cellStyle name="Brand Subtitle with Underline 14 10" xfId="40439"/>
    <cellStyle name="Brand Subtitle with Underline 14 11" xfId="40440"/>
    <cellStyle name="Brand Subtitle with Underline 14 12" xfId="40441"/>
    <cellStyle name="Brand Subtitle with Underline 14 13" xfId="40442"/>
    <cellStyle name="Brand Subtitle with Underline 14 2" xfId="40443"/>
    <cellStyle name="Brand Subtitle with Underline 14 2 2" xfId="40444"/>
    <cellStyle name="Brand Subtitle with Underline 14 2 2 2" xfId="40445"/>
    <cellStyle name="Brand Subtitle with Underline 14 2 2 2 2" xfId="40446"/>
    <cellStyle name="Brand Subtitle with Underline 14 2 2 2 3" xfId="40447"/>
    <cellStyle name="Brand Subtitle with Underline 14 2 2 2 4" xfId="40448"/>
    <cellStyle name="Brand Subtitle with Underline 14 2 2 3" xfId="40449"/>
    <cellStyle name="Brand Subtitle with Underline 14 2 2 3 2" xfId="40450"/>
    <cellStyle name="Brand Subtitle with Underline 14 2 2 3 3" xfId="40451"/>
    <cellStyle name="Brand Subtitle with Underline 14 2 2 3 4" xfId="40452"/>
    <cellStyle name="Brand Subtitle with Underline 14 2 2 4" xfId="40453"/>
    <cellStyle name="Brand Subtitle with Underline 14 2 2 5" xfId="40454"/>
    <cellStyle name="Brand Subtitle with Underline 14 2 2 6" xfId="40455"/>
    <cellStyle name="Brand Subtitle with Underline 14 2 3" xfId="40456"/>
    <cellStyle name="Brand Subtitle with Underline 14 2 3 2" xfId="40457"/>
    <cellStyle name="Brand Subtitle with Underline 14 2 3 3" xfId="40458"/>
    <cellStyle name="Brand Subtitle with Underline 14 2 3 4" xfId="40459"/>
    <cellStyle name="Brand Subtitle with Underline 14 2 4" xfId="40460"/>
    <cellStyle name="Brand Subtitle with Underline 14 2 5" xfId="40461"/>
    <cellStyle name="Brand Subtitle with Underline 14 2 6" xfId="40462"/>
    <cellStyle name="Brand Subtitle with Underline 14 2 7" xfId="40463"/>
    <cellStyle name="Brand Subtitle with Underline 14 3" xfId="40464"/>
    <cellStyle name="Brand Subtitle with Underline 14 3 2" xfId="40465"/>
    <cellStyle name="Brand Subtitle with Underline 14 3 2 2" xfId="40466"/>
    <cellStyle name="Brand Subtitle with Underline 14 3 2 2 2" xfId="40467"/>
    <cellStyle name="Brand Subtitle with Underline 14 3 2 2 3" xfId="40468"/>
    <cellStyle name="Brand Subtitle with Underline 14 3 2 2 4" xfId="40469"/>
    <cellStyle name="Brand Subtitle with Underline 14 3 2 3" xfId="40470"/>
    <cellStyle name="Brand Subtitle with Underline 14 3 2 3 2" xfId="40471"/>
    <cellStyle name="Brand Subtitle with Underline 14 3 2 3 3" xfId="40472"/>
    <cellStyle name="Brand Subtitle with Underline 14 3 2 3 4" xfId="40473"/>
    <cellStyle name="Brand Subtitle with Underline 14 3 2 4" xfId="40474"/>
    <cellStyle name="Brand Subtitle with Underline 14 3 2 5" xfId="40475"/>
    <cellStyle name="Brand Subtitle with Underline 14 3 2 6" xfId="40476"/>
    <cellStyle name="Brand Subtitle with Underline 14 3 3" xfId="40477"/>
    <cellStyle name="Brand Subtitle with Underline 14 3 3 2" xfId="40478"/>
    <cellStyle name="Brand Subtitle with Underline 14 3 3 3" xfId="40479"/>
    <cellStyle name="Brand Subtitle with Underline 14 3 3 4" xfId="40480"/>
    <cellStyle name="Brand Subtitle with Underline 14 3 4" xfId="40481"/>
    <cellStyle name="Brand Subtitle with Underline 14 3 5" xfId="40482"/>
    <cellStyle name="Brand Subtitle with Underline 14 3 6" xfId="40483"/>
    <cellStyle name="Brand Subtitle with Underline 14 3 7" xfId="40484"/>
    <cellStyle name="Brand Subtitle with Underline 14 4" xfId="40485"/>
    <cellStyle name="Brand Subtitle with Underline 14 4 2" xfId="40486"/>
    <cellStyle name="Brand Subtitle with Underline 14 4 2 2" xfId="40487"/>
    <cellStyle name="Brand Subtitle with Underline 14 4 2 2 2" xfId="40488"/>
    <cellStyle name="Brand Subtitle with Underline 14 4 2 2 3" xfId="40489"/>
    <cellStyle name="Brand Subtitle with Underline 14 4 2 2 4" xfId="40490"/>
    <cellStyle name="Brand Subtitle with Underline 14 4 2 3" xfId="40491"/>
    <cellStyle name="Brand Subtitle with Underline 14 4 2 3 2" xfId="40492"/>
    <cellStyle name="Brand Subtitle with Underline 14 4 2 3 3" xfId="40493"/>
    <cellStyle name="Brand Subtitle with Underline 14 4 2 3 4" xfId="40494"/>
    <cellStyle name="Brand Subtitle with Underline 14 4 2 4" xfId="40495"/>
    <cellStyle name="Brand Subtitle with Underline 14 4 2 5" xfId="40496"/>
    <cellStyle name="Brand Subtitle with Underline 14 4 2 6" xfId="40497"/>
    <cellStyle name="Brand Subtitle with Underline 14 4 3" xfId="40498"/>
    <cellStyle name="Brand Subtitle with Underline 14 4 3 2" xfId="40499"/>
    <cellStyle name="Brand Subtitle with Underline 14 4 3 3" xfId="40500"/>
    <cellStyle name="Brand Subtitle with Underline 14 4 3 4" xfId="40501"/>
    <cellStyle name="Brand Subtitle with Underline 14 4 4" xfId="40502"/>
    <cellStyle name="Brand Subtitle with Underline 14 4 5" xfId="40503"/>
    <cellStyle name="Brand Subtitle with Underline 14 4 6" xfId="40504"/>
    <cellStyle name="Brand Subtitle with Underline 14 4 7" xfId="40505"/>
    <cellStyle name="Brand Subtitle with Underline 14 5" xfId="40506"/>
    <cellStyle name="Brand Subtitle with Underline 14 5 2" xfId="40507"/>
    <cellStyle name="Brand Subtitle with Underline 14 5 2 2" xfId="40508"/>
    <cellStyle name="Brand Subtitle with Underline 14 5 2 2 2" xfId="40509"/>
    <cellStyle name="Brand Subtitle with Underline 14 5 2 2 3" xfId="40510"/>
    <cellStyle name="Brand Subtitle with Underline 14 5 2 2 4" xfId="40511"/>
    <cellStyle name="Brand Subtitle with Underline 14 5 2 3" xfId="40512"/>
    <cellStyle name="Brand Subtitle with Underline 14 5 2 3 2" xfId="40513"/>
    <cellStyle name="Brand Subtitle with Underline 14 5 2 3 3" xfId="40514"/>
    <cellStyle name="Brand Subtitle with Underline 14 5 2 3 4" xfId="40515"/>
    <cellStyle name="Brand Subtitle with Underline 14 5 2 4" xfId="40516"/>
    <cellStyle name="Brand Subtitle with Underline 14 5 2 5" xfId="40517"/>
    <cellStyle name="Brand Subtitle with Underline 14 5 2 6" xfId="40518"/>
    <cellStyle name="Brand Subtitle with Underline 14 5 3" xfId="40519"/>
    <cellStyle name="Brand Subtitle with Underline 14 5 3 2" xfId="40520"/>
    <cellStyle name="Brand Subtitle with Underline 14 5 3 3" xfId="40521"/>
    <cellStyle name="Brand Subtitle with Underline 14 5 3 4" xfId="40522"/>
    <cellStyle name="Brand Subtitle with Underline 14 5 4" xfId="40523"/>
    <cellStyle name="Brand Subtitle with Underline 14 5 5" xfId="40524"/>
    <cellStyle name="Brand Subtitle with Underline 14 5 6" xfId="40525"/>
    <cellStyle name="Brand Subtitle with Underline 14 5 7" xfId="40526"/>
    <cellStyle name="Brand Subtitle with Underline 14 6" xfId="40527"/>
    <cellStyle name="Brand Subtitle with Underline 14 6 2" xfId="40528"/>
    <cellStyle name="Brand Subtitle with Underline 14 6 2 2" xfId="40529"/>
    <cellStyle name="Brand Subtitle with Underline 14 6 2 2 2" xfId="40530"/>
    <cellStyle name="Brand Subtitle with Underline 14 6 2 2 3" xfId="40531"/>
    <cellStyle name="Brand Subtitle with Underline 14 6 2 2 4" xfId="40532"/>
    <cellStyle name="Brand Subtitle with Underline 14 6 2 3" xfId="40533"/>
    <cellStyle name="Brand Subtitle with Underline 14 6 2 3 2" xfId="40534"/>
    <cellStyle name="Brand Subtitle with Underline 14 6 2 3 3" xfId="40535"/>
    <cellStyle name="Brand Subtitle with Underline 14 6 2 3 4" xfId="40536"/>
    <cellStyle name="Brand Subtitle with Underline 14 6 2 4" xfId="40537"/>
    <cellStyle name="Brand Subtitle with Underline 14 6 2 5" xfId="40538"/>
    <cellStyle name="Brand Subtitle with Underline 14 6 2 6" xfId="40539"/>
    <cellStyle name="Brand Subtitle with Underline 14 6 3" xfId="40540"/>
    <cellStyle name="Brand Subtitle with Underline 14 6 3 2" xfId="40541"/>
    <cellStyle name="Brand Subtitle with Underline 14 6 3 3" xfId="40542"/>
    <cellStyle name="Brand Subtitle with Underline 14 6 3 4" xfId="40543"/>
    <cellStyle name="Brand Subtitle with Underline 14 6 4" xfId="40544"/>
    <cellStyle name="Brand Subtitle with Underline 14 6 5" xfId="40545"/>
    <cellStyle name="Brand Subtitle with Underline 14 6 6" xfId="40546"/>
    <cellStyle name="Brand Subtitle with Underline 14 6 7" xfId="40547"/>
    <cellStyle name="Brand Subtitle with Underline 14 7" xfId="40548"/>
    <cellStyle name="Brand Subtitle with Underline 14 7 2" xfId="40549"/>
    <cellStyle name="Brand Subtitle with Underline 14 7 2 2" xfId="40550"/>
    <cellStyle name="Brand Subtitle with Underline 14 7 2 2 2" xfId="40551"/>
    <cellStyle name="Brand Subtitle with Underline 14 7 2 2 3" xfId="40552"/>
    <cellStyle name="Brand Subtitle with Underline 14 7 2 2 4" xfId="40553"/>
    <cellStyle name="Brand Subtitle with Underline 14 7 2 3" xfId="40554"/>
    <cellStyle name="Brand Subtitle with Underline 14 7 2 3 2" xfId="40555"/>
    <cellStyle name="Brand Subtitle with Underline 14 7 2 3 3" xfId="40556"/>
    <cellStyle name="Brand Subtitle with Underline 14 7 2 3 4" xfId="40557"/>
    <cellStyle name="Brand Subtitle with Underline 14 7 2 4" xfId="40558"/>
    <cellStyle name="Brand Subtitle with Underline 14 7 2 5" xfId="40559"/>
    <cellStyle name="Brand Subtitle with Underline 14 7 2 6" xfId="40560"/>
    <cellStyle name="Brand Subtitle with Underline 14 7 3" xfId="40561"/>
    <cellStyle name="Brand Subtitle with Underline 14 7 3 2" xfId="40562"/>
    <cellStyle name="Brand Subtitle with Underline 14 7 3 3" xfId="40563"/>
    <cellStyle name="Brand Subtitle with Underline 14 7 3 4" xfId="40564"/>
    <cellStyle name="Brand Subtitle with Underline 14 7 4" xfId="40565"/>
    <cellStyle name="Brand Subtitle with Underline 14 7 5" xfId="40566"/>
    <cellStyle name="Brand Subtitle with Underline 14 7 6" xfId="40567"/>
    <cellStyle name="Brand Subtitle with Underline 14 7 7" xfId="40568"/>
    <cellStyle name="Brand Subtitle with Underline 14 8" xfId="40569"/>
    <cellStyle name="Brand Subtitle with Underline 14 8 2" xfId="40570"/>
    <cellStyle name="Brand Subtitle with Underline 14 8 2 2" xfId="40571"/>
    <cellStyle name="Brand Subtitle with Underline 14 8 2 3" xfId="40572"/>
    <cellStyle name="Brand Subtitle with Underline 14 8 2 4" xfId="40573"/>
    <cellStyle name="Brand Subtitle with Underline 14 8 3" xfId="40574"/>
    <cellStyle name="Brand Subtitle with Underline 14 8 3 2" xfId="40575"/>
    <cellStyle name="Brand Subtitle with Underline 14 8 3 3" xfId="40576"/>
    <cellStyle name="Brand Subtitle with Underline 14 8 3 4" xfId="40577"/>
    <cellStyle name="Brand Subtitle with Underline 14 8 4" xfId="40578"/>
    <cellStyle name="Brand Subtitle with Underline 14 8 5" xfId="40579"/>
    <cellStyle name="Brand Subtitle with Underline 14 8 6" xfId="40580"/>
    <cellStyle name="Brand Subtitle with Underline 14 9" xfId="40581"/>
    <cellStyle name="Brand Subtitle with Underline 14 9 2" xfId="40582"/>
    <cellStyle name="Brand Subtitle with Underline 14 9 3" xfId="40583"/>
    <cellStyle name="Brand Subtitle with Underline 14 9 4" xfId="40584"/>
    <cellStyle name="Brand Subtitle with Underline 15" xfId="40585"/>
    <cellStyle name="Brand Subtitle with Underline 15 10" xfId="40586"/>
    <cellStyle name="Brand Subtitle with Underline 15 11" xfId="40587"/>
    <cellStyle name="Brand Subtitle with Underline 15 12" xfId="40588"/>
    <cellStyle name="Brand Subtitle with Underline 15 13" xfId="40589"/>
    <cellStyle name="Brand Subtitle with Underline 15 2" xfId="40590"/>
    <cellStyle name="Brand Subtitle with Underline 15 2 2" xfId="40591"/>
    <cellStyle name="Brand Subtitle with Underline 15 2 2 2" xfId="40592"/>
    <cellStyle name="Brand Subtitle with Underline 15 2 2 2 2" xfId="40593"/>
    <cellStyle name="Brand Subtitle with Underline 15 2 2 2 3" xfId="40594"/>
    <cellStyle name="Brand Subtitle with Underline 15 2 2 2 4" xfId="40595"/>
    <cellStyle name="Brand Subtitle with Underline 15 2 2 3" xfId="40596"/>
    <cellStyle name="Brand Subtitle with Underline 15 2 2 3 2" xfId="40597"/>
    <cellStyle name="Brand Subtitle with Underline 15 2 2 3 3" xfId="40598"/>
    <cellStyle name="Brand Subtitle with Underline 15 2 2 3 4" xfId="40599"/>
    <cellStyle name="Brand Subtitle with Underline 15 2 2 4" xfId="40600"/>
    <cellStyle name="Brand Subtitle with Underline 15 2 2 5" xfId="40601"/>
    <cellStyle name="Brand Subtitle with Underline 15 2 2 6" xfId="40602"/>
    <cellStyle name="Brand Subtitle with Underline 15 2 3" xfId="40603"/>
    <cellStyle name="Brand Subtitle with Underline 15 2 3 2" xfId="40604"/>
    <cellStyle name="Brand Subtitle with Underline 15 2 3 3" xfId="40605"/>
    <cellStyle name="Brand Subtitle with Underline 15 2 3 4" xfId="40606"/>
    <cellStyle name="Brand Subtitle with Underline 15 2 4" xfId="40607"/>
    <cellStyle name="Brand Subtitle with Underline 15 2 5" xfId="40608"/>
    <cellStyle name="Brand Subtitle with Underline 15 2 6" xfId="40609"/>
    <cellStyle name="Brand Subtitle with Underline 15 2 7" xfId="40610"/>
    <cellStyle name="Brand Subtitle with Underline 15 3" xfId="40611"/>
    <cellStyle name="Brand Subtitle with Underline 15 3 2" xfId="40612"/>
    <cellStyle name="Brand Subtitle with Underline 15 3 2 2" xfId="40613"/>
    <cellStyle name="Brand Subtitle with Underline 15 3 2 2 2" xfId="40614"/>
    <cellStyle name="Brand Subtitle with Underline 15 3 2 2 3" xfId="40615"/>
    <cellStyle name="Brand Subtitle with Underline 15 3 2 2 4" xfId="40616"/>
    <cellStyle name="Brand Subtitle with Underline 15 3 2 3" xfId="40617"/>
    <cellStyle name="Brand Subtitle with Underline 15 3 2 3 2" xfId="40618"/>
    <cellStyle name="Brand Subtitle with Underline 15 3 2 3 3" xfId="40619"/>
    <cellStyle name="Brand Subtitle with Underline 15 3 2 3 4" xfId="40620"/>
    <cellStyle name="Brand Subtitle with Underline 15 3 2 4" xfId="40621"/>
    <cellStyle name="Brand Subtitle with Underline 15 3 2 5" xfId="40622"/>
    <cellStyle name="Brand Subtitle with Underline 15 3 2 6" xfId="40623"/>
    <cellStyle name="Brand Subtitle with Underline 15 3 3" xfId="40624"/>
    <cellStyle name="Brand Subtitle with Underline 15 3 3 2" xfId="40625"/>
    <cellStyle name="Brand Subtitle with Underline 15 3 3 3" xfId="40626"/>
    <cellStyle name="Brand Subtitle with Underline 15 3 3 4" xfId="40627"/>
    <cellStyle name="Brand Subtitle with Underline 15 3 4" xfId="40628"/>
    <cellStyle name="Brand Subtitle with Underline 15 3 5" xfId="40629"/>
    <cellStyle name="Brand Subtitle with Underline 15 3 6" xfId="40630"/>
    <cellStyle name="Brand Subtitle with Underline 15 3 7" xfId="40631"/>
    <cellStyle name="Brand Subtitle with Underline 15 4" xfId="40632"/>
    <cellStyle name="Brand Subtitle with Underline 15 4 2" xfId="40633"/>
    <cellStyle name="Brand Subtitle with Underline 15 4 2 2" xfId="40634"/>
    <cellStyle name="Brand Subtitle with Underline 15 4 2 2 2" xfId="40635"/>
    <cellStyle name="Brand Subtitle with Underline 15 4 2 2 3" xfId="40636"/>
    <cellStyle name="Brand Subtitle with Underline 15 4 2 2 4" xfId="40637"/>
    <cellStyle name="Brand Subtitle with Underline 15 4 2 3" xfId="40638"/>
    <cellStyle name="Brand Subtitle with Underline 15 4 2 3 2" xfId="40639"/>
    <cellStyle name="Brand Subtitle with Underline 15 4 2 3 3" xfId="40640"/>
    <cellStyle name="Brand Subtitle with Underline 15 4 2 3 4" xfId="40641"/>
    <cellStyle name="Brand Subtitle with Underline 15 4 2 4" xfId="40642"/>
    <cellStyle name="Brand Subtitle with Underline 15 4 2 5" xfId="40643"/>
    <cellStyle name="Brand Subtitle with Underline 15 4 2 6" xfId="40644"/>
    <cellStyle name="Brand Subtitle with Underline 15 4 3" xfId="40645"/>
    <cellStyle name="Brand Subtitle with Underline 15 4 3 2" xfId="40646"/>
    <cellStyle name="Brand Subtitle with Underline 15 4 3 3" xfId="40647"/>
    <cellStyle name="Brand Subtitle with Underline 15 4 3 4" xfId="40648"/>
    <cellStyle name="Brand Subtitle with Underline 15 4 4" xfId="40649"/>
    <cellStyle name="Brand Subtitle with Underline 15 4 5" xfId="40650"/>
    <cellStyle name="Brand Subtitle with Underline 15 4 6" xfId="40651"/>
    <cellStyle name="Brand Subtitle with Underline 15 4 7" xfId="40652"/>
    <cellStyle name="Brand Subtitle with Underline 15 5" xfId="40653"/>
    <cellStyle name="Brand Subtitle with Underline 15 5 2" xfId="40654"/>
    <cellStyle name="Brand Subtitle with Underline 15 5 2 2" xfId="40655"/>
    <cellStyle name="Brand Subtitle with Underline 15 5 2 2 2" xfId="40656"/>
    <cellStyle name="Brand Subtitle with Underline 15 5 2 2 3" xfId="40657"/>
    <cellStyle name="Brand Subtitle with Underline 15 5 2 2 4" xfId="40658"/>
    <cellStyle name="Brand Subtitle with Underline 15 5 2 3" xfId="40659"/>
    <cellStyle name="Brand Subtitle with Underline 15 5 2 3 2" xfId="40660"/>
    <cellStyle name="Brand Subtitle with Underline 15 5 2 3 3" xfId="40661"/>
    <cellStyle name="Brand Subtitle with Underline 15 5 2 3 4" xfId="40662"/>
    <cellStyle name="Brand Subtitle with Underline 15 5 2 4" xfId="40663"/>
    <cellStyle name="Brand Subtitle with Underline 15 5 2 5" xfId="40664"/>
    <cellStyle name="Brand Subtitle with Underline 15 5 2 6" xfId="40665"/>
    <cellStyle name="Brand Subtitle with Underline 15 5 3" xfId="40666"/>
    <cellStyle name="Brand Subtitle with Underline 15 5 3 2" xfId="40667"/>
    <cellStyle name="Brand Subtitle with Underline 15 5 3 3" xfId="40668"/>
    <cellStyle name="Brand Subtitle with Underline 15 5 3 4" xfId="40669"/>
    <cellStyle name="Brand Subtitle with Underline 15 5 4" xfId="40670"/>
    <cellStyle name="Brand Subtitle with Underline 15 5 5" xfId="40671"/>
    <cellStyle name="Brand Subtitle with Underline 15 5 6" xfId="40672"/>
    <cellStyle name="Brand Subtitle with Underline 15 5 7" xfId="40673"/>
    <cellStyle name="Brand Subtitle with Underline 15 6" xfId="40674"/>
    <cellStyle name="Brand Subtitle with Underline 15 6 2" xfId="40675"/>
    <cellStyle name="Brand Subtitle with Underline 15 6 2 2" xfId="40676"/>
    <cellStyle name="Brand Subtitle with Underline 15 6 2 2 2" xfId="40677"/>
    <cellStyle name="Brand Subtitle with Underline 15 6 2 2 3" xfId="40678"/>
    <cellStyle name="Brand Subtitle with Underline 15 6 2 2 4" xfId="40679"/>
    <cellStyle name="Brand Subtitle with Underline 15 6 2 3" xfId="40680"/>
    <cellStyle name="Brand Subtitle with Underline 15 6 2 3 2" xfId="40681"/>
    <cellStyle name="Brand Subtitle with Underline 15 6 2 3 3" xfId="40682"/>
    <cellStyle name="Brand Subtitle with Underline 15 6 2 3 4" xfId="40683"/>
    <cellStyle name="Brand Subtitle with Underline 15 6 2 4" xfId="40684"/>
    <cellStyle name="Brand Subtitle with Underline 15 6 2 5" xfId="40685"/>
    <cellStyle name="Brand Subtitle with Underline 15 6 2 6" xfId="40686"/>
    <cellStyle name="Brand Subtitle with Underline 15 6 3" xfId="40687"/>
    <cellStyle name="Brand Subtitle with Underline 15 6 3 2" xfId="40688"/>
    <cellStyle name="Brand Subtitle with Underline 15 6 3 3" xfId="40689"/>
    <cellStyle name="Brand Subtitle with Underline 15 6 3 4" xfId="40690"/>
    <cellStyle name="Brand Subtitle with Underline 15 6 4" xfId="40691"/>
    <cellStyle name="Brand Subtitle with Underline 15 6 5" xfId="40692"/>
    <cellStyle name="Brand Subtitle with Underline 15 6 6" xfId="40693"/>
    <cellStyle name="Brand Subtitle with Underline 15 6 7" xfId="40694"/>
    <cellStyle name="Brand Subtitle with Underline 15 7" xfId="40695"/>
    <cellStyle name="Brand Subtitle with Underline 15 7 2" xfId="40696"/>
    <cellStyle name="Brand Subtitle with Underline 15 7 2 2" xfId="40697"/>
    <cellStyle name="Brand Subtitle with Underline 15 7 2 2 2" xfId="40698"/>
    <cellStyle name="Brand Subtitle with Underline 15 7 2 2 3" xfId="40699"/>
    <cellStyle name="Brand Subtitle with Underline 15 7 2 2 4" xfId="40700"/>
    <cellStyle name="Brand Subtitle with Underline 15 7 2 3" xfId="40701"/>
    <cellStyle name="Brand Subtitle with Underline 15 7 2 3 2" xfId="40702"/>
    <cellStyle name="Brand Subtitle with Underline 15 7 2 3 3" xfId="40703"/>
    <cellStyle name="Brand Subtitle with Underline 15 7 2 3 4" xfId="40704"/>
    <cellStyle name="Brand Subtitle with Underline 15 7 2 4" xfId="40705"/>
    <cellStyle name="Brand Subtitle with Underline 15 7 2 5" xfId="40706"/>
    <cellStyle name="Brand Subtitle with Underline 15 7 2 6" xfId="40707"/>
    <cellStyle name="Brand Subtitle with Underline 15 7 3" xfId="40708"/>
    <cellStyle name="Brand Subtitle with Underline 15 7 3 2" xfId="40709"/>
    <cellStyle name="Brand Subtitle with Underline 15 7 3 3" xfId="40710"/>
    <cellStyle name="Brand Subtitle with Underline 15 7 3 4" xfId="40711"/>
    <cellStyle name="Brand Subtitle with Underline 15 7 4" xfId="40712"/>
    <cellStyle name="Brand Subtitle with Underline 15 7 5" xfId="40713"/>
    <cellStyle name="Brand Subtitle with Underline 15 7 6" xfId="40714"/>
    <cellStyle name="Brand Subtitle with Underline 15 7 7" xfId="40715"/>
    <cellStyle name="Brand Subtitle with Underline 15 8" xfId="40716"/>
    <cellStyle name="Brand Subtitle with Underline 15 8 2" xfId="40717"/>
    <cellStyle name="Brand Subtitle with Underline 15 8 2 2" xfId="40718"/>
    <cellStyle name="Brand Subtitle with Underline 15 8 2 3" xfId="40719"/>
    <cellStyle name="Brand Subtitle with Underline 15 8 2 4" xfId="40720"/>
    <cellStyle name="Brand Subtitle with Underline 15 8 3" xfId="40721"/>
    <cellStyle name="Brand Subtitle with Underline 15 8 3 2" xfId="40722"/>
    <cellStyle name="Brand Subtitle with Underline 15 8 3 3" xfId="40723"/>
    <cellStyle name="Brand Subtitle with Underline 15 8 3 4" xfId="40724"/>
    <cellStyle name="Brand Subtitle with Underline 15 8 4" xfId="40725"/>
    <cellStyle name="Brand Subtitle with Underline 15 8 5" xfId="40726"/>
    <cellStyle name="Brand Subtitle with Underline 15 8 6" xfId="40727"/>
    <cellStyle name="Brand Subtitle with Underline 15 9" xfId="40728"/>
    <cellStyle name="Brand Subtitle with Underline 15 9 2" xfId="40729"/>
    <cellStyle name="Brand Subtitle with Underline 15 9 3" xfId="40730"/>
    <cellStyle name="Brand Subtitle with Underline 15 9 4" xfId="40731"/>
    <cellStyle name="Brand Subtitle with Underline 16" xfId="40732"/>
    <cellStyle name="Brand Subtitle with Underline 16 10" xfId="40733"/>
    <cellStyle name="Brand Subtitle with Underline 16 11" xfId="40734"/>
    <cellStyle name="Brand Subtitle with Underline 16 12" xfId="40735"/>
    <cellStyle name="Brand Subtitle with Underline 16 13" xfId="40736"/>
    <cellStyle name="Brand Subtitle with Underline 16 2" xfId="40737"/>
    <cellStyle name="Brand Subtitle with Underline 16 2 2" xfId="40738"/>
    <cellStyle name="Brand Subtitle with Underline 16 2 2 2" xfId="40739"/>
    <cellStyle name="Brand Subtitle with Underline 16 2 2 2 2" xfId="40740"/>
    <cellStyle name="Brand Subtitle with Underline 16 2 2 2 3" xfId="40741"/>
    <cellStyle name="Brand Subtitle with Underline 16 2 2 2 4" xfId="40742"/>
    <cellStyle name="Brand Subtitle with Underline 16 2 2 3" xfId="40743"/>
    <cellStyle name="Brand Subtitle with Underline 16 2 2 3 2" xfId="40744"/>
    <cellStyle name="Brand Subtitle with Underline 16 2 2 3 3" xfId="40745"/>
    <cellStyle name="Brand Subtitle with Underline 16 2 2 3 4" xfId="40746"/>
    <cellStyle name="Brand Subtitle with Underline 16 2 2 4" xfId="40747"/>
    <cellStyle name="Brand Subtitle with Underline 16 2 2 5" xfId="40748"/>
    <cellStyle name="Brand Subtitle with Underline 16 2 2 6" xfId="40749"/>
    <cellStyle name="Brand Subtitle with Underline 16 2 3" xfId="40750"/>
    <cellStyle name="Brand Subtitle with Underline 16 2 3 2" xfId="40751"/>
    <cellStyle name="Brand Subtitle with Underline 16 2 3 3" xfId="40752"/>
    <cellStyle name="Brand Subtitle with Underline 16 2 3 4" xfId="40753"/>
    <cellStyle name="Brand Subtitle with Underline 16 2 4" xfId="40754"/>
    <cellStyle name="Brand Subtitle with Underline 16 2 5" xfId="40755"/>
    <cellStyle name="Brand Subtitle with Underline 16 2 6" xfId="40756"/>
    <cellStyle name="Brand Subtitle with Underline 16 2 7" xfId="40757"/>
    <cellStyle name="Brand Subtitle with Underline 16 3" xfId="40758"/>
    <cellStyle name="Brand Subtitle with Underline 16 3 2" xfId="40759"/>
    <cellStyle name="Brand Subtitle with Underline 16 3 2 2" xfId="40760"/>
    <cellStyle name="Brand Subtitle with Underline 16 3 2 2 2" xfId="40761"/>
    <cellStyle name="Brand Subtitle with Underline 16 3 2 2 3" xfId="40762"/>
    <cellStyle name="Brand Subtitle with Underline 16 3 2 2 4" xfId="40763"/>
    <cellStyle name="Brand Subtitle with Underline 16 3 2 3" xfId="40764"/>
    <cellStyle name="Brand Subtitle with Underline 16 3 2 3 2" xfId="40765"/>
    <cellStyle name="Brand Subtitle with Underline 16 3 2 3 3" xfId="40766"/>
    <cellStyle name="Brand Subtitle with Underline 16 3 2 3 4" xfId="40767"/>
    <cellStyle name="Brand Subtitle with Underline 16 3 2 4" xfId="40768"/>
    <cellStyle name="Brand Subtitle with Underline 16 3 2 5" xfId="40769"/>
    <cellStyle name="Brand Subtitle with Underline 16 3 2 6" xfId="40770"/>
    <cellStyle name="Brand Subtitle with Underline 16 3 3" xfId="40771"/>
    <cellStyle name="Brand Subtitle with Underline 16 3 3 2" xfId="40772"/>
    <cellStyle name="Brand Subtitle with Underline 16 3 3 3" xfId="40773"/>
    <cellStyle name="Brand Subtitle with Underline 16 3 3 4" xfId="40774"/>
    <cellStyle name="Brand Subtitle with Underline 16 3 4" xfId="40775"/>
    <cellStyle name="Brand Subtitle with Underline 16 3 5" xfId="40776"/>
    <cellStyle name="Brand Subtitle with Underline 16 3 6" xfId="40777"/>
    <cellStyle name="Brand Subtitle with Underline 16 3 7" xfId="40778"/>
    <cellStyle name="Brand Subtitle with Underline 16 4" xfId="40779"/>
    <cellStyle name="Brand Subtitle with Underline 16 4 2" xfId="40780"/>
    <cellStyle name="Brand Subtitle with Underline 16 4 2 2" xfId="40781"/>
    <cellStyle name="Brand Subtitle with Underline 16 4 2 2 2" xfId="40782"/>
    <cellStyle name="Brand Subtitle with Underline 16 4 2 2 3" xfId="40783"/>
    <cellStyle name="Brand Subtitle with Underline 16 4 2 2 4" xfId="40784"/>
    <cellStyle name="Brand Subtitle with Underline 16 4 2 3" xfId="40785"/>
    <cellStyle name="Brand Subtitle with Underline 16 4 2 3 2" xfId="40786"/>
    <cellStyle name="Brand Subtitle with Underline 16 4 2 3 3" xfId="40787"/>
    <cellStyle name="Brand Subtitle with Underline 16 4 2 3 4" xfId="40788"/>
    <cellStyle name="Brand Subtitle with Underline 16 4 2 4" xfId="40789"/>
    <cellStyle name="Brand Subtitle with Underline 16 4 2 5" xfId="40790"/>
    <cellStyle name="Brand Subtitle with Underline 16 4 2 6" xfId="40791"/>
    <cellStyle name="Brand Subtitle with Underline 16 4 3" xfId="40792"/>
    <cellStyle name="Brand Subtitle with Underline 16 4 3 2" xfId="40793"/>
    <cellStyle name="Brand Subtitle with Underline 16 4 3 3" xfId="40794"/>
    <cellStyle name="Brand Subtitle with Underline 16 4 3 4" xfId="40795"/>
    <cellStyle name="Brand Subtitle with Underline 16 4 4" xfId="40796"/>
    <cellStyle name="Brand Subtitle with Underline 16 4 5" xfId="40797"/>
    <cellStyle name="Brand Subtitle with Underline 16 4 6" xfId="40798"/>
    <cellStyle name="Brand Subtitle with Underline 16 4 7" xfId="40799"/>
    <cellStyle name="Brand Subtitle with Underline 16 5" xfId="40800"/>
    <cellStyle name="Brand Subtitle with Underline 16 5 2" xfId="40801"/>
    <cellStyle name="Brand Subtitle with Underline 16 5 2 2" xfId="40802"/>
    <cellStyle name="Brand Subtitle with Underline 16 5 2 2 2" xfId="40803"/>
    <cellStyle name="Brand Subtitle with Underline 16 5 2 2 3" xfId="40804"/>
    <cellStyle name="Brand Subtitle with Underline 16 5 2 2 4" xfId="40805"/>
    <cellStyle name="Brand Subtitle with Underline 16 5 2 3" xfId="40806"/>
    <cellStyle name="Brand Subtitle with Underline 16 5 2 3 2" xfId="40807"/>
    <cellStyle name="Brand Subtitle with Underline 16 5 2 3 3" xfId="40808"/>
    <cellStyle name="Brand Subtitle with Underline 16 5 2 3 4" xfId="40809"/>
    <cellStyle name="Brand Subtitle with Underline 16 5 2 4" xfId="40810"/>
    <cellStyle name="Brand Subtitle with Underline 16 5 2 5" xfId="40811"/>
    <cellStyle name="Brand Subtitle with Underline 16 5 2 6" xfId="40812"/>
    <cellStyle name="Brand Subtitle with Underline 16 5 3" xfId="40813"/>
    <cellStyle name="Brand Subtitle with Underline 16 5 3 2" xfId="40814"/>
    <cellStyle name="Brand Subtitle with Underline 16 5 3 3" xfId="40815"/>
    <cellStyle name="Brand Subtitle with Underline 16 5 3 4" xfId="40816"/>
    <cellStyle name="Brand Subtitle with Underline 16 5 4" xfId="40817"/>
    <cellStyle name="Brand Subtitle with Underline 16 5 5" xfId="40818"/>
    <cellStyle name="Brand Subtitle with Underline 16 5 6" xfId="40819"/>
    <cellStyle name="Brand Subtitle with Underline 16 5 7" xfId="40820"/>
    <cellStyle name="Brand Subtitle with Underline 16 6" xfId="40821"/>
    <cellStyle name="Brand Subtitle with Underline 16 6 2" xfId="40822"/>
    <cellStyle name="Brand Subtitle with Underline 16 6 2 2" xfId="40823"/>
    <cellStyle name="Brand Subtitle with Underline 16 6 2 2 2" xfId="40824"/>
    <cellStyle name="Brand Subtitle with Underline 16 6 2 2 3" xfId="40825"/>
    <cellStyle name="Brand Subtitle with Underline 16 6 2 2 4" xfId="40826"/>
    <cellStyle name="Brand Subtitle with Underline 16 6 2 3" xfId="40827"/>
    <cellStyle name="Brand Subtitle with Underline 16 6 2 3 2" xfId="40828"/>
    <cellStyle name="Brand Subtitle with Underline 16 6 2 3 3" xfId="40829"/>
    <cellStyle name="Brand Subtitle with Underline 16 6 2 3 4" xfId="40830"/>
    <cellStyle name="Brand Subtitle with Underline 16 6 2 4" xfId="40831"/>
    <cellStyle name="Brand Subtitle with Underline 16 6 2 5" xfId="40832"/>
    <cellStyle name="Brand Subtitle with Underline 16 6 2 6" xfId="40833"/>
    <cellStyle name="Brand Subtitle with Underline 16 6 3" xfId="40834"/>
    <cellStyle name="Brand Subtitle with Underline 16 6 3 2" xfId="40835"/>
    <cellStyle name="Brand Subtitle with Underline 16 6 3 3" xfId="40836"/>
    <cellStyle name="Brand Subtitle with Underline 16 6 3 4" xfId="40837"/>
    <cellStyle name="Brand Subtitle with Underline 16 6 4" xfId="40838"/>
    <cellStyle name="Brand Subtitle with Underline 16 6 5" xfId="40839"/>
    <cellStyle name="Brand Subtitle with Underline 16 6 6" xfId="40840"/>
    <cellStyle name="Brand Subtitle with Underline 16 6 7" xfId="40841"/>
    <cellStyle name="Brand Subtitle with Underline 16 7" xfId="40842"/>
    <cellStyle name="Brand Subtitle with Underline 16 7 2" xfId="40843"/>
    <cellStyle name="Brand Subtitle with Underline 16 7 2 2" xfId="40844"/>
    <cellStyle name="Brand Subtitle with Underline 16 7 2 2 2" xfId="40845"/>
    <cellStyle name="Brand Subtitle with Underline 16 7 2 2 3" xfId="40846"/>
    <cellStyle name="Brand Subtitle with Underline 16 7 2 2 4" xfId="40847"/>
    <cellStyle name="Brand Subtitle with Underline 16 7 2 3" xfId="40848"/>
    <cellStyle name="Brand Subtitle with Underline 16 7 2 3 2" xfId="40849"/>
    <cellStyle name="Brand Subtitle with Underline 16 7 2 3 3" xfId="40850"/>
    <cellStyle name="Brand Subtitle with Underline 16 7 2 3 4" xfId="40851"/>
    <cellStyle name="Brand Subtitle with Underline 16 7 2 4" xfId="40852"/>
    <cellStyle name="Brand Subtitle with Underline 16 7 2 5" xfId="40853"/>
    <cellStyle name="Brand Subtitle with Underline 16 7 2 6" xfId="40854"/>
    <cellStyle name="Brand Subtitle with Underline 16 7 3" xfId="40855"/>
    <cellStyle name="Brand Subtitle with Underline 16 7 3 2" xfId="40856"/>
    <cellStyle name="Brand Subtitle with Underline 16 7 3 3" xfId="40857"/>
    <cellStyle name="Brand Subtitle with Underline 16 7 3 4" xfId="40858"/>
    <cellStyle name="Brand Subtitle with Underline 16 7 4" xfId="40859"/>
    <cellStyle name="Brand Subtitle with Underline 16 7 5" xfId="40860"/>
    <cellStyle name="Brand Subtitle with Underline 16 7 6" xfId="40861"/>
    <cellStyle name="Brand Subtitle with Underline 16 7 7" xfId="40862"/>
    <cellStyle name="Brand Subtitle with Underline 16 8" xfId="40863"/>
    <cellStyle name="Brand Subtitle with Underline 16 8 2" xfId="40864"/>
    <cellStyle name="Brand Subtitle with Underline 16 8 2 2" xfId="40865"/>
    <cellStyle name="Brand Subtitle with Underline 16 8 2 3" xfId="40866"/>
    <cellStyle name="Brand Subtitle with Underline 16 8 2 4" xfId="40867"/>
    <cellStyle name="Brand Subtitle with Underline 16 8 3" xfId="40868"/>
    <cellStyle name="Brand Subtitle with Underline 16 8 3 2" xfId="40869"/>
    <cellStyle name="Brand Subtitle with Underline 16 8 3 3" xfId="40870"/>
    <cellStyle name="Brand Subtitle with Underline 16 8 3 4" xfId="40871"/>
    <cellStyle name="Brand Subtitle with Underline 16 8 4" xfId="40872"/>
    <cellStyle name="Brand Subtitle with Underline 16 8 5" xfId="40873"/>
    <cellStyle name="Brand Subtitle with Underline 16 8 6" xfId="40874"/>
    <cellStyle name="Brand Subtitle with Underline 16 9" xfId="40875"/>
    <cellStyle name="Brand Subtitle with Underline 16 9 2" xfId="40876"/>
    <cellStyle name="Brand Subtitle with Underline 16 9 3" xfId="40877"/>
    <cellStyle name="Brand Subtitle with Underline 16 9 4" xfId="40878"/>
    <cellStyle name="Brand Subtitle with Underline 17" xfId="40879"/>
    <cellStyle name="Brand Subtitle with Underline 17 10" xfId="40880"/>
    <cellStyle name="Brand Subtitle with Underline 17 11" xfId="40881"/>
    <cellStyle name="Brand Subtitle with Underline 17 12" xfId="40882"/>
    <cellStyle name="Brand Subtitle with Underline 17 13" xfId="40883"/>
    <cellStyle name="Brand Subtitle with Underline 17 2" xfId="40884"/>
    <cellStyle name="Brand Subtitle with Underline 17 2 2" xfId="40885"/>
    <cellStyle name="Brand Subtitle with Underline 17 2 2 2" xfId="40886"/>
    <cellStyle name="Brand Subtitle with Underline 17 2 2 2 2" xfId="40887"/>
    <cellStyle name="Brand Subtitle with Underline 17 2 2 2 3" xfId="40888"/>
    <cellStyle name="Brand Subtitle with Underline 17 2 2 2 4" xfId="40889"/>
    <cellStyle name="Brand Subtitle with Underline 17 2 2 3" xfId="40890"/>
    <cellStyle name="Brand Subtitle with Underline 17 2 2 3 2" xfId="40891"/>
    <cellStyle name="Brand Subtitle with Underline 17 2 2 3 3" xfId="40892"/>
    <cellStyle name="Brand Subtitle with Underline 17 2 2 3 4" xfId="40893"/>
    <cellStyle name="Brand Subtitle with Underline 17 2 2 4" xfId="40894"/>
    <cellStyle name="Brand Subtitle with Underline 17 2 2 5" xfId="40895"/>
    <cellStyle name="Brand Subtitle with Underline 17 2 2 6" xfId="40896"/>
    <cellStyle name="Brand Subtitle with Underline 17 2 3" xfId="40897"/>
    <cellStyle name="Brand Subtitle with Underline 17 2 3 2" xfId="40898"/>
    <cellStyle name="Brand Subtitle with Underline 17 2 3 3" xfId="40899"/>
    <cellStyle name="Brand Subtitle with Underline 17 2 3 4" xfId="40900"/>
    <cellStyle name="Brand Subtitle with Underline 17 2 4" xfId="40901"/>
    <cellStyle name="Brand Subtitle with Underline 17 2 5" xfId="40902"/>
    <cellStyle name="Brand Subtitle with Underline 17 2 6" xfId="40903"/>
    <cellStyle name="Brand Subtitle with Underline 17 2 7" xfId="40904"/>
    <cellStyle name="Brand Subtitle with Underline 17 3" xfId="40905"/>
    <cellStyle name="Brand Subtitle with Underline 17 3 2" xfId="40906"/>
    <cellStyle name="Brand Subtitle with Underline 17 3 2 2" xfId="40907"/>
    <cellStyle name="Brand Subtitle with Underline 17 3 2 2 2" xfId="40908"/>
    <cellStyle name="Brand Subtitle with Underline 17 3 2 2 3" xfId="40909"/>
    <cellStyle name="Brand Subtitle with Underline 17 3 2 2 4" xfId="40910"/>
    <cellStyle name="Brand Subtitle with Underline 17 3 2 3" xfId="40911"/>
    <cellStyle name="Brand Subtitle with Underline 17 3 2 3 2" xfId="40912"/>
    <cellStyle name="Brand Subtitle with Underline 17 3 2 3 3" xfId="40913"/>
    <cellStyle name="Brand Subtitle with Underline 17 3 2 3 4" xfId="40914"/>
    <cellStyle name="Brand Subtitle with Underline 17 3 2 4" xfId="40915"/>
    <cellStyle name="Brand Subtitle with Underline 17 3 2 5" xfId="40916"/>
    <cellStyle name="Brand Subtitle with Underline 17 3 2 6" xfId="40917"/>
    <cellStyle name="Brand Subtitle with Underline 17 3 3" xfId="40918"/>
    <cellStyle name="Brand Subtitle with Underline 17 3 3 2" xfId="40919"/>
    <cellStyle name="Brand Subtitle with Underline 17 3 3 3" xfId="40920"/>
    <cellStyle name="Brand Subtitle with Underline 17 3 3 4" xfId="40921"/>
    <cellStyle name="Brand Subtitle with Underline 17 3 4" xfId="40922"/>
    <cellStyle name="Brand Subtitle with Underline 17 3 5" xfId="40923"/>
    <cellStyle name="Brand Subtitle with Underline 17 3 6" xfId="40924"/>
    <cellStyle name="Brand Subtitle with Underline 17 3 7" xfId="40925"/>
    <cellStyle name="Brand Subtitle with Underline 17 4" xfId="40926"/>
    <cellStyle name="Brand Subtitle with Underline 17 4 2" xfId="40927"/>
    <cellStyle name="Brand Subtitle with Underline 17 4 2 2" xfId="40928"/>
    <cellStyle name="Brand Subtitle with Underline 17 4 2 2 2" xfId="40929"/>
    <cellStyle name="Brand Subtitle with Underline 17 4 2 2 3" xfId="40930"/>
    <cellStyle name="Brand Subtitle with Underline 17 4 2 2 4" xfId="40931"/>
    <cellStyle name="Brand Subtitle with Underline 17 4 2 3" xfId="40932"/>
    <cellStyle name="Brand Subtitle with Underline 17 4 2 3 2" xfId="40933"/>
    <cellStyle name="Brand Subtitle with Underline 17 4 2 3 3" xfId="40934"/>
    <cellStyle name="Brand Subtitle with Underline 17 4 2 3 4" xfId="40935"/>
    <cellStyle name="Brand Subtitle with Underline 17 4 2 4" xfId="40936"/>
    <cellStyle name="Brand Subtitle with Underline 17 4 2 5" xfId="40937"/>
    <cellStyle name="Brand Subtitle with Underline 17 4 2 6" xfId="40938"/>
    <cellStyle name="Brand Subtitle with Underline 17 4 3" xfId="40939"/>
    <cellStyle name="Brand Subtitle with Underline 17 4 3 2" xfId="40940"/>
    <cellStyle name="Brand Subtitle with Underline 17 4 3 3" xfId="40941"/>
    <cellStyle name="Brand Subtitle with Underline 17 4 3 4" xfId="40942"/>
    <cellStyle name="Brand Subtitle with Underline 17 4 4" xfId="40943"/>
    <cellStyle name="Brand Subtitle with Underline 17 4 5" xfId="40944"/>
    <cellStyle name="Brand Subtitle with Underline 17 4 6" xfId="40945"/>
    <cellStyle name="Brand Subtitle with Underline 17 4 7" xfId="40946"/>
    <cellStyle name="Brand Subtitle with Underline 17 5" xfId="40947"/>
    <cellStyle name="Brand Subtitle with Underline 17 5 2" xfId="40948"/>
    <cellStyle name="Brand Subtitle with Underline 17 5 2 2" xfId="40949"/>
    <cellStyle name="Brand Subtitle with Underline 17 5 2 2 2" xfId="40950"/>
    <cellStyle name="Brand Subtitle with Underline 17 5 2 2 3" xfId="40951"/>
    <cellStyle name="Brand Subtitle with Underline 17 5 2 2 4" xfId="40952"/>
    <cellStyle name="Brand Subtitle with Underline 17 5 2 3" xfId="40953"/>
    <cellStyle name="Brand Subtitle with Underline 17 5 2 3 2" xfId="40954"/>
    <cellStyle name="Brand Subtitle with Underline 17 5 2 3 3" xfId="40955"/>
    <cellStyle name="Brand Subtitle with Underline 17 5 2 3 4" xfId="40956"/>
    <cellStyle name="Brand Subtitle with Underline 17 5 2 4" xfId="40957"/>
    <cellStyle name="Brand Subtitle with Underline 17 5 2 5" xfId="40958"/>
    <cellStyle name="Brand Subtitle with Underline 17 5 2 6" xfId="40959"/>
    <cellStyle name="Brand Subtitle with Underline 17 5 3" xfId="40960"/>
    <cellStyle name="Brand Subtitle with Underline 17 5 3 2" xfId="40961"/>
    <cellStyle name="Brand Subtitle with Underline 17 5 3 3" xfId="40962"/>
    <cellStyle name="Brand Subtitle with Underline 17 5 3 4" xfId="40963"/>
    <cellStyle name="Brand Subtitle with Underline 17 5 4" xfId="40964"/>
    <cellStyle name="Brand Subtitle with Underline 17 5 5" xfId="40965"/>
    <cellStyle name="Brand Subtitle with Underline 17 5 6" xfId="40966"/>
    <cellStyle name="Brand Subtitle with Underline 17 5 7" xfId="40967"/>
    <cellStyle name="Brand Subtitle with Underline 17 6" xfId="40968"/>
    <cellStyle name="Brand Subtitle with Underline 17 6 2" xfId="40969"/>
    <cellStyle name="Brand Subtitle with Underline 17 6 2 2" xfId="40970"/>
    <cellStyle name="Brand Subtitle with Underline 17 6 2 2 2" xfId="40971"/>
    <cellStyle name="Brand Subtitle with Underline 17 6 2 2 3" xfId="40972"/>
    <cellStyle name="Brand Subtitle with Underline 17 6 2 2 4" xfId="40973"/>
    <cellStyle name="Brand Subtitle with Underline 17 6 2 3" xfId="40974"/>
    <cellStyle name="Brand Subtitle with Underline 17 6 2 3 2" xfId="40975"/>
    <cellStyle name="Brand Subtitle with Underline 17 6 2 3 3" xfId="40976"/>
    <cellStyle name="Brand Subtitle with Underline 17 6 2 3 4" xfId="40977"/>
    <cellStyle name="Brand Subtitle with Underline 17 6 2 4" xfId="40978"/>
    <cellStyle name="Brand Subtitle with Underline 17 6 2 5" xfId="40979"/>
    <cellStyle name="Brand Subtitle with Underline 17 6 2 6" xfId="40980"/>
    <cellStyle name="Brand Subtitle with Underline 17 6 3" xfId="40981"/>
    <cellStyle name="Brand Subtitle with Underline 17 6 3 2" xfId="40982"/>
    <cellStyle name="Brand Subtitle with Underline 17 6 3 3" xfId="40983"/>
    <cellStyle name="Brand Subtitle with Underline 17 6 3 4" xfId="40984"/>
    <cellStyle name="Brand Subtitle with Underline 17 6 4" xfId="40985"/>
    <cellStyle name="Brand Subtitle with Underline 17 6 5" xfId="40986"/>
    <cellStyle name="Brand Subtitle with Underline 17 6 6" xfId="40987"/>
    <cellStyle name="Brand Subtitle with Underline 17 6 7" xfId="40988"/>
    <cellStyle name="Brand Subtitle with Underline 17 7" xfId="40989"/>
    <cellStyle name="Brand Subtitle with Underline 17 7 2" xfId="40990"/>
    <cellStyle name="Brand Subtitle with Underline 17 7 2 2" xfId="40991"/>
    <cellStyle name="Brand Subtitle with Underline 17 7 2 2 2" xfId="40992"/>
    <cellStyle name="Brand Subtitle with Underline 17 7 2 2 3" xfId="40993"/>
    <cellStyle name="Brand Subtitle with Underline 17 7 2 2 4" xfId="40994"/>
    <cellStyle name="Brand Subtitle with Underline 17 7 2 3" xfId="40995"/>
    <cellStyle name="Brand Subtitle with Underline 17 7 2 3 2" xfId="40996"/>
    <cellStyle name="Brand Subtitle with Underline 17 7 2 3 3" xfId="40997"/>
    <cellStyle name="Brand Subtitle with Underline 17 7 2 3 4" xfId="40998"/>
    <cellStyle name="Brand Subtitle with Underline 17 7 2 4" xfId="40999"/>
    <cellStyle name="Brand Subtitle with Underline 17 7 2 5" xfId="41000"/>
    <cellStyle name="Brand Subtitle with Underline 17 7 2 6" xfId="41001"/>
    <cellStyle name="Brand Subtitle with Underline 17 7 3" xfId="41002"/>
    <cellStyle name="Brand Subtitle with Underline 17 7 3 2" xfId="41003"/>
    <cellStyle name="Brand Subtitle with Underline 17 7 3 3" xfId="41004"/>
    <cellStyle name="Brand Subtitle with Underline 17 7 3 4" xfId="41005"/>
    <cellStyle name="Brand Subtitle with Underline 17 7 4" xfId="41006"/>
    <cellStyle name="Brand Subtitle with Underline 17 7 5" xfId="41007"/>
    <cellStyle name="Brand Subtitle with Underline 17 7 6" xfId="41008"/>
    <cellStyle name="Brand Subtitle with Underline 17 7 7" xfId="41009"/>
    <cellStyle name="Brand Subtitle with Underline 17 8" xfId="41010"/>
    <cellStyle name="Brand Subtitle with Underline 17 8 2" xfId="41011"/>
    <cellStyle name="Brand Subtitle with Underline 17 8 2 2" xfId="41012"/>
    <cellStyle name="Brand Subtitle with Underline 17 8 2 3" xfId="41013"/>
    <cellStyle name="Brand Subtitle with Underline 17 8 2 4" xfId="41014"/>
    <cellStyle name="Brand Subtitle with Underline 17 8 3" xfId="41015"/>
    <cellStyle name="Brand Subtitle with Underline 17 8 3 2" xfId="41016"/>
    <cellStyle name="Brand Subtitle with Underline 17 8 3 3" xfId="41017"/>
    <cellStyle name="Brand Subtitle with Underline 17 8 3 4" xfId="41018"/>
    <cellStyle name="Brand Subtitle with Underline 17 8 4" xfId="41019"/>
    <cellStyle name="Brand Subtitle with Underline 17 8 5" xfId="41020"/>
    <cellStyle name="Brand Subtitle with Underline 17 8 6" xfId="41021"/>
    <cellStyle name="Brand Subtitle with Underline 17 9" xfId="41022"/>
    <cellStyle name="Brand Subtitle with Underline 17 9 2" xfId="41023"/>
    <cellStyle name="Brand Subtitle with Underline 17 9 3" xfId="41024"/>
    <cellStyle name="Brand Subtitle with Underline 17 9 4" xfId="41025"/>
    <cellStyle name="Brand Subtitle with Underline 18" xfId="41026"/>
    <cellStyle name="Brand Subtitle with Underline 18 10" xfId="41027"/>
    <cellStyle name="Brand Subtitle with Underline 18 11" xfId="41028"/>
    <cellStyle name="Brand Subtitle with Underline 18 12" xfId="41029"/>
    <cellStyle name="Brand Subtitle with Underline 18 13" xfId="41030"/>
    <cellStyle name="Brand Subtitle with Underline 18 2" xfId="41031"/>
    <cellStyle name="Brand Subtitle with Underline 18 2 2" xfId="41032"/>
    <cellStyle name="Brand Subtitle with Underline 18 2 2 2" xfId="41033"/>
    <cellStyle name="Brand Subtitle with Underline 18 2 2 2 2" xfId="41034"/>
    <cellStyle name="Brand Subtitle with Underline 18 2 2 2 3" xfId="41035"/>
    <cellStyle name="Brand Subtitle with Underline 18 2 2 2 4" xfId="41036"/>
    <cellStyle name="Brand Subtitle with Underline 18 2 2 3" xfId="41037"/>
    <cellStyle name="Brand Subtitle with Underline 18 2 2 3 2" xfId="41038"/>
    <cellStyle name="Brand Subtitle with Underline 18 2 2 3 3" xfId="41039"/>
    <cellStyle name="Brand Subtitle with Underline 18 2 2 3 4" xfId="41040"/>
    <cellStyle name="Brand Subtitle with Underline 18 2 2 4" xfId="41041"/>
    <cellStyle name="Brand Subtitle with Underline 18 2 2 5" xfId="41042"/>
    <cellStyle name="Brand Subtitle with Underline 18 2 2 6" xfId="41043"/>
    <cellStyle name="Brand Subtitle with Underline 18 2 3" xfId="41044"/>
    <cellStyle name="Brand Subtitle with Underline 18 2 3 2" xfId="41045"/>
    <cellStyle name="Brand Subtitle with Underline 18 2 3 3" xfId="41046"/>
    <cellStyle name="Brand Subtitle with Underline 18 2 3 4" xfId="41047"/>
    <cellStyle name="Brand Subtitle with Underline 18 2 4" xfId="41048"/>
    <cellStyle name="Brand Subtitle with Underline 18 2 5" xfId="41049"/>
    <cellStyle name="Brand Subtitle with Underline 18 2 6" xfId="41050"/>
    <cellStyle name="Brand Subtitle with Underline 18 2 7" xfId="41051"/>
    <cellStyle name="Brand Subtitle with Underline 18 3" xfId="41052"/>
    <cellStyle name="Brand Subtitle with Underline 18 3 2" xfId="41053"/>
    <cellStyle name="Brand Subtitle with Underline 18 3 2 2" xfId="41054"/>
    <cellStyle name="Brand Subtitle with Underline 18 3 2 2 2" xfId="41055"/>
    <cellStyle name="Brand Subtitle with Underline 18 3 2 2 3" xfId="41056"/>
    <cellStyle name="Brand Subtitle with Underline 18 3 2 2 4" xfId="41057"/>
    <cellStyle name="Brand Subtitle with Underline 18 3 2 3" xfId="41058"/>
    <cellStyle name="Brand Subtitle with Underline 18 3 2 3 2" xfId="41059"/>
    <cellStyle name="Brand Subtitle with Underline 18 3 2 3 3" xfId="41060"/>
    <cellStyle name="Brand Subtitle with Underline 18 3 2 3 4" xfId="41061"/>
    <cellStyle name="Brand Subtitle with Underline 18 3 2 4" xfId="41062"/>
    <cellStyle name="Brand Subtitle with Underline 18 3 2 5" xfId="41063"/>
    <cellStyle name="Brand Subtitle with Underline 18 3 2 6" xfId="41064"/>
    <cellStyle name="Brand Subtitle with Underline 18 3 3" xfId="41065"/>
    <cellStyle name="Brand Subtitle with Underline 18 3 3 2" xfId="41066"/>
    <cellStyle name="Brand Subtitle with Underline 18 3 3 3" xfId="41067"/>
    <cellStyle name="Brand Subtitle with Underline 18 3 3 4" xfId="41068"/>
    <cellStyle name="Brand Subtitle with Underline 18 3 4" xfId="41069"/>
    <cellStyle name="Brand Subtitle with Underline 18 3 5" xfId="41070"/>
    <cellStyle name="Brand Subtitle with Underline 18 3 6" xfId="41071"/>
    <cellStyle name="Brand Subtitle with Underline 18 3 7" xfId="41072"/>
    <cellStyle name="Brand Subtitle with Underline 18 4" xfId="41073"/>
    <cellStyle name="Brand Subtitle with Underline 18 4 2" xfId="41074"/>
    <cellStyle name="Brand Subtitle with Underline 18 4 2 2" xfId="41075"/>
    <cellStyle name="Brand Subtitle with Underline 18 4 2 2 2" xfId="41076"/>
    <cellStyle name="Brand Subtitle with Underline 18 4 2 2 3" xfId="41077"/>
    <cellStyle name="Brand Subtitle with Underline 18 4 2 2 4" xfId="41078"/>
    <cellStyle name="Brand Subtitle with Underline 18 4 2 3" xfId="41079"/>
    <cellStyle name="Brand Subtitle with Underline 18 4 2 3 2" xfId="41080"/>
    <cellStyle name="Brand Subtitle with Underline 18 4 2 3 3" xfId="41081"/>
    <cellStyle name="Brand Subtitle with Underline 18 4 2 3 4" xfId="41082"/>
    <cellStyle name="Brand Subtitle with Underline 18 4 2 4" xfId="41083"/>
    <cellStyle name="Brand Subtitle with Underline 18 4 2 5" xfId="41084"/>
    <cellStyle name="Brand Subtitle with Underline 18 4 2 6" xfId="41085"/>
    <cellStyle name="Brand Subtitle with Underline 18 4 3" xfId="41086"/>
    <cellStyle name="Brand Subtitle with Underline 18 4 3 2" xfId="41087"/>
    <cellStyle name="Brand Subtitle with Underline 18 4 3 3" xfId="41088"/>
    <cellStyle name="Brand Subtitle with Underline 18 4 3 4" xfId="41089"/>
    <cellStyle name="Brand Subtitle with Underline 18 4 4" xfId="41090"/>
    <cellStyle name="Brand Subtitle with Underline 18 4 5" xfId="41091"/>
    <cellStyle name="Brand Subtitle with Underline 18 4 6" xfId="41092"/>
    <cellStyle name="Brand Subtitle with Underline 18 4 7" xfId="41093"/>
    <cellStyle name="Brand Subtitle with Underline 18 5" xfId="41094"/>
    <cellStyle name="Brand Subtitle with Underline 18 5 2" xfId="41095"/>
    <cellStyle name="Brand Subtitle with Underline 18 5 2 2" xfId="41096"/>
    <cellStyle name="Brand Subtitle with Underline 18 5 2 2 2" xfId="41097"/>
    <cellStyle name="Brand Subtitle with Underline 18 5 2 2 3" xfId="41098"/>
    <cellStyle name="Brand Subtitle with Underline 18 5 2 2 4" xfId="41099"/>
    <cellStyle name="Brand Subtitle with Underline 18 5 2 3" xfId="41100"/>
    <cellStyle name="Brand Subtitle with Underline 18 5 2 3 2" xfId="41101"/>
    <cellStyle name="Brand Subtitle with Underline 18 5 2 3 3" xfId="41102"/>
    <cellStyle name="Brand Subtitle with Underline 18 5 2 3 4" xfId="41103"/>
    <cellStyle name="Brand Subtitle with Underline 18 5 2 4" xfId="41104"/>
    <cellStyle name="Brand Subtitle with Underline 18 5 2 5" xfId="41105"/>
    <cellStyle name="Brand Subtitle with Underline 18 5 2 6" xfId="41106"/>
    <cellStyle name="Brand Subtitle with Underline 18 5 3" xfId="41107"/>
    <cellStyle name="Brand Subtitle with Underline 18 5 3 2" xfId="41108"/>
    <cellStyle name="Brand Subtitle with Underline 18 5 3 3" xfId="41109"/>
    <cellStyle name="Brand Subtitle with Underline 18 5 3 4" xfId="41110"/>
    <cellStyle name="Brand Subtitle with Underline 18 5 4" xfId="41111"/>
    <cellStyle name="Brand Subtitle with Underline 18 5 5" xfId="41112"/>
    <cellStyle name="Brand Subtitle with Underline 18 5 6" xfId="41113"/>
    <cellStyle name="Brand Subtitle with Underline 18 5 7" xfId="41114"/>
    <cellStyle name="Brand Subtitle with Underline 18 6" xfId="41115"/>
    <cellStyle name="Brand Subtitle with Underline 18 6 2" xfId="41116"/>
    <cellStyle name="Brand Subtitle with Underline 18 6 2 2" xfId="41117"/>
    <cellStyle name="Brand Subtitle with Underline 18 6 2 2 2" xfId="41118"/>
    <cellStyle name="Brand Subtitle with Underline 18 6 2 2 3" xfId="41119"/>
    <cellStyle name="Brand Subtitle with Underline 18 6 2 2 4" xfId="41120"/>
    <cellStyle name="Brand Subtitle with Underline 18 6 2 3" xfId="41121"/>
    <cellStyle name="Brand Subtitle with Underline 18 6 2 3 2" xfId="41122"/>
    <cellStyle name="Brand Subtitle with Underline 18 6 2 3 3" xfId="41123"/>
    <cellStyle name="Brand Subtitle with Underline 18 6 2 3 4" xfId="41124"/>
    <cellStyle name="Brand Subtitle with Underline 18 6 2 4" xfId="41125"/>
    <cellStyle name="Brand Subtitle with Underline 18 6 2 5" xfId="41126"/>
    <cellStyle name="Brand Subtitle with Underline 18 6 2 6" xfId="41127"/>
    <cellStyle name="Brand Subtitle with Underline 18 6 3" xfId="41128"/>
    <cellStyle name="Brand Subtitle with Underline 18 6 3 2" xfId="41129"/>
    <cellStyle name="Brand Subtitle with Underline 18 6 3 3" xfId="41130"/>
    <cellStyle name="Brand Subtitle with Underline 18 6 3 4" xfId="41131"/>
    <cellStyle name="Brand Subtitle with Underline 18 6 4" xfId="41132"/>
    <cellStyle name="Brand Subtitle with Underline 18 6 5" xfId="41133"/>
    <cellStyle name="Brand Subtitle with Underline 18 6 6" xfId="41134"/>
    <cellStyle name="Brand Subtitle with Underline 18 6 7" xfId="41135"/>
    <cellStyle name="Brand Subtitle with Underline 18 7" xfId="41136"/>
    <cellStyle name="Brand Subtitle with Underline 18 7 2" xfId="41137"/>
    <cellStyle name="Brand Subtitle with Underline 18 7 2 2" xfId="41138"/>
    <cellStyle name="Brand Subtitle with Underline 18 7 2 2 2" xfId="41139"/>
    <cellStyle name="Brand Subtitle with Underline 18 7 2 2 3" xfId="41140"/>
    <cellStyle name="Brand Subtitle with Underline 18 7 2 2 4" xfId="41141"/>
    <cellStyle name="Brand Subtitle with Underline 18 7 2 3" xfId="41142"/>
    <cellStyle name="Brand Subtitle with Underline 18 7 2 3 2" xfId="41143"/>
    <cellStyle name="Brand Subtitle with Underline 18 7 2 3 3" xfId="41144"/>
    <cellStyle name="Brand Subtitle with Underline 18 7 2 3 4" xfId="41145"/>
    <cellStyle name="Brand Subtitle with Underline 18 7 2 4" xfId="41146"/>
    <cellStyle name="Brand Subtitle with Underline 18 7 2 5" xfId="41147"/>
    <cellStyle name="Brand Subtitle with Underline 18 7 2 6" xfId="41148"/>
    <cellStyle name="Brand Subtitle with Underline 18 7 3" xfId="41149"/>
    <cellStyle name="Brand Subtitle with Underline 18 7 3 2" xfId="41150"/>
    <cellStyle name="Brand Subtitle with Underline 18 7 3 3" xfId="41151"/>
    <cellStyle name="Brand Subtitle with Underline 18 7 3 4" xfId="41152"/>
    <cellStyle name="Brand Subtitle with Underline 18 7 4" xfId="41153"/>
    <cellStyle name="Brand Subtitle with Underline 18 7 5" xfId="41154"/>
    <cellStyle name="Brand Subtitle with Underline 18 7 6" xfId="41155"/>
    <cellStyle name="Brand Subtitle with Underline 18 7 7" xfId="41156"/>
    <cellStyle name="Brand Subtitle with Underline 18 8" xfId="41157"/>
    <cellStyle name="Brand Subtitle with Underline 18 8 2" xfId="41158"/>
    <cellStyle name="Brand Subtitle with Underline 18 8 2 2" xfId="41159"/>
    <cellStyle name="Brand Subtitle with Underline 18 8 2 3" xfId="41160"/>
    <cellStyle name="Brand Subtitle with Underline 18 8 2 4" xfId="41161"/>
    <cellStyle name="Brand Subtitle with Underline 18 8 3" xfId="41162"/>
    <cellStyle name="Brand Subtitle with Underline 18 8 3 2" xfId="41163"/>
    <cellStyle name="Brand Subtitle with Underline 18 8 3 3" xfId="41164"/>
    <cellStyle name="Brand Subtitle with Underline 18 8 3 4" xfId="41165"/>
    <cellStyle name="Brand Subtitle with Underline 18 8 4" xfId="41166"/>
    <cellStyle name="Brand Subtitle with Underline 18 8 5" xfId="41167"/>
    <cellStyle name="Brand Subtitle with Underline 18 8 6" xfId="41168"/>
    <cellStyle name="Brand Subtitle with Underline 18 9" xfId="41169"/>
    <cellStyle name="Brand Subtitle with Underline 18 9 2" xfId="41170"/>
    <cellStyle name="Brand Subtitle with Underline 18 9 3" xfId="41171"/>
    <cellStyle name="Brand Subtitle with Underline 18 9 4" xfId="41172"/>
    <cellStyle name="Brand Subtitle with Underline 19" xfId="41173"/>
    <cellStyle name="Brand Subtitle with Underline 19 2" xfId="41174"/>
    <cellStyle name="Brand Subtitle with Underline 19 2 2" xfId="41175"/>
    <cellStyle name="Brand Subtitle with Underline 19 2 2 2" xfId="41176"/>
    <cellStyle name="Brand Subtitle with Underline 19 2 2 3" xfId="41177"/>
    <cellStyle name="Brand Subtitle with Underline 19 2 2 4" xfId="41178"/>
    <cellStyle name="Brand Subtitle with Underline 19 2 3" xfId="41179"/>
    <cellStyle name="Brand Subtitle with Underline 19 2 3 2" xfId="41180"/>
    <cellStyle name="Brand Subtitle with Underline 19 2 3 3" xfId="41181"/>
    <cellStyle name="Brand Subtitle with Underline 19 2 3 4" xfId="41182"/>
    <cellStyle name="Brand Subtitle with Underline 19 2 4" xfId="41183"/>
    <cellStyle name="Brand Subtitle with Underline 19 2 5" xfId="41184"/>
    <cellStyle name="Brand Subtitle with Underline 19 2 6" xfId="41185"/>
    <cellStyle name="Brand Subtitle with Underline 19 3" xfId="41186"/>
    <cellStyle name="Brand Subtitle with Underline 19 3 2" xfId="41187"/>
    <cellStyle name="Brand Subtitle with Underline 19 3 3" xfId="41188"/>
    <cellStyle name="Brand Subtitle with Underline 19 3 4" xfId="41189"/>
    <cellStyle name="Brand Subtitle with Underline 19 4" xfId="41190"/>
    <cellStyle name="Brand Subtitle with Underline 19 5" xfId="41191"/>
    <cellStyle name="Brand Subtitle with Underline 19 6" xfId="41192"/>
    <cellStyle name="Brand Subtitle with Underline 19 7" xfId="41193"/>
    <cellStyle name="Brand Subtitle with Underline 2" xfId="41194"/>
    <cellStyle name="Brand Subtitle with Underline 2 10" xfId="41195"/>
    <cellStyle name="Brand Subtitle with Underline 2 11" xfId="41196"/>
    <cellStyle name="Brand Subtitle with Underline 2 12" xfId="41197"/>
    <cellStyle name="Brand Subtitle with Underline 2 13" xfId="41198"/>
    <cellStyle name="Brand Subtitle with Underline 2 2" xfId="41199"/>
    <cellStyle name="Brand Subtitle with Underline 2 2 2" xfId="41200"/>
    <cellStyle name="Brand Subtitle with Underline 2 2 2 2" xfId="41201"/>
    <cellStyle name="Brand Subtitle with Underline 2 2 2 2 2" xfId="41202"/>
    <cellStyle name="Brand Subtitle with Underline 2 2 2 2 3" xfId="41203"/>
    <cellStyle name="Brand Subtitle with Underline 2 2 2 2 4" xfId="41204"/>
    <cellStyle name="Brand Subtitle with Underline 2 2 2 3" xfId="41205"/>
    <cellStyle name="Brand Subtitle with Underline 2 2 2 3 2" xfId="41206"/>
    <cellStyle name="Brand Subtitle with Underline 2 2 2 3 3" xfId="41207"/>
    <cellStyle name="Brand Subtitle with Underline 2 2 2 3 4" xfId="41208"/>
    <cellStyle name="Brand Subtitle with Underline 2 2 2 4" xfId="41209"/>
    <cellStyle name="Brand Subtitle with Underline 2 2 2 5" xfId="41210"/>
    <cellStyle name="Brand Subtitle with Underline 2 2 2 6" xfId="41211"/>
    <cellStyle name="Brand Subtitle with Underline 2 2 3" xfId="41212"/>
    <cellStyle name="Brand Subtitle with Underline 2 2 3 2" xfId="41213"/>
    <cellStyle name="Brand Subtitle with Underline 2 2 3 3" xfId="41214"/>
    <cellStyle name="Brand Subtitle with Underline 2 2 3 4" xfId="41215"/>
    <cellStyle name="Brand Subtitle with Underline 2 2 4" xfId="41216"/>
    <cellStyle name="Brand Subtitle with Underline 2 2 5" xfId="41217"/>
    <cellStyle name="Brand Subtitle with Underline 2 2 6" xfId="41218"/>
    <cellStyle name="Brand Subtitle with Underline 2 2 7" xfId="41219"/>
    <cellStyle name="Brand Subtitle with Underline 2 3" xfId="41220"/>
    <cellStyle name="Brand Subtitle with Underline 2 3 2" xfId="41221"/>
    <cellStyle name="Brand Subtitle with Underline 2 3 2 2" xfId="41222"/>
    <cellStyle name="Brand Subtitle with Underline 2 3 2 2 2" xfId="41223"/>
    <cellStyle name="Brand Subtitle with Underline 2 3 2 2 3" xfId="41224"/>
    <cellStyle name="Brand Subtitle with Underline 2 3 2 2 4" xfId="41225"/>
    <cellStyle name="Brand Subtitle with Underline 2 3 2 3" xfId="41226"/>
    <cellStyle name="Brand Subtitle with Underline 2 3 2 3 2" xfId="41227"/>
    <cellStyle name="Brand Subtitle with Underline 2 3 2 3 3" xfId="41228"/>
    <cellStyle name="Brand Subtitle with Underline 2 3 2 3 4" xfId="41229"/>
    <cellStyle name="Brand Subtitle with Underline 2 3 2 4" xfId="41230"/>
    <cellStyle name="Brand Subtitle with Underline 2 3 2 5" xfId="41231"/>
    <cellStyle name="Brand Subtitle with Underline 2 3 2 6" xfId="41232"/>
    <cellStyle name="Brand Subtitle with Underline 2 3 3" xfId="41233"/>
    <cellStyle name="Brand Subtitle with Underline 2 3 3 2" xfId="41234"/>
    <cellStyle name="Brand Subtitle with Underline 2 3 3 3" xfId="41235"/>
    <cellStyle name="Brand Subtitle with Underline 2 3 3 4" xfId="41236"/>
    <cellStyle name="Brand Subtitle with Underline 2 3 4" xfId="41237"/>
    <cellStyle name="Brand Subtitle with Underline 2 3 5" xfId="41238"/>
    <cellStyle name="Brand Subtitle with Underline 2 3 6" xfId="41239"/>
    <cellStyle name="Brand Subtitle with Underline 2 3 7" xfId="41240"/>
    <cellStyle name="Brand Subtitle with Underline 2 4" xfId="41241"/>
    <cellStyle name="Brand Subtitle with Underline 2 4 2" xfId="41242"/>
    <cellStyle name="Brand Subtitle with Underline 2 4 2 2" xfId="41243"/>
    <cellStyle name="Brand Subtitle with Underline 2 4 2 2 2" xfId="41244"/>
    <cellStyle name="Brand Subtitle with Underline 2 4 2 2 3" xfId="41245"/>
    <cellStyle name="Brand Subtitle with Underline 2 4 2 2 4" xfId="41246"/>
    <cellStyle name="Brand Subtitle with Underline 2 4 2 3" xfId="41247"/>
    <cellStyle name="Brand Subtitle with Underline 2 4 2 3 2" xfId="41248"/>
    <cellStyle name="Brand Subtitle with Underline 2 4 2 3 3" xfId="41249"/>
    <cellStyle name="Brand Subtitle with Underline 2 4 2 3 4" xfId="41250"/>
    <cellStyle name="Brand Subtitle with Underline 2 4 2 4" xfId="41251"/>
    <cellStyle name="Brand Subtitle with Underline 2 4 2 5" xfId="41252"/>
    <cellStyle name="Brand Subtitle with Underline 2 4 2 6" xfId="41253"/>
    <cellStyle name="Brand Subtitle with Underline 2 4 3" xfId="41254"/>
    <cellStyle name="Brand Subtitle with Underline 2 4 3 2" xfId="41255"/>
    <cellStyle name="Brand Subtitle with Underline 2 4 3 3" xfId="41256"/>
    <cellStyle name="Brand Subtitle with Underline 2 4 3 4" xfId="41257"/>
    <cellStyle name="Brand Subtitle with Underline 2 4 4" xfId="41258"/>
    <cellStyle name="Brand Subtitle with Underline 2 4 5" xfId="41259"/>
    <cellStyle name="Brand Subtitle with Underline 2 4 6" xfId="41260"/>
    <cellStyle name="Brand Subtitle with Underline 2 4 7" xfId="41261"/>
    <cellStyle name="Brand Subtitle with Underline 2 5" xfId="41262"/>
    <cellStyle name="Brand Subtitle with Underline 2 5 2" xfId="41263"/>
    <cellStyle name="Brand Subtitle with Underline 2 5 2 2" xfId="41264"/>
    <cellStyle name="Brand Subtitle with Underline 2 5 2 2 2" xfId="41265"/>
    <cellStyle name="Brand Subtitle with Underline 2 5 2 2 3" xfId="41266"/>
    <cellStyle name="Brand Subtitle with Underline 2 5 2 2 4" xfId="41267"/>
    <cellStyle name="Brand Subtitle with Underline 2 5 2 3" xfId="41268"/>
    <cellStyle name="Brand Subtitle with Underline 2 5 2 3 2" xfId="41269"/>
    <cellStyle name="Brand Subtitle with Underline 2 5 2 3 3" xfId="41270"/>
    <cellStyle name="Brand Subtitle with Underline 2 5 2 3 4" xfId="41271"/>
    <cellStyle name="Brand Subtitle with Underline 2 5 2 4" xfId="41272"/>
    <cellStyle name="Brand Subtitle with Underline 2 5 2 5" xfId="41273"/>
    <cellStyle name="Brand Subtitle with Underline 2 5 2 6" xfId="41274"/>
    <cellStyle name="Brand Subtitle with Underline 2 5 3" xfId="41275"/>
    <cellStyle name="Brand Subtitle with Underline 2 5 3 2" xfId="41276"/>
    <cellStyle name="Brand Subtitle with Underline 2 5 3 3" xfId="41277"/>
    <cellStyle name="Brand Subtitle with Underline 2 5 3 4" xfId="41278"/>
    <cellStyle name="Brand Subtitle with Underline 2 5 4" xfId="41279"/>
    <cellStyle name="Brand Subtitle with Underline 2 5 5" xfId="41280"/>
    <cellStyle name="Brand Subtitle with Underline 2 5 6" xfId="41281"/>
    <cellStyle name="Brand Subtitle with Underline 2 5 7" xfId="41282"/>
    <cellStyle name="Brand Subtitle with Underline 2 6" xfId="41283"/>
    <cellStyle name="Brand Subtitle with Underline 2 6 2" xfId="41284"/>
    <cellStyle name="Brand Subtitle with Underline 2 6 2 2" xfId="41285"/>
    <cellStyle name="Brand Subtitle with Underline 2 6 2 2 2" xfId="41286"/>
    <cellStyle name="Brand Subtitle with Underline 2 6 2 2 3" xfId="41287"/>
    <cellStyle name="Brand Subtitle with Underline 2 6 2 2 4" xfId="41288"/>
    <cellStyle name="Brand Subtitle with Underline 2 6 2 3" xfId="41289"/>
    <cellStyle name="Brand Subtitle with Underline 2 6 2 3 2" xfId="41290"/>
    <cellStyle name="Brand Subtitle with Underline 2 6 2 3 3" xfId="41291"/>
    <cellStyle name="Brand Subtitle with Underline 2 6 2 3 4" xfId="41292"/>
    <cellStyle name="Brand Subtitle with Underline 2 6 2 4" xfId="41293"/>
    <cellStyle name="Brand Subtitle with Underline 2 6 2 5" xfId="41294"/>
    <cellStyle name="Brand Subtitle with Underline 2 6 2 6" xfId="41295"/>
    <cellStyle name="Brand Subtitle with Underline 2 6 3" xfId="41296"/>
    <cellStyle name="Brand Subtitle with Underline 2 6 3 2" xfId="41297"/>
    <cellStyle name="Brand Subtitle with Underline 2 6 3 3" xfId="41298"/>
    <cellStyle name="Brand Subtitle with Underline 2 6 3 4" xfId="41299"/>
    <cellStyle name="Brand Subtitle with Underline 2 6 4" xfId="41300"/>
    <cellStyle name="Brand Subtitle with Underline 2 6 5" xfId="41301"/>
    <cellStyle name="Brand Subtitle with Underline 2 6 6" xfId="41302"/>
    <cellStyle name="Brand Subtitle with Underline 2 6 7" xfId="41303"/>
    <cellStyle name="Brand Subtitle with Underline 2 7" xfId="41304"/>
    <cellStyle name="Brand Subtitle with Underline 2 7 2" xfId="41305"/>
    <cellStyle name="Brand Subtitle with Underline 2 7 2 2" xfId="41306"/>
    <cellStyle name="Brand Subtitle with Underline 2 7 2 2 2" xfId="41307"/>
    <cellStyle name="Brand Subtitle with Underline 2 7 2 2 3" xfId="41308"/>
    <cellStyle name="Brand Subtitle with Underline 2 7 2 2 4" xfId="41309"/>
    <cellStyle name="Brand Subtitle with Underline 2 7 2 3" xfId="41310"/>
    <cellStyle name="Brand Subtitle with Underline 2 7 2 3 2" xfId="41311"/>
    <cellStyle name="Brand Subtitle with Underline 2 7 2 3 3" xfId="41312"/>
    <cellStyle name="Brand Subtitle with Underline 2 7 2 3 4" xfId="41313"/>
    <cellStyle name="Brand Subtitle with Underline 2 7 2 4" xfId="41314"/>
    <cellStyle name="Brand Subtitle with Underline 2 7 2 5" xfId="41315"/>
    <cellStyle name="Brand Subtitle with Underline 2 7 2 6" xfId="41316"/>
    <cellStyle name="Brand Subtitle with Underline 2 7 3" xfId="41317"/>
    <cellStyle name="Brand Subtitle with Underline 2 7 3 2" xfId="41318"/>
    <cellStyle name="Brand Subtitle with Underline 2 7 3 3" xfId="41319"/>
    <cellStyle name="Brand Subtitle with Underline 2 7 3 4" xfId="41320"/>
    <cellStyle name="Brand Subtitle with Underline 2 7 4" xfId="41321"/>
    <cellStyle name="Brand Subtitle with Underline 2 7 5" xfId="41322"/>
    <cellStyle name="Brand Subtitle with Underline 2 7 6" xfId="41323"/>
    <cellStyle name="Brand Subtitle with Underline 2 7 7" xfId="41324"/>
    <cellStyle name="Brand Subtitle with Underline 2 8" xfId="41325"/>
    <cellStyle name="Brand Subtitle with Underline 2 8 2" xfId="41326"/>
    <cellStyle name="Brand Subtitle with Underline 2 8 2 2" xfId="41327"/>
    <cellStyle name="Brand Subtitle with Underline 2 8 2 3" xfId="41328"/>
    <cellStyle name="Brand Subtitle with Underline 2 8 2 4" xfId="41329"/>
    <cellStyle name="Brand Subtitle with Underline 2 8 3" xfId="41330"/>
    <cellStyle name="Brand Subtitle with Underline 2 8 3 2" xfId="41331"/>
    <cellStyle name="Brand Subtitle with Underline 2 8 3 3" xfId="41332"/>
    <cellStyle name="Brand Subtitle with Underline 2 8 3 4" xfId="41333"/>
    <cellStyle name="Brand Subtitle with Underline 2 8 4" xfId="41334"/>
    <cellStyle name="Brand Subtitle with Underline 2 8 5" xfId="41335"/>
    <cellStyle name="Brand Subtitle with Underline 2 8 6" xfId="41336"/>
    <cellStyle name="Brand Subtitle with Underline 2 9" xfId="41337"/>
    <cellStyle name="Brand Subtitle with Underline 2 9 2" xfId="41338"/>
    <cellStyle name="Brand Subtitle with Underline 2 9 3" xfId="41339"/>
    <cellStyle name="Brand Subtitle with Underline 2 9 4" xfId="41340"/>
    <cellStyle name="Brand Subtitle with Underline 2_21_WI_Repair Expense ES_10C" xfId="41341"/>
    <cellStyle name="Brand Subtitle with Underline 20" xfId="41342"/>
    <cellStyle name="Brand Subtitle with Underline 20 2" xfId="41343"/>
    <cellStyle name="Brand Subtitle with Underline 20 2 2" xfId="41344"/>
    <cellStyle name="Brand Subtitle with Underline 20 2 3" xfId="41345"/>
    <cellStyle name="Brand Subtitle with Underline 20 2 4" xfId="41346"/>
    <cellStyle name="Brand Subtitle with Underline 20 3" xfId="41347"/>
    <cellStyle name="Brand Subtitle with Underline 20 3 2" xfId="41348"/>
    <cellStyle name="Brand Subtitle with Underline 20 3 3" xfId="41349"/>
    <cellStyle name="Brand Subtitle with Underline 20 3 4" xfId="41350"/>
    <cellStyle name="Brand Subtitle with Underline 20 4" xfId="41351"/>
    <cellStyle name="Brand Subtitle with Underline 20 5" xfId="41352"/>
    <cellStyle name="Brand Subtitle with Underline 20 6" xfId="41353"/>
    <cellStyle name="Brand Subtitle with Underline 21" xfId="41354"/>
    <cellStyle name="Brand Subtitle with Underline 21 2" xfId="41355"/>
    <cellStyle name="Brand Subtitle with Underline 21 3" xfId="41356"/>
    <cellStyle name="Brand Subtitle with Underline 21 4" xfId="41357"/>
    <cellStyle name="Brand Subtitle with Underline 22" xfId="41358"/>
    <cellStyle name="Brand Subtitle with Underline 23" xfId="41359"/>
    <cellStyle name="Brand Subtitle with Underline 24" xfId="41360"/>
    <cellStyle name="Brand Subtitle with Underline 25" xfId="41361"/>
    <cellStyle name="Brand Subtitle with Underline 3" xfId="41362"/>
    <cellStyle name="Brand Subtitle with Underline 3 10" xfId="41363"/>
    <cellStyle name="Brand Subtitle with Underline 3 11" xfId="41364"/>
    <cellStyle name="Brand Subtitle with Underline 3 12" xfId="41365"/>
    <cellStyle name="Brand Subtitle with Underline 3 13" xfId="41366"/>
    <cellStyle name="Brand Subtitle with Underline 3 2" xfId="41367"/>
    <cellStyle name="Brand Subtitle with Underline 3 2 2" xfId="41368"/>
    <cellStyle name="Brand Subtitle with Underline 3 2 2 2" xfId="41369"/>
    <cellStyle name="Brand Subtitle with Underline 3 2 2 2 2" xfId="41370"/>
    <cellStyle name="Brand Subtitle with Underline 3 2 2 2 3" xfId="41371"/>
    <cellStyle name="Brand Subtitle with Underline 3 2 2 2 4" xfId="41372"/>
    <cellStyle name="Brand Subtitle with Underline 3 2 2 3" xfId="41373"/>
    <cellStyle name="Brand Subtitle with Underline 3 2 2 3 2" xfId="41374"/>
    <cellStyle name="Brand Subtitle with Underline 3 2 2 3 3" xfId="41375"/>
    <cellStyle name="Brand Subtitle with Underline 3 2 2 3 4" xfId="41376"/>
    <cellStyle name="Brand Subtitle with Underline 3 2 2 4" xfId="41377"/>
    <cellStyle name="Brand Subtitle with Underline 3 2 2 5" xfId="41378"/>
    <cellStyle name="Brand Subtitle with Underline 3 2 2 6" xfId="41379"/>
    <cellStyle name="Brand Subtitle with Underline 3 2 3" xfId="41380"/>
    <cellStyle name="Brand Subtitle with Underline 3 2 3 2" xfId="41381"/>
    <cellStyle name="Brand Subtitle with Underline 3 2 3 3" xfId="41382"/>
    <cellStyle name="Brand Subtitle with Underline 3 2 3 4" xfId="41383"/>
    <cellStyle name="Brand Subtitle with Underline 3 2 4" xfId="41384"/>
    <cellStyle name="Brand Subtitle with Underline 3 2 5" xfId="41385"/>
    <cellStyle name="Brand Subtitle with Underline 3 2 6" xfId="41386"/>
    <cellStyle name="Brand Subtitle with Underline 3 2 7" xfId="41387"/>
    <cellStyle name="Brand Subtitle with Underline 3 3" xfId="41388"/>
    <cellStyle name="Brand Subtitle with Underline 3 3 2" xfId="41389"/>
    <cellStyle name="Brand Subtitle with Underline 3 3 2 2" xfId="41390"/>
    <cellStyle name="Brand Subtitle with Underline 3 3 2 2 2" xfId="41391"/>
    <cellStyle name="Brand Subtitle with Underline 3 3 2 2 3" xfId="41392"/>
    <cellStyle name="Brand Subtitle with Underline 3 3 2 2 4" xfId="41393"/>
    <cellStyle name="Brand Subtitle with Underline 3 3 2 3" xfId="41394"/>
    <cellStyle name="Brand Subtitle with Underline 3 3 2 3 2" xfId="41395"/>
    <cellStyle name="Brand Subtitle with Underline 3 3 2 3 3" xfId="41396"/>
    <cellStyle name="Brand Subtitle with Underline 3 3 2 3 4" xfId="41397"/>
    <cellStyle name="Brand Subtitle with Underline 3 3 2 4" xfId="41398"/>
    <cellStyle name="Brand Subtitle with Underline 3 3 2 5" xfId="41399"/>
    <cellStyle name="Brand Subtitle with Underline 3 3 2 6" xfId="41400"/>
    <cellStyle name="Brand Subtitle with Underline 3 3 3" xfId="41401"/>
    <cellStyle name="Brand Subtitle with Underline 3 3 3 2" xfId="41402"/>
    <cellStyle name="Brand Subtitle with Underline 3 3 3 3" xfId="41403"/>
    <cellStyle name="Brand Subtitle with Underline 3 3 3 4" xfId="41404"/>
    <cellStyle name="Brand Subtitle with Underline 3 3 4" xfId="41405"/>
    <cellStyle name="Brand Subtitle with Underline 3 3 5" xfId="41406"/>
    <cellStyle name="Brand Subtitle with Underline 3 3 6" xfId="41407"/>
    <cellStyle name="Brand Subtitle with Underline 3 3 7" xfId="41408"/>
    <cellStyle name="Brand Subtitle with Underline 3 4" xfId="41409"/>
    <cellStyle name="Brand Subtitle with Underline 3 4 2" xfId="41410"/>
    <cellStyle name="Brand Subtitle with Underline 3 4 2 2" xfId="41411"/>
    <cellStyle name="Brand Subtitle with Underline 3 4 2 2 2" xfId="41412"/>
    <cellStyle name="Brand Subtitle with Underline 3 4 2 2 3" xfId="41413"/>
    <cellStyle name="Brand Subtitle with Underline 3 4 2 2 4" xfId="41414"/>
    <cellStyle name="Brand Subtitle with Underline 3 4 2 3" xfId="41415"/>
    <cellStyle name="Brand Subtitle with Underline 3 4 2 3 2" xfId="41416"/>
    <cellStyle name="Brand Subtitle with Underline 3 4 2 3 3" xfId="41417"/>
    <cellStyle name="Brand Subtitle with Underline 3 4 2 3 4" xfId="41418"/>
    <cellStyle name="Brand Subtitle with Underline 3 4 2 4" xfId="41419"/>
    <cellStyle name="Brand Subtitle with Underline 3 4 2 5" xfId="41420"/>
    <cellStyle name="Brand Subtitle with Underline 3 4 2 6" xfId="41421"/>
    <cellStyle name="Brand Subtitle with Underline 3 4 3" xfId="41422"/>
    <cellStyle name="Brand Subtitle with Underline 3 4 3 2" xfId="41423"/>
    <cellStyle name="Brand Subtitle with Underline 3 4 3 3" xfId="41424"/>
    <cellStyle name="Brand Subtitle with Underline 3 4 3 4" xfId="41425"/>
    <cellStyle name="Brand Subtitle with Underline 3 4 4" xfId="41426"/>
    <cellStyle name="Brand Subtitle with Underline 3 4 5" xfId="41427"/>
    <cellStyle name="Brand Subtitle with Underline 3 4 6" xfId="41428"/>
    <cellStyle name="Brand Subtitle with Underline 3 4 7" xfId="41429"/>
    <cellStyle name="Brand Subtitle with Underline 3 5" xfId="41430"/>
    <cellStyle name="Brand Subtitle with Underline 3 5 2" xfId="41431"/>
    <cellStyle name="Brand Subtitle with Underline 3 5 2 2" xfId="41432"/>
    <cellStyle name="Brand Subtitle with Underline 3 5 2 2 2" xfId="41433"/>
    <cellStyle name="Brand Subtitle with Underline 3 5 2 2 3" xfId="41434"/>
    <cellStyle name="Brand Subtitle with Underline 3 5 2 2 4" xfId="41435"/>
    <cellStyle name="Brand Subtitle with Underline 3 5 2 3" xfId="41436"/>
    <cellStyle name="Brand Subtitle with Underline 3 5 2 3 2" xfId="41437"/>
    <cellStyle name="Brand Subtitle with Underline 3 5 2 3 3" xfId="41438"/>
    <cellStyle name="Brand Subtitle with Underline 3 5 2 3 4" xfId="41439"/>
    <cellStyle name="Brand Subtitle with Underline 3 5 2 4" xfId="41440"/>
    <cellStyle name="Brand Subtitle with Underline 3 5 2 5" xfId="41441"/>
    <cellStyle name="Brand Subtitle with Underline 3 5 2 6" xfId="41442"/>
    <cellStyle name="Brand Subtitle with Underline 3 5 3" xfId="41443"/>
    <cellStyle name="Brand Subtitle with Underline 3 5 3 2" xfId="41444"/>
    <cellStyle name="Brand Subtitle with Underline 3 5 3 3" xfId="41445"/>
    <cellStyle name="Brand Subtitle with Underline 3 5 3 4" xfId="41446"/>
    <cellStyle name="Brand Subtitle with Underline 3 5 4" xfId="41447"/>
    <cellStyle name="Brand Subtitle with Underline 3 5 5" xfId="41448"/>
    <cellStyle name="Brand Subtitle with Underline 3 5 6" xfId="41449"/>
    <cellStyle name="Brand Subtitle with Underline 3 5 7" xfId="41450"/>
    <cellStyle name="Brand Subtitle with Underline 3 6" xfId="41451"/>
    <cellStyle name="Brand Subtitle with Underline 3 6 2" xfId="41452"/>
    <cellStyle name="Brand Subtitle with Underline 3 6 2 2" xfId="41453"/>
    <cellStyle name="Brand Subtitle with Underline 3 6 2 2 2" xfId="41454"/>
    <cellStyle name="Brand Subtitle with Underline 3 6 2 2 3" xfId="41455"/>
    <cellStyle name="Brand Subtitle with Underline 3 6 2 2 4" xfId="41456"/>
    <cellStyle name="Brand Subtitle with Underline 3 6 2 3" xfId="41457"/>
    <cellStyle name="Brand Subtitle with Underline 3 6 2 3 2" xfId="41458"/>
    <cellStyle name="Brand Subtitle with Underline 3 6 2 3 3" xfId="41459"/>
    <cellStyle name="Brand Subtitle with Underline 3 6 2 3 4" xfId="41460"/>
    <cellStyle name="Brand Subtitle with Underline 3 6 2 4" xfId="41461"/>
    <cellStyle name="Brand Subtitle with Underline 3 6 2 5" xfId="41462"/>
    <cellStyle name="Brand Subtitle with Underline 3 6 2 6" xfId="41463"/>
    <cellStyle name="Brand Subtitle with Underline 3 6 3" xfId="41464"/>
    <cellStyle name="Brand Subtitle with Underline 3 6 3 2" xfId="41465"/>
    <cellStyle name="Brand Subtitle with Underline 3 6 3 3" xfId="41466"/>
    <cellStyle name="Brand Subtitle with Underline 3 6 3 4" xfId="41467"/>
    <cellStyle name="Brand Subtitle with Underline 3 6 4" xfId="41468"/>
    <cellStyle name="Brand Subtitle with Underline 3 6 5" xfId="41469"/>
    <cellStyle name="Brand Subtitle with Underline 3 6 6" xfId="41470"/>
    <cellStyle name="Brand Subtitle with Underline 3 6 7" xfId="41471"/>
    <cellStyle name="Brand Subtitle with Underline 3 7" xfId="41472"/>
    <cellStyle name="Brand Subtitle with Underline 3 7 2" xfId="41473"/>
    <cellStyle name="Brand Subtitle with Underline 3 7 2 2" xfId="41474"/>
    <cellStyle name="Brand Subtitle with Underline 3 7 2 2 2" xfId="41475"/>
    <cellStyle name="Brand Subtitle with Underline 3 7 2 2 3" xfId="41476"/>
    <cellStyle name="Brand Subtitle with Underline 3 7 2 2 4" xfId="41477"/>
    <cellStyle name="Brand Subtitle with Underline 3 7 2 3" xfId="41478"/>
    <cellStyle name="Brand Subtitle with Underline 3 7 2 3 2" xfId="41479"/>
    <cellStyle name="Brand Subtitle with Underline 3 7 2 3 3" xfId="41480"/>
    <cellStyle name="Brand Subtitle with Underline 3 7 2 3 4" xfId="41481"/>
    <cellStyle name="Brand Subtitle with Underline 3 7 2 4" xfId="41482"/>
    <cellStyle name="Brand Subtitle with Underline 3 7 2 5" xfId="41483"/>
    <cellStyle name="Brand Subtitle with Underline 3 7 2 6" xfId="41484"/>
    <cellStyle name="Brand Subtitle with Underline 3 7 3" xfId="41485"/>
    <cellStyle name="Brand Subtitle with Underline 3 7 3 2" xfId="41486"/>
    <cellStyle name="Brand Subtitle with Underline 3 7 3 3" xfId="41487"/>
    <cellStyle name="Brand Subtitle with Underline 3 7 3 4" xfId="41488"/>
    <cellStyle name="Brand Subtitle with Underline 3 7 4" xfId="41489"/>
    <cellStyle name="Brand Subtitle with Underline 3 7 5" xfId="41490"/>
    <cellStyle name="Brand Subtitle with Underline 3 7 6" xfId="41491"/>
    <cellStyle name="Brand Subtitle with Underline 3 7 7" xfId="41492"/>
    <cellStyle name="Brand Subtitle with Underline 3 8" xfId="41493"/>
    <cellStyle name="Brand Subtitle with Underline 3 8 2" xfId="41494"/>
    <cellStyle name="Brand Subtitle with Underline 3 8 2 2" xfId="41495"/>
    <cellStyle name="Brand Subtitle with Underline 3 8 2 3" xfId="41496"/>
    <cellStyle name="Brand Subtitle with Underline 3 8 2 4" xfId="41497"/>
    <cellStyle name="Brand Subtitle with Underline 3 8 3" xfId="41498"/>
    <cellStyle name="Brand Subtitle with Underline 3 8 3 2" xfId="41499"/>
    <cellStyle name="Brand Subtitle with Underline 3 8 3 3" xfId="41500"/>
    <cellStyle name="Brand Subtitle with Underline 3 8 3 4" xfId="41501"/>
    <cellStyle name="Brand Subtitle with Underline 3 8 4" xfId="41502"/>
    <cellStyle name="Brand Subtitle with Underline 3 8 5" xfId="41503"/>
    <cellStyle name="Brand Subtitle with Underline 3 8 6" xfId="41504"/>
    <cellStyle name="Brand Subtitle with Underline 3 9" xfId="41505"/>
    <cellStyle name="Brand Subtitle with Underline 3 9 2" xfId="41506"/>
    <cellStyle name="Brand Subtitle with Underline 3 9 3" xfId="41507"/>
    <cellStyle name="Brand Subtitle with Underline 3 9 4" xfId="41508"/>
    <cellStyle name="Brand Subtitle with Underline 3_21_WI_Repair Expense ES_10C" xfId="41509"/>
    <cellStyle name="Brand Subtitle with Underline 4" xfId="41510"/>
    <cellStyle name="Brand Subtitle with Underline 4 10" xfId="41511"/>
    <cellStyle name="Brand Subtitle with Underline 4 11" xfId="41512"/>
    <cellStyle name="Brand Subtitle with Underline 4 12" xfId="41513"/>
    <cellStyle name="Brand Subtitle with Underline 4 13" xfId="41514"/>
    <cellStyle name="Brand Subtitle with Underline 4 2" xfId="41515"/>
    <cellStyle name="Brand Subtitle with Underline 4 2 2" xfId="41516"/>
    <cellStyle name="Brand Subtitle with Underline 4 2 2 2" xfId="41517"/>
    <cellStyle name="Brand Subtitle with Underline 4 2 2 2 2" xfId="41518"/>
    <cellStyle name="Brand Subtitle with Underline 4 2 2 2 3" xfId="41519"/>
    <cellStyle name="Brand Subtitle with Underline 4 2 2 2 4" xfId="41520"/>
    <cellStyle name="Brand Subtitle with Underline 4 2 2 3" xfId="41521"/>
    <cellStyle name="Brand Subtitle with Underline 4 2 2 3 2" xfId="41522"/>
    <cellStyle name="Brand Subtitle with Underline 4 2 2 3 3" xfId="41523"/>
    <cellStyle name="Brand Subtitle with Underline 4 2 2 3 4" xfId="41524"/>
    <cellStyle name="Brand Subtitle with Underline 4 2 2 4" xfId="41525"/>
    <cellStyle name="Brand Subtitle with Underline 4 2 2 5" xfId="41526"/>
    <cellStyle name="Brand Subtitle with Underline 4 2 2 6" xfId="41527"/>
    <cellStyle name="Brand Subtitle with Underline 4 2 3" xfId="41528"/>
    <cellStyle name="Brand Subtitle with Underline 4 2 3 2" xfId="41529"/>
    <cellStyle name="Brand Subtitle with Underline 4 2 3 3" xfId="41530"/>
    <cellStyle name="Brand Subtitle with Underline 4 2 3 4" xfId="41531"/>
    <cellStyle name="Brand Subtitle with Underline 4 2 4" xfId="41532"/>
    <cellStyle name="Brand Subtitle with Underline 4 2 5" xfId="41533"/>
    <cellStyle name="Brand Subtitle with Underline 4 2 6" xfId="41534"/>
    <cellStyle name="Brand Subtitle with Underline 4 2 7" xfId="41535"/>
    <cellStyle name="Brand Subtitle with Underline 4 3" xfId="41536"/>
    <cellStyle name="Brand Subtitle with Underline 4 3 2" xfId="41537"/>
    <cellStyle name="Brand Subtitle with Underline 4 3 2 2" xfId="41538"/>
    <cellStyle name="Brand Subtitle with Underline 4 3 2 2 2" xfId="41539"/>
    <cellStyle name="Brand Subtitle with Underline 4 3 2 2 3" xfId="41540"/>
    <cellStyle name="Brand Subtitle with Underline 4 3 2 2 4" xfId="41541"/>
    <cellStyle name="Brand Subtitle with Underline 4 3 2 3" xfId="41542"/>
    <cellStyle name="Brand Subtitle with Underline 4 3 2 3 2" xfId="41543"/>
    <cellStyle name="Brand Subtitle with Underline 4 3 2 3 3" xfId="41544"/>
    <cellStyle name="Brand Subtitle with Underline 4 3 2 3 4" xfId="41545"/>
    <cellStyle name="Brand Subtitle with Underline 4 3 2 4" xfId="41546"/>
    <cellStyle name="Brand Subtitle with Underline 4 3 2 5" xfId="41547"/>
    <cellStyle name="Brand Subtitle with Underline 4 3 2 6" xfId="41548"/>
    <cellStyle name="Brand Subtitle with Underline 4 3 3" xfId="41549"/>
    <cellStyle name="Brand Subtitle with Underline 4 3 3 2" xfId="41550"/>
    <cellStyle name="Brand Subtitle with Underline 4 3 3 3" xfId="41551"/>
    <cellStyle name="Brand Subtitle with Underline 4 3 3 4" xfId="41552"/>
    <cellStyle name="Brand Subtitle with Underline 4 3 4" xfId="41553"/>
    <cellStyle name="Brand Subtitle with Underline 4 3 5" xfId="41554"/>
    <cellStyle name="Brand Subtitle with Underline 4 3 6" xfId="41555"/>
    <cellStyle name="Brand Subtitle with Underline 4 3 7" xfId="41556"/>
    <cellStyle name="Brand Subtitle with Underline 4 4" xfId="41557"/>
    <cellStyle name="Brand Subtitle with Underline 4 4 2" xfId="41558"/>
    <cellStyle name="Brand Subtitle with Underline 4 4 2 2" xfId="41559"/>
    <cellStyle name="Brand Subtitle with Underline 4 4 2 2 2" xfId="41560"/>
    <cellStyle name="Brand Subtitle with Underline 4 4 2 2 3" xfId="41561"/>
    <cellStyle name="Brand Subtitle with Underline 4 4 2 2 4" xfId="41562"/>
    <cellStyle name="Brand Subtitle with Underline 4 4 2 3" xfId="41563"/>
    <cellStyle name="Brand Subtitle with Underline 4 4 2 3 2" xfId="41564"/>
    <cellStyle name="Brand Subtitle with Underline 4 4 2 3 3" xfId="41565"/>
    <cellStyle name="Brand Subtitle with Underline 4 4 2 3 4" xfId="41566"/>
    <cellStyle name="Brand Subtitle with Underline 4 4 2 4" xfId="41567"/>
    <cellStyle name="Brand Subtitle with Underline 4 4 2 5" xfId="41568"/>
    <cellStyle name="Brand Subtitle with Underline 4 4 2 6" xfId="41569"/>
    <cellStyle name="Brand Subtitle with Underline 4 4 3" xfId="41570"/>
    <cellStyle name="Brand Subtitle with Underline 4 4 3 2" xfId="41571"/>
    <cellStyle name="Brand Subtitle with Underline 4 4 3 3" xfId="41572"/>
    <cellStyle name="Brand Subtitle with Underline 4 4 3 4" xfId="41573"/>
    <cellStyle name="Brand Subtitle with Underline 4 4 4" xfId="41574"/>
    <cellStyle name="Brand Subtitle with Underline 4 4 5" xfId="41575"/>
    <cellStyle name="Brand Subtitle with Underline 4 4 6" xfId="41576"/>
    <cellStyle name="Brand Subtitle with Underline 4 4 7" xfId="41577"/>
    <cellStyle name="Brand Subtitle with Underline 4 5" xfId="41578"/>
    <cellStyle name="Brand Subtitle with Underline 4 5 2" xfId="41579"/>
    <cellStyle name="Brand Subtitle with Underline 4 5 2 2" xfId="41580"/>
    <cellStyle name="Brand Subtitle with Underline 4 5 2 2 2" xfId="41581"/>
    <cellStyle name="Brand Subtitle with Underline 4 5 2 2 3" xfId="41582"/>
    <cellStyle name="Brand Subtitle with Underline 4 5 2 2 4" xfId="41583"/>
    <cellStyle name="Brand Subtitle with Underline 4 5 2 3" xfId="41584"/>
    <cellStyle name="Brand Subtitle with Underline 4 5 2 3 2" xfId="41585"/>
    <cellStyle name="Brand Subtitle with Underline 4 5 2 3 3" xfId="41586"/>
    <cellStyle name="Brand Subtitle with Underline 4 5 2 3 4" xfId="41587"/>
    <cellStyle name="Brand Subtitle with Underline 4 5 2 4" xfId="41588"/>
    <cellStyle name="Brand Subtitle with Underline 4 5 2 5" xfId="41589"/>
    <cellStyle name="Brand Subtitle with Underline 4 5 2 6" xfId="41590"/>
    <cellStyle name="Brand Subtitle with Underline 4 5 3" xfId="41591"/>
    <cellStyle name="Brand Subtitle with Underline 4 5 3 2" xfId="41592"/>
    <cellStyle name="Brand Subtitle with Underline 4 5 3 3" xfId="41593"/>
    <cellStyle name="Brand Subtitle with Underline 4 5 3 4" xfId="41594"/>
    <cellStyle name="Brand Subtitle with Underline 4 5 4" xfId="41595"/>
    <cellStyle name="Brand Subtitle with Underline 4 5 5" xfId="41596"/>
    <cellStyle name="Brand Subtitle with Underline 4 5 6" xfId="41597"/>
    <cellStyle name="Brand Subtitle with Underline 4 5 7" xfId="41598"/>
    <cellStyle name="Brand Subtitle with Underline 4 6" xfId="41599"/>
    <cellStyle name="Brand Subtitle with Underline 4 6 2" xfId="41600"/>
    <cellStyle name="Brand Subtitle with Underline 4 6 2 2" xfId="41601"/>
    <cellStyle name="Brand Subtitle with Underline 4 6 2 2 2" xfId="41602"/>
    <cellStyle name="Brand Subtitle with Underline 4 6 2 2 3" xfId="41603"/>
    <cellStyle name="Brand Subtitle with Underline 4 6 2 2 4" xfId="41604"/>
    <cellStyle name="Brand Subtitle with Underline 4 6 2 3" xfId="41605"/>
    <cellStyle name="Brand Subtitle with Underline 4 6 2 3 2" xfId="41606"/>
    <cellStyle name="Brand Subtitle with Underline 4 6 2 3 3" xfId="41607"/>
    <cellStyle name="Brand Subtitle with Underline 4 6 2 3 4" xfId="41608"/>
    <cellStyle name="Brand Subtitle with Underline 4 6 2 4" xfId="41609"/>
    <cellStyle name="Brand Subtitle with Underline 4 6 2 5" xfId="41610"/>
    <cellStyle name="Brand Subtitle with Underline 4 6 2 6" xfId="41611"/>
    <cellStyle name="Brand Subtitle with Underline 4 6 3" xfId="41612"/>
    <cellStyle name="Brand Subtitle with Underline 4 6 3 2" xfId="41613"/>
    <cellStyle name="Brand Subtitle with Underline 4 6 3 3" xfId="41614"/>
    <cellStyle name="Brand Subtitle with Underline 4 6 3 4" xfId="41615"/>
    <cellStyle name="Brand Subtitle with Underline 4 6 4" xfId="41616"/>
    <cellStyle name="Brand Subtitle with Underline 4 6 5" xfId="41617"/>
    <cellStyle name="Brand Subtitle with Underline 4 6 6" xfId="41618"/>
    <cellStyle name="Brand Subtitle with Underline 4 6 7" xfId="41619"/>
    <cellStyle name="Brand Subtitle with Underline 4 7" xfId="41620"/>
    <cellStyle name="Brand Subtitle with Underline 4 7 2" xfId="41621"/>
    <cellStyle name="Brand Subtitle with Underline 4 7 2 2" xfId="41622"/>
    <cellStyle name="Brand Subtitle with Underline 4 7 2 2 2" xfId="41623"/>
    <cellStyle name="Brand Subtitle with Underline 4 7 2 2 3" xfId="41624"/>
    <cellStyle name="Brand Subtitle with Underline 4 7 2 2 4" xfId="41625"/>
    <cellStyle name="Brand Subtitle with Underline 4 7 2 3" xfId="41626"/>
    <cellStyle name="Brand Subtitle with Underline 4 7 2 3 2" xfId="41627"/>
    <cellStyle name="Brand Subtitle with Underline 4 7 2 3 3" xfId="41628"/>
    <cellStyle name="Brand Subtitle with Underline 4 7 2 3 4" xfId="41629"/>
    <cellStyle name="Brand Subtitle with Underline 4 7 2 4" xfId="41630"/>
    <cellStyle name="Brand Subtitle with Underline 4 7 2 5" xfId="41631"/>
    <cellStyle name="Brand Subtitle with Underline 4 7 2 6" xfId="41632"/>
    <cellStyle name="Brand Subtitle with Underline 4 7 3" xfId="41633"/>
    <cellStyle name="Brand Subtitle with Underline 4 7 3 2" xfId="41634"/>
    <cellStyle name="Brand Subtitle with Underline 4 7 3 3" xfId="41635"/>
    <cellStyle name="Brand Subtitle with Underline 4 7 3 4" xfId="41636"/>
    <cellStyle name="Brand Subtitle with Underline 4 7 4" xfId="41637"/>
    <cellStyle name="Brand Subtitle with Underline 4 7 5" xfId="41638"/>
    <cellStyle name="Brand Subtitle with Underline 4 7 6" xfId="41639"/>
    <cellStyle name="Brand Subtitle with Underline 4 7 7" xfId="41640"/>
    <cellStyle name="Brand Subtitle with Underline 4 8" xfId="41641"/>
    <cellStyle name="Brand Subtitle with Underline 4 8 2" xfId="41642"/>
    <cellStyle name="Brand Subtitle with Underline 4 8 2 2" xfId="41643"/>
    <cellStyle name="Brand Subtitle with Underline 4 8 2 3" xfId="41644"/>
    <cellStyle name="Brand Subtitle with Underline 4 8 2 4" xfId="41645"/>
    <cellStyle name="Brand Subtitle with Underline 4 8 3" xfId="41646"/>
    <cellStyle name="Brand Subtitle with Underline 4 8 3 2" xfId="41647"/>
    <cellStyle name="Brand Subtitle with Underline 4 8 3 3" xfId="41648"/>
    <cellStyle name="Brand Subtitle with Underline 4 8 3 4" xfId="41649"/>
    <cellStyle name="Brand Subtitle with Underline 4 8 4" xfId="41650"/>
    <cellStyle name="Brand Subtitle with Underline 4 8 5" xfId="41651"/>
    <cellStyle name="Brand Subtitle with Underline 4 8 6" xfId="41652"/>
    <cellStyle name="Brand Subtitle with Underline 4 9" xfId="41653"/>
    <cellStyle name="Brand Subtitle with Underline 4 9 2" xfId="41654"/>
    <cellStyle name="Brand Subtitle with Underline 4 9 3" xfId="41655"/>
    <cellStyle name="Brand Subtitle with Underline 4 9 4" xfId="41656"/>
    <cellStyle name="Brand Subtitle with Underline 4_21_WI_Repair Expense ES_10C" xfId="41657"/>
    <cellStyle name="Brand Subtitle with Underline 5" xfId="41658"/>
    <cellStyle name="Brand Subtitle with Underline 5 10" xfId="41659"/>
    <cellStyle name="Brand Subtitle with Underline 5 11" xfId="41660"/>
    <cellStyle name="Brand Subtitle with Underline 5 12" xfId="41661"/>
    <cellStyle name="Brand Subtitle with Underline 5 13" xfId="41662"/>
    <cellStyle name="Brand Subtitle with Underline 5 2" xfId="41663"/>
    <cellStyle name="Brand Subtitle with Underline 5 2 2" xfId="41664"/>
    <cellStyle name="Brand Subtitle with Underline 5 2 2 2" xfId="41665"/>
    <cellStyle name="Brand Subtitle with Underline 5 2 2 2 2" xfId="41666"/>
    <cellStyle name="Brand Subtitle with Underline 5 2 2 2 3" xfId="41667"/>
    <cellStyle name="Brand Subtitle with Underline 5 2 2 2 4" xfId="41668"/>
    <cellStyle name="Brand Subtitle with Underline 5 2 2 3" xfId="41669"/>
    <cellStyle name="Brand Subtitle with Underline 5 2 2 3 2" xfId="41670"/>
    <cellStyle name="Brand Subtitle with Underline 5 2 2 3 3" xfId="41671"/>
    <cellStyle name="Brand Subtitle with Underline 5 2 2 3 4" xfId="41672"/>
    <cellStyle name="Brand Subtitle with Underline 5 2 2 4" xfId="41673"/>
    <cellStyle name="Brand Subtitle with Underline 5 2 2 5" xfId="41674"/>
    <cellStyle name="Brand Subtitle with Underline 5 2 2 6" xfId="41675"/>
    <cellStyle name="Brand Subtitle with Underline 5 2 3" xfId="41676"/>
    <cellStyle name="Brand Subtitle with Underline 5 2 3 2" xfId="41677"/>
    <cellStyle name="Brand Subtitle with Underline 5 2 3 3" xfId="41678"/>
    <cellStyle name="Brand Subtitle with Underline 5 2 3 4" xfId="41679"/>
    <cellStyle name="Brand Subtitle with Underline 5 2 4" xfId="41680"/>
    <cellStyle name="Brand Subtitle with Underline 5 2 5" xfId="41681"/>
    <cellStyle name="Brand Subtitle with Underline 5 2 6" xfId="41682"/>
    <cellStyle name="Brand Subtitle with Underline 5 2 7" xfId="41683"/>
    <cellStyle name="Brand Subtitle with Underline 5 3" xfId="41684"/>
    <cellStyle name="Brand Subtitle with Underline 5 3 2" xfId="41685"/>
    <cellStyle name="Brand Subtitle with Underline 5 3 2 2" xfId="41686"/>
    <cellStyle name="Brand Subtitle with Underline 5 3 2 2 2" xfId="41687"/>
    <cellStyle name="Brand Subtitle with Underline 5 3 2 2 3" xfId="41688"/>
    <cellStyle name="Brand Subtitle with Underline 5 3 2 2 4" xfId="41689"/>
    <cellStyle name="Brand Subtitle with Underline 5 3 2 3" xfId="41690"/>
    <cellStyle name="Brand Subtitle with Underline 5 3 2 3 2" xfId="41691"/>
    <cellStyle name="Brand Subtitle with Underline 5 3 2 3 3" xfId="41692"/>
    <cellStyle name="Brand Subtitle with Underline 5 3 2 3 4" xfId="41693"/>
    <cellStyle name="Brand Subtitle with Underline 5 3 2 4" xfId="41694"/>
    <cellStyle name="Brand Subtitle with Underline 5 3 2 5" xfId="41695"/>
    <cellStyle name="Brand Subtitle with Underline 5 3 2 6" xfId="41696"/>
    <cellStyle name="Brand Subtitle with Underline 5 3 3" xfId="41697"/>
    <cellStyle name="Brand Subtitle with Underline 5 3 3 2" xfId="41698"/>
    <cellStyle name="Brand Subtitle with Underline 5 3 3 3" xfId="41699"/>
    <cellStyle name="Brand Subtitle with Underline 5 3 3 4" xfId="41700"/>
    <cellStyle name="Brand Subtitle with Underline 5 3 4" xfId="41701"/>
    <cellStyle name="Brand Subtitle with Underline 5 3 5" xfId="41702"/>
    <cellStyle name="Brand Subtitle with Underline 5 3 6" xfId="41703"/>
    <cellStyle name="Brand Subtitle with Underline 5 3 7" xfId="41704"/>
    <cellStyle name="Brand Subtitle with Underline 5 4" xfId="41705"/>
    <cellStyle name="Brand Subtitle with Underline 5 4 2" xfId="41706"/>
    <cellStyle name="Brand Subtitle with Underline 5 4 2 2" xfId="41707"/>
    <cellStyle name="Brand Subtitle with Underline 5 4 2 2 2" xfId="41708"/>
    <cellStyle name="Brand Subtitle with Underline 5 4 2 2 3" xfId="41709"/>
    <cellStyle name="Brand Subtitle with Underline 5 4 2 2 4" xfId="41710"/>
    <cellStyle name="Brand Subtitle with Underline 5 4 2 3" xfId="41711"/>
    <cellStyle name="Brand Subtitle with Underline 5 4 2 3 2" xfId="41712"/>
    <cellStyle name="Brand Subtitle with Underline 5 4 2 3 3" xfId="41713"/>
    <cellStyle name="Brand Subtitle with Underline 5 4 2 3 4" xfId="41714"/>
    <cellStyle name="Brand Subtitle with Underline 5 4 2 4" xfId="41715"/>
    <cellStyle name="Brand Subtitle with Underline 5 4 2 5" xfId="41716"/>
    <cellStyle name="Brand Subtitle with Underline 5 4 2 6" xfId="41717"/>
    <cellStyle name="Brand Subtitle with Underline 5 4 3" xfId="41718"/>
    <cellStyle name="Brand Subtitle with Underline 5 4 3 2" xfId="41719"/>
    <cellStyle name="Brand Subtitle with Underline 5 4 3 3" xfId="41720"/>
    <cellStyle name="Brand Subtitle with Underline 5 4 3 4" xfId="41721"/>
    <cellStyle name="Brand Subtitle with Underline 5 4 4" xfId="41722"/>
    <cellStyle name="Brand Subtitle with Underline 5 4 5" xfId="41723"/>
    <cellStyle name="Brand Subtitle with Underline 5 4 6" xfId="41724"/>
    <cellStyle name="Brand Subtitle with Underline 5 4 7" xfId="41725"/>
    <cellStyle name="Brand Subtitle with Underline 5 5" xfId="41726"/>
    <cellStyle name="Brand Subtitle with Underline 5 5 2" xfId="41727"/>
    <cellStyle name="Brand Subtitle with Underline 5 5 2 2" xfId="41728"/>
    <cellStyle name="Brand Subtitle with Underline 5 5 2 2 2" xfId="41729"/>
    <cellStyle name="Brand Subtitle with Underline 5 5 2 2 3" xfId="41730"/>
    <cellStyle name="Brand Subtitle with Underline 5 5 2 2 4" xfId="41731"/>
    <cellStyle name="Brand Subtitle with Underline 5 5 2 3" xfId="41732"/>
    <cellStyle name="Brand Subtitle with Underline 5 5 2 3 2" xfId="41733"/>
    <cellStyle name="Brand Subtitle with Underline 5 5 2 3 3" xfId="41734"/>
    <cellStyle name="Brand Subtitle with Underline 5 5 2 3 4" xfId="41735"/>
    <cellStyle name="Brand Subtitle with Underline 5 5 2 4" xfId="41736"/>
    <cellStyle name="Brand Subtitle with Underline 5 5 2 5" xfId="41737"/>
    <cellStyle name="Brand Subtitle with Underline 5 5 2 6" xfId="41738"/>
    <cellStyle name="Brand Subtitle with Underline 5 5 3" xfId="41739"/>
    <cellStyle name="Brand Subtitle with Underline 5 5 3 2" xfId="41740"/>
    <cellStyle name="Brand Subtitle with Underline 5 5 3 3" xfId="41741"/>
    <cellStyle name="Brand Subtitle with Underline 5 5 3 4" xfId="41742"/>
    <cellStyle name="Brand Subtitle with Underline 5 5 4" xfId="41743"/>
    <cellStyle name="Brand Subtitle with Underline 5 5 5" xfId="41744"/>
    <cellStyle name="Brand Subtitle with Underline 5 5 6" xfId="41745"/>
    <cellStyle name="Brand Subtitle with Underline 5 5 7" xfId="41746"/>
    <cellStyle name="Brand Subtitle with Underline 5 6" xfId="41747"/>
    <cellStyle name="Brand Subtitle with Underline 5 6 2" xfId="41748"/>
    <cellStyle name="Brand Subtitle with Underline 5 6 2 2" xfId="41749"/>
    <cellStyle name="Brand Subtitle with Underline 5 6 2 2 2" xfId="41750"/>
    <cellStyle name="Brand Subtitle with Underline 5 6 2 2 3" xfId="41751"/>
    <cellStyle name="Brand Subtitle with Underline 5 6 2 2 4" xfId="41752"/>
    <cellStyle name="Brand Subtitle with Underline 5 6 2 3" xfId="41753"/>
    <cellStyle name="Brand Subtitle with Underline 5 6 2 3 2" xfId="41754"/>
    <cellStyle name="Brand Subtitle with Underline 5 6 2 3 3" xfId="41755"/>
    <cellStyle name="Brand Subtitle with Underline 5 6 2 3 4" xfId="41756"/>
    <cellStyle name="Brand Subtitle with Underline 5 6 2 4" xfId="41757"/>
    <cellStyle name="Brand Subtitle with Underline 5 6 2 5" xfId="41758"/>
    <cellStyle name="Brand Subtitle with Underline 5 6 2 6" xfId="41759"/>
    <cellStyle name="Brand Subtitle with Underline 5 6 3" xfId="41760"/>
    <cellStyle name="Brand Subtitle with Underline 5 6 3 2" xfId="41761"/>
    <cellStyle name="Brand Subtitle with Underline 5 6 3 3" xfId="41762"/>
    <cellStyle name="Brand Subtitle with Underline 5 6 3 4" xfId="41763"/>
    <cellStyle name="Brand Subtitle with Underline 5 6 4" xfId="41764"/>
    <cellStyle name="Brand Subtitle with Underline 5 6 5" xfId="41765"/>
    <cellStyle name="Brand Subtitle with Underline 5 6 6" xfId="41766"/>
    <cellStyle name="Brand Subtitle with Underline 5 6 7" xfId="41767"/>
    <cellStyle name="Brand Subtitle with Underline 5 7" xfId="41768"/>
    <cellStyle name="Brand Subtitle with Underline 5 7 2" xfId="41769"/>
    <cellStyle name="Brand Subtitle with Underline 5 7 2 2" xfId="41770"/>
    <cellStyle name="Brand Subtitle with Underline 5 7 2 2 2" xfId="41771"/>
    <cellStyle name="Brand Subtitle with Underline 5 7 2 2 3" xfId="41772"/>
    <cellStyle name="Brand Subtitle with Underline 5 7 2 2 4" xfId="41773"/>
    <cellStyle name="Brand Subtitle with Underline 5 7 2 3" xfId="41774"/>
    <cellStyle name="Brand Subtitle with Underline 5 7 2 3 2" xfId="41775"/>
    <cellStyle name="Brand Subtitle with Underline 5 7 2 3 3" xfId="41776"/>
    <cellStyle name="Brand Subtitle with Underline 5 7 2 3 4" xfId="41777"/>
    <cellStyle name="Brand Subtitle with Underline 5 7 2 4" xfId="41778"/>
    <cellStyle name="Brand Subtitle with Underline 5 7 2 5" xfId="41779"/>
    <cellStyle name="Brand Subtitle with Underline 5 7 2 6" xfId="41780"/>
    <cellStyle name="Brand Subtitle with Underline 5 7 3" xfId="41781"/>
    <cellStyle name="Brand Subtitle with Underline 5 7 3 2" xfId="41782"/>
    <cellStyle name="Brand Subtitle with Underline 5 7 3 3" xfId="41783"/>
    <cellStyle name="Brand Subtitle with Underline 5 7 3 4" xfId="41784"/>
    <cellStyle name="Brand Subtitle with Underline 5 7 4" xfId="41785"/>
    <cellStyle name="Brand Subtitle with Underline 5 7 5" xfId="41786"/>
    <cellStyle name="Brand Subtitle with Underline 5 7 6" xfId="41787"/>
    <cellStyle name="Brand Subtitle with Underline 5 7 7" xfId="41788"/>
    <cellStyle name="Brand Subtitle with Underline 5 8" xfId="41789"/>
    <cellStyle name="Brand Subtitle with Underline 5 8 2" xfId="41790"/>
    <cellStyle name="Brand Subtitle with Underline 5 8 2 2" xfId="41791"/>
    <cellStyle name="Brand Subtitle with Underline 5 8 2 3" xfId="41792"/>
    <cellStyle name="Brand Subtitle with Underline 5 8 2 4" xfId="41793"/>
    <cellStyle name="Brand Subtitle with Underline 5 8 3" xfId="41794"/>
    <cellStyle name="Brand Subtitle with Underline 5 8 3 2" xfId="41795"/>
    <cellStyle name="Brand Subtitle with Underline 5 8 3 3" xfId="41796"/>
    <cellStyle name="Brand Subtitle with Underline 5 8 3 4" xfId="41797"/>
    <cellStyle name="Brand Subtitle with Underline 5 8 4" xfId="41798"/>
    <cellStyle name="Brand Subtitle with Underline 5 8 5" xfId="41799"/>
    <cellStyle name="Brand Subtitle with Underline 5 8 6" xfId="41800"/>
    <cellStyle name="Brand Subtitle with Underline 5 9" xfId="41801"/>
    <cellStyle name="Brand Subtitle with Underline 5 9 2" xfId="41802"/>
    <cellStyle name="Brand Subtitle with Underline 5 9 3" xfId="41803"/>
    <cellStyle name="Brand Subtitle with Underline 5 9 4" xfId="41804"/>
    <cellStyle name="Brand Subtitle with Underline 6" xfId="41805"/>
    <cellStyle name="Brand Subtitle with Underline 6 10" xfId="41806"/>
    <cellStyle name="Brand Subtitle with Underline 6 11" xfId="41807"/>
    <cellStyle name="Brand Subtitle with Underline 6 12" xfId="41808"/>
    <cellStyle name="Brand Subtitle with Underline 6 13" xfId="41809"/>
    <cellStyle name="Brand Subtitle with Underline 6 2" xfId="41810"/>
    <cellStyle name="Brand Subtitle with Underline 6 2 2" xfId="41811"/>
    <cellStyle name="Brand Subtitle with Underline 6 2 2 2" xfId="41812"/>
    <cellStyle name="Brand Subtitle with Underline 6 2 2 2 2" xfId="41813"/>
    <cellStyle name="Brand Subtitle with Underline 6 2 2 2 3" xfId="41814"/>
    <cellStyle name="Brand Subtitle with Underline 6 2 2 2 4" xfId="41815"/>
    <cellStyle name="Brand Subtitle with Underline 6 2 2 3" xfId="41816"/>
    <cellStyle name="Brand Subtitle with Underline 6 2 2 3 2" xfId="41817"/>
    <cellStyle name="Brand Subtitle with Underline 6 2 2 3 3" xfId="41818"/>
    <cellStyle name="Brand Subtitle with Underline 6 2 2 3 4" xfId="41819"/>
    <cellStyle name="Brand Subtitle with Underline 6 2 2 4" xfId="41820"/>
    <cellStyle name="Brand Subtitle with Underline 6 2 2 5" xfId="41821"/>
    <cellStyle name="Brand Subtitle with Underline 6 2 2 6" xfId="41822"/>
    <cellStyle name="Brand Subtitle with Underline 6 2 3" xfId="41823"/>
    <cellStyle name="Brand Subtitle with Underline 6 2 3 2" xfId="41824"/>
    <cellStyle name="Brand Subtitle with Underline 6 2 3 3" xfId="41825"/>
    <cellStyle name="Brand Subtitle with Underline 6 2 3 4" xfId="41826"/>
    <cellStyle name="Brand Subtitle with Underline 6 2 4" xfId="41827"/>
    <cellStyle name="Brand Subtitle with Underline 6 2 5" xfId="41828"/>
    <cellStyle name="Brand Subtitle with Underline 6 2 6" xfId="41829"/>
    <cellStyle name="Brand Subtitle with Underline 6 2 7" xfId="41830"/>
    <cellStyle name="Brand Subtitle with Underline 6 3" xfId="41831"/>
    <cellStyle name="Brand Subtitle with Underline 6 3 2" xfId="41832"/>
    <cellStyle name="Brand Subtitle with Underline 6 3 2 2" xfId="41833"/>
    <cellStyle name="Brand Subtitle with Underline 6 3 2 2 2" xfId="41834"/>
    <cellStyle name="Brand Subtitle with Underline 6 3 2 2 3" xfId="41835"/>
    <cellStyle name="Brand Subtitle with Underline 6 3 2 2 4" xfId="41836"/>
    <cellStyle name="Brand Subtitle with Underline 6 3 2 3" xfId="41837"/>
    <cellStyle name="Brand Subtitle with Underline 6 3 2 3 2" xfId="41838"/>
    <cellStyle name="Brand Subtitle with Underline 6 3 2 3 3" xfId="41839"/>
    <cellStyle name="Brand Subtitle with Underline 6 3 2 3 4" xfId="41840"/>
    <cellStyle name="Brand Subtitle with Underline 6 3 2 4" xfId="41841"/>
    <cellStyle name="Brand Subtitle with Underline 6 3 2 5" xfId="41842"/>
    <cellStyle name="Brand Subtitle with Underline 6 3 2 6" xfId="41843"/>
    <cellStyle name="Brand Subtitle with Underline 6 3 3" xfId="41844"/>
    <cellStyle name="Brand Subtitle with Underline 6 3 3 2" xfId="41845"/>
    <cellStyle name="Brand Subtitle with Underline 6 3 3 3" xfId="41846"/>
    <cellStyle name="Brand Subtitle with Underline 6 3 3 4" xfId="41847"/>
    <cellStyle name="Brand Subtitle with Underline 6 3 4" xfId="41848"/>
    <cellStyle name="Brand Subtitle with Underline 6 3 5" xfId="41849"/>
    <cellStyle name="Brand Subtitle with Underline 6 3 6" xfId="41850"/>
    <cellStyle name="Brand Subtitle with Underline 6 3 7" xfId="41851"/>
    <cellStyle name="Brand Subtitle with Underline 6 4" xfId="41852"/>
    <cellStyle name="Brand Subtitle with Underline 6 4 2" xfId="41853"/>
    <cellStyle name="Brand Subtitle with Underline 6 4 2 2" xfId="41854"/>
    <cellStyle name="Brand Subtitle with Underline 6 4 2 2 2" xfId="41855"/>
    <cellStyle name="Brand Subtitle with Underline 6 4 2 2 3" xfId="41856"/>
    <cellStyle name="Brand Subtitle with Underline 6 4 2 2 4" xfId="41857"/>
    <cellStyle name="Brand Subtitle with Underline 6 4 2 3" xfId="41858"/>
    <cellStyle name="Brand Subtitle with Underline 6 4 2 3 2" xfId="41859"/>
    <cellStyle name="Brand Subtitle with Underline 6 4 2 3 3" xfId="41860"/>
    <cellStyle name="Brand Subtitle with Underline 6 4 2 3 4" xfId="41861"/>
    <cellStyle name="Brand Subtitle with Underline 6 4 2 4" xfId="41862"/>
    <cellStyle name="Brand Subtitle with Underline 6 4 2 5" xfId="41863"/>
    <cellStyle name="Brand Subtitle with Underline 6 4 2 6" xfId="41864"/>
    <cellStyle name="Brand Subtitle with Underline 6 4 3" xfId="41865"/>
    <cellStyle name="Brand Subtitle with Underline 6 4 3 2" xfId="41866"/>
    <cellStyle name="Brand Subtitle with Underline 6 4 3 3" xfId="41867"/>
    <cellStyle name="Brand Subtitle with Underline 6 4 3 4" xfId="41868"/>
    <cellStyle name="Brand Subtitle with Underline 6 4 4" xfId="41869"/>
    <cellStyle name="Brand Subtitle with Underline 6 4 5" xfId="41870"/>
    <cellStyle name="Brand Subtitle with Underline 6 4 6" xfId="41871"/>
    <cellStyle name="Brand Subtitle with Underline 6 4 7" xfId="41872"/>
    <cellStyle name="Brand Subtitle with Underline 6 5" xfId="41873"/>
    <cellStyle name="Brand Subtitle with Underline 6 5 2" xfId="41874"/>
    <cellStyle name="Brand Subtitle with Underline 6 5 2 2" xfId="41875"/>
    <cellStyle name="Brand Subtitle with Underline 6 5 2 2 2" xfId="41876"/>
    <cellStyle name="Brand Subtitle with Underline 6 5 2 2 3" xfId="41877"/>
    <cellStyle name="Brand Subtitle with Underline 6 5 2 2 4" xfId="41878"/>
    <cellStyle name="Brand Subtitle with Underline 6 5 2 3" xfId="41879"/>
    <cellStyle name="Brand Subtitle with Underline 6 5 2 3 2" xfId="41880"/>
    <cellStyle name="Brand Subtitle with Underline 6 5 2 3 3" xfId="41881"/>
    <cellStyle name="Brand Subtitle with Underline 6 5 2 3 4" xfId="41882"/>
    <cellStyle name="Brand Subtitle with Underline 6 5 2 4" xfId="41883"/>
    <cellStyle name="Brand Subtitle with Underline 6 5 2 5" xfId="41884"/>
    <cellStyle name="Brand Subtitle with Underline 6 5 2 6" xfId="41885"/>
    <cellStyle name="Brand Subtitle with Underline 6 5 3" xfId="41886"/>
    <cellStyle name="Brand Subtitle with Underline 6 5 3 2" xfId="41887"/>
    <cellStyle name="Brand Subtitle with Underline 6 5 3 3" xfId="41888"/>
    <cellStyle name="Brand Subtitle with Underline 6 5 3 4" xfId="41889"/>
    <cellStyle name="Brand Subtitle with Underline 6 5 4" xfId="41890"/>
    <cellStyle name="Brand Subtitle with Underline 6 5 5" xfId="41891"/>
    <cellStyle name="Brand Subtitle with Underline 6 5 6" xfId="41892"/>
    <cellStyle name="Brand Subtitle with Underline 6 5 7" xfId="41893"/>
    <cellStyle name="Brand Subtitle with Underline 6 6" xfId="41894"/>
    <cellStyle name="Brand Subtitle with Underline 6 6 2" xfId="41895"/>
    <cellStyle name="Brand Subtitle with Underline 6 6 2 2" xfId="41896"/>
    <cellStyle name="Brand Subtitle with Underline 6 6 2 2 2" xfId="41897"/>
    <cellStyle name="Brand Subtitle with Underline 6 6 2 2 3" xfId="41898"/>
    <cellStyle name="Brand Subtitle with Underline 6 6 2 2 4" xfId="41899"/>
    <cellStyle name="Brand Subtitle with Underline 6 6 2 3" xfId="41900"/>
    <cellStyle name="Brand Subtitle with Underline 6 6 2 3 2" xfId="41901"/>
    <cellStyle name="Brand Subtitle with Underline 6 6 2 3 3" xfId="41902"/>
    <cellStyle name="Brand Subtitle with Underline 6 6 2 3 4" xfId="41903"/>
    <cellStyle name="Brand Subtitle with Underline 6 6 2 4" xfId="41904"/>
    <cellStyle name="Brand Subtitle with Underline 6 6 2 5" xfId="41905"/>
    <cellStyle name="Brand Subtitle with Underline 6 6 2 6" xfId="41906"/>
    <cellStyle name="Brand Subtitle with Underline 6 6 3" xfId="41907"/>
    <cellStyle name="Brand Subtitle with Underline 6 6 3 2" xfId="41908"/>
    <cellStyle name="Brand Subtitle with Underline 6 6 3 3" xfId="41909"/>
    <cellStyle name="Brand Subtitle with Underline 6 6 3 4" xfId="41910"/>
    <cellStyle name="Brand Subtitle with Underline 6 6 4" xfId="41911"/>
    <cellStyle name="Brand Subtitle with Underline 6 6 5" xfId="41912"/>
    <cellStyle name="Brand Subtitle with Underline 6 6 6" xfId="41913"/>
    <cellStyle name="Brand Subtitle with Underline 6 6 7" xfId="41914"/>
    <cellStyle name="Brand Subtitle with Underline 6 7" xfId="41915"/>
    <cellStyle name="Brand Subtitle with Underline 6 7 2" xfId="41916"/>
    <cellStyle name="Brand Subtitle with Underline 6 7 2 2" xfId="41917"/>
    <cellStyle name="Brand Subtitle with Underline 6 7 2 2 2" xfId="41918"/>
    <cellStyle name="Brand Subtitle with Underline 6 7 2 2 3" xfId="41919"/>
    <cellStyle name="Brand Subtitle with Underline 6 7 2 2 4" xfId="41920"/>
    <cellStyle name="Brand Subtitle with Underline 6 7 2 3" xfId="41921"/>
    <cellStyle name="Brand Subtitle with Underline 6 7 2 3 2" xfId="41922"/>
    <cellStyle name="Brand Subtitle with Underline 6 7 2 3 3" xfId="41923"/>
    <cellStyle name="Brand Subtitle with Underline 6 7 2 3 4" xfId="41924"/>
    <cellStyle name="Brand Subtitle with Underline 6 7 2 4" xfId="41925"/>
    <cellStyle name="Brand Subtitle with Underline 6 7 2 5" xfId="41926"/>
    <cellStyle name="Brand Subtitle with Underline 6 7 2 6" xfId="41927"/>
    <cellStyle name="Brand Subtitle with Underline 6 7 3" xfId="41928"/>
    <cellStyle name="Brand Subtitle with Underline 6 7 3 2" xfId="41929"/>
    <cellStyle name="Brand Subtitle with Underline 6 7 3 3" xfId="41930"/>
    <cellStyle name="Brand Subtitle with Underline 6 7 3 4" xfId="41931"/>
    <cellStyle name="Brand Subtitle with Underline 6 7 4" xfId="41932"/>
    <cellStyle name="Brand Subtitle with Underline 6 7 5" xfId="41933"/>
    <cellStyle name="Brand Subtitle with Underline 6 7 6" xfId="41934"/>
    <cellStyle name="Brand Subtitle with Underline 6 7 7" xfId="41935"/>
    <cellStyle name="Brand Subtitle with Underline 6 8" xfId="41936"/>
    <cellStyle name="Brand Subtitle with Underline 6 8 2" xfId="41937"/>
    <cellStyle name="Brand Subtitle with Underline 6 8 2 2" xfId="41938"/>
    <cellStyle name="Brand Subtitle with Underline 6 8 2 3" xfId="41939"/>
    <cellStyle name="Brand Subtitle with Underline 6 8 2 4" xfId="41940"/>
    <cellStyle name="Brand Subtitle with Underline 6 8 3" xfId="41941"/>
    <cellStyle name="Brand Subtitle with Underline 6 8 3 2" xfId="41942"/>
    <cellStyle name="Brand Subtitle with Underline 6 8 3 3" xfId="41943"/>
    <cellStyle name="Brand Subtitle with Underline 6 8 3 4" xfId="41944"/>
    <cellStyle name="Brand Subtitle with Underline 6 8 4" xfId="41945"/>
    <cellStyle name="Brand Subtitle with Underline 6 8 5" xfId="41946"/>
    <cellStyle name="Brand Subtitle with Underline 6 8 6" xfId="41947"/>
    <cellStyle name="Brand Subtitle with Underline 6 9" xfId="41948"/>
    <cellStyle name="Brand Subtitle with Underline 6 9 2" xfId="41949"/>
    <cellStyle name="Brand Subtitle with Underline 6 9 3" xfId="41950"/>
    <cellStyle name="Brand Subtitle with Underline 6 9 4" xfId="41951"/>
    <cellStyle name="Brand Subtitle with Underline 7" xfId="41952"/>
    <cellStyle name="Brand Subtitle with Underline 7 10" xfId="41953"/>
    <cellStyle name="Brand Subtitle with Underline 7 11" xfId="41954"/>
    <cellStyle name="Brand Subtitle with Underline 7 12" xfId="41955"/>
    <cellStyle name="Brand Subtitle with Underline 7 13" xfId="41956"/>
    <cellStyle name="Brand Subtitle with Underline 7 2" xfId="41957"/>
    <cellStyle name="Brand Subtitle with Underline 7 2 2" xfId="41958"/>
    <cellStyle name="Brand Subtitle with Underline 7 2 2 2" xfId="41959"/>
    <cellStyle name="Brand Subtitle with Underline 7 2 2 2 2" xfId="41960"/>
    <cellStyle name="Brand Subtitle with Underline 7 2 2 2 3" xfId="41961"/>
    <cellStyle name="Brand Subtitle with Underline 7 2 2 2 4" xfId="41962"/>
    <cellStyle name="Brand Subtitle with Underline 7 2 2 3" xfId="41963"/>
    <cellStyle name="Brand Subtitle with Underline 7 2 2 3 2" xfId="41964"/>
    <cellStyle name="Brand Subtitle with Underline 7 2 2 3 3" xfId="41965"/>
    <cellStyle name="Brand Subtitle with Underline 7 2 2 3 4" xfId="41966"/>
    <cellStyle name="Brand Subtitle with Underline 7 2 2 4" xfId="41967"/>
    <cellStyle name="Brand Subtitle with Underline 7 2 2 5" xfId="41968"/>
    <cellStyle name="Brand Subtitle with Underline 7 2 2 6" xfId="41969"/>
    <cellStyle name="Brand Subtitle with Underline 7 2 3" xfId="41970"/>
    <cellStyle name="Brand Subtitle with Underline 7 2 3 2" xfId="41971"/>
    <cellStyle name="Brand Subtitle with Underline 7 2 3 3" xfId="41972"/>
    <cellStyle name="Brand Subtitle with Underline 7 2 3 4" xfId="41973"/>
    <cellStyle name="Brand Subtitle with Underline 7 2 4" xfId="41974"/>
    <cellStyle name="Brand Subtitle with Underline 7 2 5" xfId="41975"/>
    <cellStyle name="Brand Subtitle with Underline 7 2 6" xfId="41976"/>
    <cellStyle name="Brand Subtitle with Underline 7 2 7" xfId="41977"/>
    <cellStyle name="Brand Subtitle with Underline 7 3" xfId="41978"/>
    <cellStyle name="Brand Subtitle with Underline 7 3 2" xfId="41979"/>
    <cellStyle name="Brand Subtitle with Underline 7 3 2 2" xfId="41980"/>
    <cellStyle name="Brand Subtitle with Underline 7 3 2 2 2" xfId="41981"/>
    <cellStyle name="Brand Subtitle with Underline 7 3 2 2 3" xfId="41982"/>
    <cellStyle name="Brand Subtitle with Underline 7 3 2 2 4" xfId="41983"/>
    <cellStyle name="Brand Subtitle with Underline 7 3 2 3" xfId="41984"/>
    <cellStyle name="Brand Subtitle with Underline 7 3 2 3 2" xfId="41985"/>
    <cellStyle name="Brand Subtitle with Underline 7 3 2 3 3" xfId="41986"/>
    <cellStyle name="Brand Subtitle with Underline 7 3 2 3 4" xfId="41987"/>
    <cellStyle name="Brand Subtitle with Underline 7 3 2 4" xfId="41988"/>
    <cellStyle name="Brand Subtitle with Underline 7 3 2 5" xfId="41989"/>
    <cellStyle name="Brand Subtitle with Underline 7 3 2 6" xfId="41990"/>
    <cellStyle name="Brand Subtitle with Underline 7 3 3" xfId="41991"/>
    <cellStyle name="Brand Subtitle with Underline 7 3 3 2" xfId="41992"/>
    <cellStyle name="Brand Subtitle with Underline 7 3 3 3" xfId="41993"/>
    <cellStyle name="Brand Subtitle with Underline 7 3 3 4" xfId="41994"/>
    <cellStyle name="Brand Subtitle with Underline 7 3 4" xfId="41995"/>
    <cellStyle name="Brand Subtitle with Underline 7 3 5" xfId="41996"/>
    <cellStyle name="Brand Subtitle with Underline 7 3 6" xfId="41997"/>
    <cellStyle name="Brand Subtitle with Underline 7 3 7" xfId="41998"/>
    <cellStyle name="Brand Subtitle with Underline 7 4" xfId="41999"/>
    <cellStyle name="Brand Subtitle with Underline 7 4 2" xfId="42000"/>
    <cellStyle name="Brand Subtitle with Underline 7 4 2 2" xfId="42001"/>
    <cellStyle name="Brand Subtitle with Underline 7 4 2 2 2" xfId="42002"/>
    <cellStyle name="Brand Subtitle with Underline 7 4 2 2 3" xfId="42003"/>
    <cellStyle name="Brand Subtitle with Underline 7 4 2 2 4" xfId="42004"/>
    <cellStyle name="Brand Subtitle with Underline 7 4 2 3" xfId="42005"/>
    <cellStyle name="Brand Subtitle with Underline 7 4 2 3 2" xfId="42006"/>
    <cellStyle name="Brand Subtitle with Underline 7 4 2 3 3" xfId="42007"/>
    <cellStyle name="Brand Subtitle with Underline 7 4 2 3 4" xfId="42008"/>
    <cellStyle name="Brand Subtitle with Underline 7 4 2 4" xfId="42009"/>
    <cellStyle name="Brand Subtitle with Underline 7 4 2 5" xfId="42010"/>
    <cellStyle name="Brand Subtitle with Underline 7 4 2 6" xfId="42011"/>
    <cellStyle name="Brand Subtitle with Underline 7 4 3" xfId="42012"/>
    <cellStyle name="Brand Subtitle with Underline 7 4 3 2" xfId="42013"/>
    <cellStyle name="Brand Subtitle with Underline 7 4 3 3" xfId="42014"/>
    <cellStyle name="Brand Subtitle with Underline 7 4 3 4" xfId="42015"/>
    <cellStyle name="Brand Subtitle with Underline 7 4 4" xfId="42016"/>
    <cellStyle name="Brand Subtitle with Underline 7 4 5" xfId="42017"/>
    <cellStyle name="Brand Subtitle with Underline 7 4 6" xfId="42018"/>
    <cellStyle name="Brand Subtitle with Underline 7 4 7" xfId="42019"/>
    <cellStyle name="Brand Subtitle with Underline 7 5" xfId="42020"/>
    <cellStyle name="Brand Subtitle with Underline 7 5 2" xfId="42021"/>
    <cellStyle name="Brand Subtitle with Underline 7 5 2 2" xfId="42022"/>
    <cellStyle name="Brand Subtitle with Underline 7 5 2 2 2" xfId="42023"/>
    <cellStyle name="Brand Subtitle with Underline 7 5 2 2 3" xfId="42024"/>
    <cellStyle name="Brand Subtitle with Underline 7 5 2 2 4" xfId="42025"/>
    <cellStyle name="Brand Subtitle with Underline 7 5 2 3" xfId="42026"/>
    <cellStyle name="Brand Subtitle with Underline 7 5 2 3 2" xfId="42027"/>
    <cellStyle name="Brand Subtitle with Underline 7 5 2 3 3" xfId="42028"/>
    <cellStyle name="Brand Subtitle with Underline 7 5 2 3 4" xfId="42029"/>
    <cellStyle name="Brand Subtitle with Underline 7 5 2 4" xfId="42030"/>
    <cellStyle name="Brand Subtitle with Underline 7 5 2 5" xfId="42031"/>
    <cellStyle name="Brand Subtitle with Underline 7 5 2 6" xfId="42032"/>
    <cellStyle name="Brand Subtitle with Underline 7 5 3" xfId="42033"/>
    <cellStyle name="Brand Subtitle with Underline 7 5 3 2" xfId="42034"/>
    <cellStyle name="Brand Subtitle with Underline 7 5 3 3" xfId="42035"/>
    <cellStyle name="Brand Subtitle with Underline 7 5 3 4" xfId="42036"/>
    <cellStyle name="Brand Subtitle with Underline 7 5 4" xfId="42037"/>
    <cellStyle name="Brand Subtitle with Underline 7 5 5" xfId="42038"/>
    <cellStyle name="Brand Subtitle with Underline 7 5 6" xfId="42039"/>
    <cellStyle name="Brand Subtitle with Underline 7 5 7" xfId="42040"/>
    <cellStyle name="Brand Subtitle with Underline 7 6" xfId="42041"/>
    <cellStyle name="Brand Subtitle with Underline 7 6 2" xfId="42042"/>
    <cellStyle name="Brand Subtitle with Underline 7 6 2 2" xfId="42043"/>
    <cellStyle name="Brand Subtitle with Underline 7 6 2 2 2" xfId="42044"/>
    <cellStyle name="Brand Subtitle with Underline 7 6 2 2 3" xfId="42045"/>
    <cellStyle name="Brand Subtitle with Underline 7 6 2 2 4" xfId="42046"/>
    <cellStyle name="Brand Subtitle with Underline 7 6 2 3" xfId="42047"/>
    <cellStyle name="Brand Subtitle with Underline 7 6 2 3 2" xfId="42048"/>
    <cellStyle name="Brand Subtitle with Underline 7 6 2 3 3" xfId="42049"/>
    <cellStyle name="Brand Subtitle with Underline 7 6 2 3 4" xfId="42050"/>
    <cellStyle name="Brand Subtitle with Underline 7 6 2 4" xfId="42051"/>
    <cellStyle name="Brand Subtitle with Underline 7 6 2 5" xfId="42052"/>
    <cellStyle name="Brand Subtitle with Underline 7 6 2 6" xfId="42053"/>
    <cellStyle name="Brand Subtitle with Underline 7 6 3" xfId="42054"/>
    <cellStyle name="Brand Subtitle with Underline 7 6 3 2" xfId="42055"/>
    <cellStyle name="Brand Subtitle with Underline 7 6 3 3" xfId="42056"/>
    <cellStyle name="Brand Subtitle with Underline 7 6 3 4" xfId="42057"/>
    <cellStyle name="Brand Subtitle with Underline 7 6 4" xfId="42058"/>
    <cellStyle name="Brand Subtitle with Underline 7 6 5" xfId="42059"/>
    <cellStyle name="Brand Subtitle with Underline 7 6 6" xfId="42060"/>
    <cellStyle name="Brand Subtitle with Underline 7 6 7" xfId="42061"/>
    <cellStyle name="Brand Subtitle with Underline 7 7" xfId="42062"/>
    <cellStyle name="Brand Subtitle with Underline 7 7 2" xfId="42063"/>
    <cellStyle name="Brand Subtitle with Underline 7 7 2 2" xfId="42064"/>
    <cellStyle name="Brand Subtitle with Underline 7 7 2 2 2" xfId="42065"/>
    <cellStyle name="Brand Subtitle with Underline 7 7 2 2 3" xfId="42066"/>
    <cellStyle name="Brand Subtitle with Underline 7 7 2 2 4" xfId="42067"/>
    <cellStyle name="Brand Subtitle with Underline 7 7 2 3" xfId="42068"/>
    <cellStyle name="Brand Subtitle with Underline 7 7 2 3 2" xfId="42069"/>
    <cellStyle name="Brand Subtitle with Underline 7 7 2 3 3" xfId="42070"/>
    <cellStyle name="Brand Subtitle with Underline 7 7 2 3 4" xfId="42071"/>
    <cellStyle name="Brand Subtitle with Underline 7 7 2 4" xfId="42072"/>
    <cellStyle name="Brand Subtitle with Underline 7 7 2 5" xfId="42073"/>
    <cellStyle name="Brand Subtitle with Underline 7 7 2 6" xfId="42074"/>
    <cellStyle name="Brand Subtitle with Underline 7 7 3" xfId="42075"/>
    <cellStyle name="Brand Subtitle with Underline 7 7 3 2" xfId="42076"/>
    <cellStyle name="Brand Subtitle with Underline 7 7 3 3" xfId="42077"/>
    <cellStyle name="Brand Subtitle with Underline 7 7 3 4" xfId="42078"/>
    <cellStyle name="Brand Subtitle with Underline 7 7 4" xfId="42079"/>
    <cellStyle name="Brand Subtitle with Underline 7 7 5" xfId="42080"/>
    <cellStyle name="Brand Subtitle with Underline 7 7 6" xfId="42081"/>
    <cellStyle name="Brand Subtitle with Underline 7 7 7" xfId="42082"/>
    <cellStyle name="Brand Subtitle with Underline 7 8" xfId="42083"/>
    <cellStyle name="Brand Subtitle with Underline 7 8 2" xfId="42084"/>
    <cellStyle name="Brand Subtitle with Underline 7 8 2 2" xfId="42085"/>
    <cellStyle name="Brand Subtitle with Underline 7 8 2 3" xfId="42086"/>
    <cellStyle name="Brand Subtitle with Underline 7 8 2 4" xfId="42087"/>
    <cellStyle name="Brand Subtitle with Underline 7 8 3" xfId="42088"/>
    <cellStyle name="Brand Subtitle with Underline 7 8 3 2" xfId="42089"/>
    <cellStyle name="Brand Subtitle with Underline 7 8 3 3" xfId="42090"/>
    <cellStyle name="Brand Subtitle with Underline 7 8 3 4" xfId="42091"/>
    <cellStyle name="Brand Subtitle with Underline 7 8 4" xfId="42092"/>
    <cellStyle name="Brand Subtitle with Underline 7 8 5" xfId="42093"/>
    <cellStyle name="Brand Subtitle with Underline 7 8 6" xfId="42094"/>
    <cellStyle name="Brand Subtitle with Underline 7 9" xfId="42095"/>
    <cellStyle name="Brand Subtitle with Underline 7 9 2" xfId="42096"/>
    <cellStyle name="Brand Subtitle with Underline 7 9 3" xfId="42097"/>
    <cellStyle name="Brand Subtitle with Underline 7 9 4" xfId="42098"/>
    <cellStyle name="Brand Subtitle with Underline 8" xfId="42099"/>
    <cellStyle name="Brand Subtitle with Underline 8 10" xfId="42100"/>
    <cellStyle name="Brand Subtitle with Underline 8 11" xfId="42101"/>
    <cellStyle name="Brand Subtitle with Underline 8 12" xfId="42102"/>
    <cellStyle name="Brand Subtitle with Underline 8 13" xfId="42103"/>
    <cellStyle name="Brand Subtitle with Underline 8 2" xfId="42104"/>
    <cellStyle name="Brand Subtitle with Underline 8 2 2" xfId="42105"/>
    <cellStyle name="Brand Subtitle with Underline 8 2 2 2" xfId="42106"/>
    <cellStyle name="Brand Subtitle with Underline 8 2 2 2 2" xfId="42107"/>
    <cellStyle name="Brand Subtitle with Underline 8 2 2 2 3" xfId="42108"/>
    <cellStyle name="Brand Subtitle with Underline 8 2 2 2 4" xfId="42109"/>
    <cellStyle name="Brand Subtitle with Underline 8 2 2 3" xfId="42110"/>
    <cellStyle name="Brand Subtitle with Underline 8 2 2 3 2" xfId="42111"/>
    <cellStyle name="Brand Subtitle with Underline 8 2 2 3 3" xfId="42112"/>
    <cellStyle name="Brand Subtitle with Underline 8 2 2 3 4" xfId="42113"/>
    <cellStyle name="Brand Subtitle with Underline 8 2 2 4" xfId="42114"/>
    <cellStyle name="Brand Subtitle with Underline 8 2 2 5" xfId="42115"/>
    <cellStyle name="Brand Subtitle with Underline 8 2 2 6" xfId="42116"/>
    <cellStyle name="Brand Subtitle with Underline 8 2 3" xfId="42117"/>
    <cellStyle name="Brand Subtitle with Underline 8 2 3 2" xfId="42118"/>
    <cellStyle name="Brand Subtitle with Underline 8 2 3 3" xfId="42119"/>
    <cellStyle name="Brand Subtitle with Underline 8 2 3 4" xfId="42120"/>
    <cellStyle name="Brand Subtitle with Underline 8 2 4" xfId="42121"/>
    <cellStyle name="Brand Subtitle with Underline 8 2 5" xfId="42122"/>
    <cellStyle name="Brand Subtitle with Underline 8 2 6" xfId="42123"/>
    <cellStyle name="Brand Subtitle with Underline 8 2 7" xfId="42124"/>
    <cellStyle name="Brand Subtitle with Underline 8 3" xfId="42125"/>
    <cellStyle name="Brand Subtitle with Underline 8 3 2" xfId="42126"/>
    <cellStyle name="Brand Subtitle with Underline 8 3 2 2" xfId="42127"/>
    <cellStyle name="Brand Subtitle with Underline 8 3 2 2 2" xfId="42128"/>
    <cellStyle name="Brand Subtitle with Underline 8 3 2 2 3" xfId="42129"/>
    <cellStyle name="Brand Subtitle with Underline 8 3 2 2 4" xfId="42130"/>
    <cellStyle name="Brand Subtitle with Underline 8 3 2 3" xfId="42131"/>
    <cellStyle name="Brand Subtitle with Underline 8 3 2 3 2" xfId="42132"/>
    <cellStyle name="Brand Subtitle with Underline 8 3 2 3 3" xfId="42133"/>
    <cellStyle name="Brand Subtitle with Underline 8 3 2 3 4" xfId="42134"/>
    <cellStyle name="Brand Subtitle with Underline 8 3 2 4" xfId="42135"/>
    <cellStyle name="Brand Subtitle with Underline 8 3 2 5" xfId="42136"/>
    <cellStyle name="Brand Subtitle with Underline 8 3 2 6" xfId="42137"/>
    <cellStyle name="Brand Subtitle with Underline 8 3 3" xfId="42138"/>
    <cellStyle name="Brand Subtitle with Underline 8 3 3 2" xfId="42139"/>
    <cellStyle name="Brand Subtitle with Underline 8 3 3 3" xfId="42140"/>
    <cellStyle name="Brand Subtitle with Underline 8 3 3 4" xfId="42141"/>
    <cellStyle name="Brand Subtitle with Underline 8 3 4" xfId="42142"/>
    <cellStyle name="Brand Subtitle with Underline 8 3 5" xfId="42143"/>
    <cellStyle name="Brand Subtitle with Underline 8 3 6" xfId="42144"/>
    <cellStyle name="Brand Subtitle with Underline 8 3 7" xfId="42145"/>
    <cellStyle name="Brand Subtitle with Underline 8 4" xfId="42146"/>
    <cellStyle name="Brand Subtitle with Underline 8 4 2" xfId="42147"/>
    <cellStyle name="Brand Subtitle with Underline 8 4 2 2" xfId="42148"/>
    <cellStyle name="Brand Subtitle with Underline 8 4 2 2 2" xfId="42149"/>
    <cellStyle name="Brand Subtitle with Underline 8 4 2 2 3" xfId="42150"/>
    <cellStyle name="Brand Subtitle with Underline 8 4 2 2 4" xfId="42151"/>
    <cellStyle name="Brand Subtitle with Underline 8 4 2 3" xfId="42152"/>
    <cellStyle name="Brand Subtitle with Underline 8 4 2 3 2" xfId="42153"/>
    <cellStyle name="Brand Subtitle with Underline 8 4 2 3 3" xfId="42154"/>
    <cellStyle name="Brand Subtitle with Underline 8 4 2 3 4" xfId="42155"/>
    <cellStyle name="Brand Subtitle with Underline 8 4 2 4" xfId="42156"/>
    <cellStyle name="Brand Subtitle with Underline 8 4 2 5" xfId="42157"/>
    <cellStyle name="Brand Subtitle with Underline 8 4 2 6" xfId="42158"/>
    <cellStyle name="Brand Subtitle with Underline 8 4 3" xfId="42159"/>
    <cellStyle name="Brand Subtitle with Underline 8 4 3 2" xfId="42160"/>
    <cellStyle name="Brand Subtitle with Underline 8 4 3 3" xfId="42161"/>
    <cellStyle name="Brand Subtitle with Underline 8 4 3 4" xfId="42162"/>
    <cellStyle name="Brand Subtitle with Underline 8 4 4" xfId="42163"/>
    <cellStyle name="Brand Subtitle with Underline 8 4 5" xfId="42164"/>
    <cellStyle name="Brand Subtitle with Underline 8 4 6" xfId="42165"/>
    <cellStyle name="Brand Subtitle with Underline 8 4 7" xfId="42166"/>
    <cellStyle name="Brand Subtitle with Underline 8 5" xfId="42167"/>
    <cellStyle name="Brand Subtitle with Underline 8 5 2" xfId="42168"/>
    <cellStyle name="Brand Subtitle with Underline 8 5 2 2" xfId="42169"/>
    <cellStyle name="Brand Subtitle with Underline 8 5 2 2 2" xfId="42170"/>
    <cellStyle name="Brand Subtitle with Underline 8 5 2 2 3" xfId="42171"/>
    <cellStyle name="Brand Subtitle with Underline 8 5 2 2 4" xfId="42172"/>
    <cellStyle name="Brand Subtitle with Underline 8 5 2 3" xfId="42173"/>
    <cellStyle name="Brand Subtitle with Underline 8 5 2 3 2" xfId="42174"/>
    <cellStyle name="Brand Subtitle with Underline 8 5 2 3 3" xfId="42175"/>
    <cellStyle name="Brand Subtitle with Underline 8 5 2 3 4" xfId="42176"/>
    <cellStyle name="Brand Subtitle with Underline 8 5 2 4" xfId="42177"/>
    <cellStyle name="Brand Subtitle with Underline 8 5 2 5" xfId="42178"/>
    <cellStyle name="Brand Subtitle with Underline 8 5 2 6" xfId="42179"/>
    <cellStyle name="Brand Subtitle with Underline 8 5 3" xfId="42180"/>
    <cellStyle name="Brand Subtitle with Underline 8 5 3 2" xfId="42181"/>
    <cellStyle name="Brand Subtitle with Underline 8 5 3 3" xfId="42182"/>
    <cellStyle name="Brand Subtitle with Underline 8 5 3 4" xfId="42183"/>
    <cellStyle name="Brand Subtitle with Underline 8 5 4" xfId="42184"/>
    <cellStyle name="Brand Subtitle with Underline 8 5 5" xfId="42185"/>
    <cellStyle name="Brand Subtitle with Underline 8 5 6" xfId="42186"/>
    <cellStyle name="Brand Subtitle with Underline 8 5 7" xfId="42187"/>
    <cellStyle name="Brand Subtitle with Underline 8 6" xfId="42188"/>
    <cellStyle name="Brand Subtitle with Underline 8 6 2" xfId="42189"/>
    <cellStyle name="Brand Subtitle with Underline 8 6 2 2" xfId="42190"/>
    <cellStyle name="Brand Subtitle with Underline 8 6 2 2 2" xfId="42191"/>
    <cellStyle name="Brand Subtitle with Underline 8 6 2 2 3" xfId="42192"/>
    <cellStyle name="Brand Subtitle with Underline 8 6 2 2 4" xfId="42193"/>
    <cellStyle name="Brand Subtitle with Underline 8 6 2 3" xfId="42194"/>
    <cellStyle name="Brand Subtitle with Underline 8 6 2 3 2" xfId="42195"/>
    <cellStyle name="Brand Subtitle with Underline 8 6 2 3 3" xfId="42196"/>
    <cellStyle name="Brand Subtitle with Underline 8 6 2 3 4" xfId="42197"/>
    <cellStyle name="Brand Subtitle with Underline 8 6 2 4" xfId="42198"/>
    <cellStyle name="Brand Subtitle with Underline 8 6 2 5" xfId="42199"/>
    <cellStyle name="Brand Subtitle with Underline 8 6 2 6" xfId="42200"/>
    <cellStyle name="Brand Subtitle with Underline 8 6 3" xfId="42201"/>
    <cellStyle name="Brand Subtitle with Underline 8 6 3 2" xfId="42202"/>
    <cellStyle name="Brand Subtitle with Underline 8 6 3 3" xfId="42203"/>
    <cellStyle name="Brand Subtitle with Underline 8 6 3 4" xfId="42204"/>
    <cellStyle name="Brand Subtitle with Underline 8 6 4" xfId="42205"/>
    <cellStyle name="Brand Subtitle with Underline 8 6 5" xfId="42206"/>
    <cellStyle name="Brand Subtitle with Underline 8 6 6" xfId="42207"/>
    <cellStyle name="Brand Subtitle with Underline 8 6 7" xfId="42208"/>
    <cellStyle name="Brand Subtitle with Underline 8 7" xfId="42209"/>
    <cellStyle name="Brand Subtitle with Underline 8 7 2" xfId="42210"/>
    <cellStyle name="Brand Subtitle with Underline 8 7 2 2" xfId="42211"/>
    <cellStyle name="Brand Subtitle with Underline 8 7 2 2 2" xfId="42212"/>
    <cellStyle name="Brand Subtitle with Underline 8 7 2 2 3" xfId="42213"/>
    <cellStyle name="Brand Subtitle with Underline 8 7 2 2 4" xfId="42214"/>
    <cellStyle name="Brand Subtitle with Underline 8 7 2 3" xfId="42215"/>
    <cellStyle name="Brand Subtitle with Underline 8 7 2 3 2" xfId="42216"/>
    <cellStyle name="Brand Subtitle with Underline 8 7 2 3 3" xfId="42217"/>
    <cellStyle name="Brand Subtitle with Underline 8 7 2 3 4" xfId="42218"/>
    <cellStyle name="Brand Subtitle with Underline 8 7 2 4" xfId="42219"/>
    <cellStyle name="Brand Subtitle with Underline 8 7 2 5" xfId="42220"/>
    <cellStyle name="Brand Subtitle with Underline 8 7 2 6" xfId="42221"/>
    <cellStyle name="Brand Subtitle with Underline 8 7 3" xfId="42222"/>
    <cellStyle name="Brand Subtitle with Underline 8 7 3 2" xfId="42223"/>
    <cellStyle name="Brand Subtitle with Underline 8 7 3 3" xfId="42224"/>
    <cellStyle name="Brand Subtitle with Underline 8 7 3 4" xfId="42225"/>
    <cellStyle name="Brand Subtitle with Underline 8 7 4" xfId="42226"/>
    <cellStyle name="Brand Subtitle with Underline 8 7 5" xfId="42227"/>
    <cellStyle name="Brand Subtitle with Underline 8 7 6" xfId="42228"/>
    <cellStyle name="Brand Subtitle with Underline 8 7 7" xfId="42229"/>
    <cellStyle name="Brand Subtitle with Underline 8 8" xfId="42230"/>
    <cellStyle name="Brand Subtitle with Underline 8 8 2" xfId="42231"/>
    <cellStyle name="Brand Subtitle with Underline 8 8 2 2" xfId="42232"/>
    <cellStyle name="Brand Subtitle with Underline 8 8 2 3" xfId="42233"/>
    <cellStyle name="Brand Subtitle with Underline 8 8 2 4" xfId="42234"/>
    <cellStyle name="Brand Subtitle with Underline 8 8 3" xfId="42235"/>
    <cellStyle name="Brand Subtitle with Underline 8 8 3 2" xfId="42236"/>
    <cellStyle name="Brand Subtitle with Underline 8 8 3 3" xfId="42237"/>
    <cellStyle name="Brand Subtitle with Underline 8 8 3 4" xfId="42238"/>
    <cellStyle name="Brand Subtitle with Underline 8 8 4" xfId="42239"/>
    <cellStyle name="Brand Subtitle with Underline 8 8 5" xfId="42240"/>
    <cellStyle name="Brand Subtitle with Underline 8 8 6" xfId="42241"/>
    <cellStyle name="Brand Subtitle with Underline 8 9" xfId="42242"/>
    <cellStyle name="Brand Subtitle with Underline 8 9 2" xfId="42243"/>
    <cellStyle name="Brand Subtitle with Underline 8 9 3" xfId="42244"/>
    <cellStyle name="Brand Subtitle with Underline 8 9 4" xfId="42245"/>
    <cellStyle name="Brand Subtitle with Underline 9" xfId="42246"/>
    <cellStyle name="Brand Subtitle with Underline 9 10" xfId="42247"/>
    <cellStyle name="Brand Subtitle with Underline 9 11" xfId="42248"/>
    <cellStyle name="Brand Subtitle with Underline 9 12" xfId="42249"/>
    <cellStyle name="Brand Subtitle with Underline 9 13" xfId="42250"/>
    <cellStyle name="Brand Subtitle with Underline 9 2" xfId="42251"/>
    <cellStyle name="Brand Subtitle with Underline 9 2 2" xfId="42252"/>
    <cellStyle name="Brand Subtitle with Underline 9 2 2 2" xfId="42253"/>
    <cellStyle name="Brand Subtitle with Underline 9 2 2 2 2" xfId="42254"/>
    <cellStyle name="Brand Subtitle with Underline 9 2 2 2 3" xfId="42255"/>
    <cellStyle name="Brand Subtitle with Underline 9 2 2 2 4" xfId="42256"/>
    <cellStyle name="Brand Subtitle with Underline 9 2 2 3" xfId="42257"/>
    <cellStyle name="Brand Subtitle with Underline 9 2 2 3 2" xfId="42258"/>
    <cellStyle name="Brand Subtitle with Underline 9 2 2 3 3" xfId="42259"/>
    <cellStyle name="Brand Subtitle with Underline 9 2 2 3 4" xfId="42260"/>
    <cellStyle name="Brand Subtitle with Underline 9 2 2 4" xfId="42261"/>
    <cellStyle name="Brand Subtitle with Underline 9 2 2 5" xfId="42262"/>
    <cellStyle name="Brand Subtitle with Underline 9 2 2 6" xfId="42263"/>
    <cellStyle name="Brand Subtitle with Underline 9 2 3" xfId="42264"/>
    <cellStyle name="Brand Subtitle with Underline 9 2 3 2" xfId="42265"/>
    <cellStyle name="Brand Subtitle with Underline 9 2 3 3" xfId="42266"/>
    <cellStyle name="Brand Subtitle with Underline 9 2 3 4" xfId="42267"/>
    <cellStyle name="Brand Subtitle with Underline 9 2 4" xfId="42268"/>
    <cellStyle name="Brand Subtitle with Underline 9 2 5" xfId="42269"/>
    <cellStyle name="Brand Subtitle with Underline 9 2 6" xfId="42270"/>
    <cellStyle name="Brand Subtitle with Underline 9 2 7" xfId="42271"/>
    <cellStyle name="Brand Subtitle with Underline 9 3" xfId="42272"/>
    <cellStyle name="Brand Subtitle with Underline 9 3 2" xfId="42273"/>
    <cellStyle name="Brand Subtitle with Underline 9 3 2 2" xfId="42274"/>
    <cellStyle name="Brand Subtitle with Underline 9 3 2 2 2" xfId="42275"/>
    <cellStyle name="Brand Subtitle with Underline 9 3 2 2 3" xfId="42276"/>
    <cellStyle name="Brand Subtitle with Underline 9 3 2 2 4" xfId="42277"/>
    <cellStyle name="Brand Subtitle with Underline 9 3 2 3" xfId="42278"/>
    <cellStyle name="Brand Subtitle with Underline 9 3 2 3 2" xfId="42279"/>
    <cellStyle name="Brand Subtitle with Underline 9 3 2 3 3" xfId="42280"/>
    <cellStyle name="Brand Subtitle with Underline 9 3 2 3 4" xfId="42281"/>
    <cellStyle name="Brand Subtitle with Underline 9 3 2 4" xfId="42282"/>
    <cellStyle name="Brand Subtitle with Underline 9 3 2 5" xfId="42283"/>
    <cellStyle name="Brand Subtitle with Underline 9 3 2 6" xfId="42284"/>
    <cellStyle name="Brand Subtitle with Underline 9 3 3" xfId="42285"/>
    <cellStyle name="Brand Subtitle with Underline 9 3 3 2" xfId="42286"/>
    <cellStyle name="Brand Subtitle with Underline 9 3 3 3" xfId="42287"/>
    <cellStyle name="Brand Subtitle with Underline 9 3 3 4" xfId="42288"/>
    <cellStyle name="Brand Subtitle with Underline 9 3 4" xfId="42289"/>
    <cellStyle name="Brand Subtitle with Underline 9 3 5" xfId="42290"/>
    <cellStyle name="Brand Subtitle with Underline 9 3 6" xfId="42291"/>
    <cellStyle name="Brand Subtitle with Underline 9 3 7" xfId="42292"/>
    <cellStyle name="Brand Subtitle with Underline 9 4" xfId="42293"/>
    <cellStyle name="Brand Subtitle with Underline 9 4 2" xfId="42294"/>
    <cellStyle name="Brand Subtitle with Underline 9 4 2 2" xfId="42295"/>
    <cellStyle name="Brand Subtitle with Underline 9 4 2 2 2" xfId="42296"/>
    <cellStyle name="Brand Subtitle with Underline 9 4 2 2 3" xfId="42297"/>
    <cellStyle name="Brand Subtitle with Underline 9 4 2 2 4" xfId="42298"/>
    <cellStyle name="Brand Subtitle with Underline 9 4 2 3" xfId="42299"/>
    <cellStyle name="Brand Subtitle with Underline 9 4 2 3 2" xfId="42300"/>
    <cellStyle name="Brand Subtitle with Underline 9 4 2 3 3" xfId="42301"/>
    <cellStyle name="Brand Subtitle with Underline 9 4 2 3 4" xfId="42302"/>
    <cellStyle name="Brand Subtitle with Underline 9 4 2 4" xfId="42303"/>
    <cellStyle name="Brand Subtitle with Underline 9 4 2 5" xfId="42304"/>
    <cellStyle name="Brand Subtitle with Underline 9 4 2 6" xfId="42305"/>
    <cellStyle name="Brand Subtitle with Underline 9 4 3" xfId="42306"/>
    <cellStyle name="Brand Subtitle with Underline 9 4 3 2" xfId="42307"/>
    <cellStyle name="Brand Subtitle with Underline 9 4 3 3" xfId="42308"/>
    <cellStyle name="Brand Subtitle with Underline 9 4 3 4" xfId="42309"/>
    <cellStyle name="Brand Subtitle with Underline 9 4 4" xfId="42310"/>
    <cellStyle name="Brand Subtitle with Underline 9 4 5" xfId="42311"/>
    <cellStyle name="Brand Subtitle with Underline 9 4 6" xfId="42312"/>
    <cellStyle name="Brand Subtitle with Underline 9 4 7" xfId="42313"/>
    <cellStyle name="Brand Subtitle with Underline 9 5" xfId="42314"/>
    <cellStyle name="Brand Subtitle with Underline 9 5 2" xfId="42315"/>
    <cellStyle name="Brand Subtitle with Underline 9 5 2 2" xfId="42316"/>
    <cellStyle name="Brand Subtitle with Underline 9 5 2 2 2" xfId="42317"/>
    <cellStyle name="Brand Subtitle with Underline 9 5 2 2 3" xfId="42318"/>
    <cellStyle name="Brand Subtitle with Underline 9 5 2 2 4" xfId="42319"/>
    <cellStyle name="Brand Subtitle with Underline 9 5 2 3" xfId="42320"/>
    <cellStyle name="Brand Subtitle with Underline 9 5 2 3 2" xfId="42321"/>
    <cellStyle name="Brand Subtitle with Underline 9 5 2 3 3" xfId="42322"/>
    <cellStyle name="Brand Subtitle with Underline 9 5 2 3 4" xfId="42323"/>
    <cellStyle name="Brand Subtitle with Underline 9 5 2 4" xfId="42324"/>
    <cellStyle name="Brand Subtitle with Underline 9 5 2 5" xfId="42325"/>
    <cellStyle name="Brand Subtitle with Underline 9 5 2 6" xfId="42326"/>
    <cellStyle name="Brand Subtitle with Underline 9 5 3" xfId="42327"/>
    <cellStyle name="Brand Subtitle with Underline 9 5 3 2" xfId="42328"/>
    <cellStyle name="Brand Subtitle with Underline 9 5 3 3" xfId="42329"/>
    <cellStyle name="Brand Subtitle with Underline 9 5 3 4" xfId="42330"/>
    <cellStyle name="Brand Subtitle with Underline 9 5 4" xfId="42331"/>
    <cellStyle name="Brand Subtitle with Underline 9 5 5" xfId="42332"/>
    <cellStyle name="Brand Subtitle with Underline 9 5 6" xfId="42333"/>
    <cellStyle name="Brand Subtitle with Underline 9 5 7" xfId="42334"/>
    <cellStyle name="Brand Subtitle with Underline 9 6" xfId="42335"/>
    <cellStyle name="Brand Subtitle with Underline 9 6 2" xfId="42336"/>
    <cellStyle name="Brand Subtitle with Underline 9 6 2 2" xfId="42337"/>
    <cellStyle name="Brand Subtitle with Underline 9 6 2 2 2" xfId="42338"/>
    <cellStyle name="Brand Subtitle with Underline 9 6 2 2 3" xfId="42339"/>
    <cellStyle name="Brand Subtitle with Underline 9 6 2 2 4" xfId="42340"/>
    <cellStyle name="Brand Subtitle with Underline 9 6 2 3" xfId="42341"/>
    <cellStyle name="Brand Subtitle with Underline 9 6 2 3 2" xfId="42342"/>
    <cellStyle name="Brand Subtitle with Underline 9 6 2 3 3" xfId="42343"/>
    <cellStyle name="Brand Subtitle with Underline 9 6 2 3 4" xfId="42344"/>
    <cellStyle name="Brand Subtitle with Underline 9 6 2 4" xfId="42345"/>
    <cellStyle name="Brand Subtitle with Underline 9 6 2 5" xfId="42346"/>
    <cellStyle name="Brand Subtitle with Underline 9 6 2 6" xfId="42347"/>
    <cellStyle name="Brand Subtitle with Underline 9 6 3" xfId="42348"/>
    <cellStyle name="Brand Subtitle with Underline 9 6 3 2" xfId="42349"/>
    <cellStyle name="Brand Subtitle with Underline 9 6 3 3" xfId="42350"/>
    <cellStyle name="Brand Subtitle with Underline 9 6 3 4" xfId="42351"/>
    <cellStyle name="Brand Subtitle with Underline 9 6 4" xfId="42352"/>
    <cellStyle name="Brand Subtitle with Underline 9 6 5" xfId="42353"/>
    <cellStyle name="Brand Subtitle with Underline 9 6 6" xfId="42354"/>
    <cellStyle name="Brand Subtitle with Underline 9 6 7" xfId="42355"/>
    <cellStyle name="Brand Subtitle with Underline 9 7" xfId="42356"/>
    <cellStyle name="Brand Subtitle with Underline 9 7 2" xfId="42357"/>
    <cellStyle name="Brand Subtitle with Underline 9 7 2 2" xfId="42358"/>
    <cellStyle name="Brand Subtitle with Underline 9 7 2 2 2" xfId="42359"/>
    <cellStyle name="Brand Subtitle with Underline 9 7 2 2 3" xfId="42360"/>
    <cellStyle name="Brand Subtitle with Underline 9 7 2 2 4" xfId="42361"/>
    <cellStyle name="Brand Subtitle with Underline 9 7 2 3" xfId="42362"/>
    <cellStyle name="Brand Subtitle with Underline 9 7 2 3 2" xfId="42363"/>
    <cellStyle name="Brand Subtitle with Underline 9 7 2 3 3" xfId="42364"/>
    <cellStyle name="Brand Subtitle with Underline 9 7 2 3 4" xfId="42365"/>
    <cellStyle name="Brand Subtitle with Underline 9 7 2 4" xfId="42366"/>
    <cellStyle name="Brand Subtitle with Underline 9 7 2 5" xfId="42367"/>
    <cellStyle name="Brand Subtitle with Underline 9 7 2 6" xfId="42368"/>
    <cellStyle name="Brand Subtitle with Underline 9 7 3" xfId="42369"/>
    <cellStyle name="Brand Subtitle with Underline 9 7 3 2" xfId="42370"/>
    <cellStyle name="Brand Subtitle with Underline 9 7 3 3" xfId="42371"/>
    <cellStyle name="Brand Subtitle with Underline 9 7 3 4" xfId="42372"/>
    <cellStyle name="Brand Subtitle with Underline 9 7 4" xfId="42373"/>
    <cellStyle name="Brand Subtitle with Underline 9 7 5" xfId="42374"/>
    <cellStyle name="Brand Subtitle with Underline 9 7 6" xfId="42375"/>
    <cellStyle name="Brand Subtitle with Underline 9 7 7" xfId="42376"/>
    <cellStyle name="Brand Subtitle with Underline 9 8" xfId="42377"/>
    <cellStyle name="Brand Subtitle with Underline 9 8 2" xfId="42378"/>
    <cellStyle name="Brand Subtitle with Underline 9 8 2 2" xfId="42379"/>
    <cellStyle name="Brand Subtitle with Underline 9 8 2 3" xfId="42380"/>
    <cellStyle name="Brand Subtitle with Underline 9 8 2 4" xfId="42381"/>
    <cellStyle name="Brand Subtitle with Underline 9 8 3" xfId="42382"/>
    <cellStyle name="Brand Subtitle with Underline 9 8 3 2" xfId="42383"/>
    <cellStyle name="Brand Subtitle with Underline 9 8 3 3" xfId="42384"/>
    <cellStyle name="Brand Subtitle with Underline 9 8 3 4" xfId="42385"/>
    <cellStyle name="Brand Subtitle with Underline 9 8 4" xfId="42386"/>
    <cellStyle name="Brand Subtitle with Underline 9 8 5" xfId="42387"/>
    <cellStyle name="Brand Subtitle with Underline 9 8 6" xfId="42388"/>
    <cellStyle name="Brand Subtitle with Underline 9 9" xfId="42389"/>
    <cellStyle name="Brand Subtitle with Underline 9 9 2" xfId="42390"/>
    <cellStyle name="Brand Subtitle with Underline 9 9 3" xfId="42391"/>
    <cellStyle name="Brand Subtitle with Underline 9 9 4" xfId="42392"/>
    <cellStyle name="Brand Subtitle with Underline_11- Bonus Master" xfId="42393"/>
    <cellStyle name="Brand Subtitle without Underline" xfId="42394"/>
    <cellStyle name="Brand Subtitle without Underline 10" xfId="42395"/>
    <cellStyle name="Brand Subtitle without Underline 10 2" xfId="42396"/>
    <cellStyle name="Brand Subtitle without Underline 10 3" xfId="42397"/>
    <cellStyle name="Brand Subtitle without Underline 10 4" xfId="42398"/>
    <cellStyle name="Brand Subtitle without Underline 10 5" xfId="42399"/>
    <cellStyle name="Brand Subtitle without Underline 10 6" xfId="42400"/>
    <cellStyle name="Brand Subtitle without Underline 10 7" xfId="42401"/>
    <cellStyle name="Brand Subtitle without Underline 11" xfId="42402"/>
    <cellStyle name="Brand Subtitle without Underline 11 2" xfId="42403"/>
    <cellStyle name="Brand Subtitle without Underline 11 3" xfId="42404"/>
    <cellStyle name="Brand Subtitle without Underline 11 4" xfId="42405"/>
    <cellStyle name="Brand Subtitle without Underline 11 5" xfId="42406"/>
    <cellStyle name="Brand Subtitle without Underline 11 6" xfId="42407"/>
    <cellStyle name="Brand Subtitle without Underline 11 7" xfId="42408"/>
    <cellStyle name="Brand Subtitle without Underline 12" xfId="42409"/>
    <cellStyle name="Brand Subtitle without Underline 12 2" xfId="42410"/>
    <cellStyle name="Brand Subtitle without Underline 12 3" xfId="42411"/>
    <cellStyle name="Brand Subtitle without Underline 12 4" xfId="42412"/>
    <cellStyle name="Brand Subtitle without Underline 12 5" xfId="42413"/>
    <cellStyle name="Brand Subtitle without Underline 12 6" xfId="42414"/>
    <cellStyle name="Brand Subtitle without Underline 12 7" xfId="42415"/>
    <cellStyle name="Brand Subtitle without Underline 13" xfId="42416"/>
    <cellStyle name="Brand Subtitle without Underline 13 2" xfId="42417"/>
    <cellStyle name="Brand Subtitle without Underline 13 3" xfId="42418"/>
    <cellStyle name="Brand Subtitle without Underline 13 4" xfId="42419"/>
    <cellStyle name="Brand Subtitle without Underline 13 5" xfId="42420"/>
    <cellStyle name="Brand Subtitle without Underline 13 6" xfId="42421"/>
    <cellStyle name="Brand Subtitle without Underline 13 7" xfId="42422"/>
    <cellStyle name="Brand Subtitle without Underline 14" xfId="42423"/>
    <cellStyle name="Brand Subtitle without Underline 14 2" xfId="42424"/>
    <cellStyle name="Brand Subtitle without Underline 14 3" xfId="42425"/>
    <cellStyle name="Brand Subtitle without Underline 14 4" xfId="42426"/>
    <cellStyle name="Brand Subtitle without Underline 14 5" xfId="42427"/>
    <cellStyle name="Brand Subtitle without Underline 14 6" xfId="42428"/>
    <cellStyle name="Brand Subtitle without Underline 14 7" xfId="42429"/>
    <cellStyle name="Brand Subtitle without Underline 15" xfId="42430"/>
    <cellStyle name="Brand Subtitle without Underline 15 2" xfId="42431"/>
    <cellStyle name="Brand Subtitle without Underline 15 3" xfId="42432"/>
    <cellStyle name="Brand Subtitle without Underline 15 4" xfId="42433"/>
    <cellStyle name="Brand Subtitle without Underline 15 5" xfId="42434"/>
    <cellStyle name="Brand Subtitle without Underline 15 6" xfId="42435"/>
    <cellStyle name="Brand Subtitle without Underline 15 7" xfId="42436"/>
    <cellStyle name="Brand Subtitle without Underline 16" xfId="42437"/>
    <cellStyle name="Brand Subtitle without Underline 16 2" xfId="42438"/>
    <cellStyle name="Brand Subtitle without Underline 16 3" xfId="42439"/>
    <cellStyle name="Brand Subtitle without Underline 16 4" xfId="42440"/>
    <cellStyle name="Brand Subtitle without Underline 16 5" xfId="42441"/>
    <cellStyle name="Brand Subtitle without Underline 16 6" xfId="42442"/>
    <cellStyle name="Brand Subtitle without Underline 16 7" xfId="42443"/>
    <cellStyle name="Brand Subtitle without Underline 17" xfId="42444"/>
    <cellStyle name="Brand Subtitle without Underline 17 2" xfId="42445"/>
    <cellStyle name="Brand Subtitle without Underline 17 3" xfId="42446"/>
    <cellStyle name="Brand Subtitle without Underline 17 4" xfId="42447"/>
    <cellStyle name="Brand Subtitle without Underline 17 5" xfId="42448"/>
    <cellStyle name="Brand Subtitle without Underline 17 6" xfId="42449"/>
    <cellStyle name="Brand Subtitle without Underline 17 7" xfId="42450"/>
    <cellStyle name="Brand Subtitle without Underline 18" xfId="42451"/>
    <cellStyle name="Brand Subtitle without Underline 18 2" xfId="42452"/>
    <cellStyle name="Brand Subtitle without Underline 18 3" xfId="42453"/>
    <cellStyle name="Brand Subtitle without Underline 18 4" xfId="42454"/>
    <cellStyle name="Brand Subtitle without Underline 18 5" xfId="42455"/>
    <cellStyle name="Brand Subtitle without Underline 18 6" xfId="42456"/>
    <cellStyle name="Brand Subtitle without Underline 18 7" xfId="42457"/>
    <cellStyle name="Brand Subtitle without Underline 2" xfId="42458"/>
    <cellStyle name="Brand Subtitle without Underline 2 10" xfId="42459"/>
    <cellStyle name="Brand Subtitle without Underline 2 11" xfId="42460"/>
    <cellStyle name="Brand Subtitle without Underline 2 12" xfId="42461"/>
    <cellStyle name="Brand Subtitle without Underline 2 13" xfId="42462"/>
    <cellStyle name="Brand Subtitle without Underline 2 2" xfId="42463"/>
    <cellStyle name="Brand Subtitle without Underline 2 3" xfId="42464"/>
    <cellStyle name="Brand Subtitle without Underline 2 4" xfId="42465"/>
    <cellStyle name="Brand Subtitle without Underline 2 5" xfId="42466"/>
    <cellStyle name="Brand Subtitle without Underline 2 6" xfId="42467"/>
    <cellStyle name="Brand Subtitle without Underline 2 7" xfId="42468"/>
    <cellStyle name="Brand Subtitle without Underline 2 8" xfId="42469"/>
    <cellStyle name="Brand Subtitle without Underline 2 9" xfId="42470"/>
    <cellStyle name="Brand Subtitle without Underline 2_G-i-CapEx Summary" xfId="42471"/>
    <cellStyle name="Brand Subtitle without Underline 3" xfId="42472"/>
    <cellStyle name="Brand Subtitle without Underline 3 10" xfId="42473"/>
    <cellStyle name="Brand Subtitle without Underline 3 11" xfId="42474"/>
    <cellStyle name="Brand Subtitle without Underline 3 12" xfId="42475"/>
    <cellStyle name="Brand Subtitle without Underline 3 13" xfId="42476"/>
    <cellStyle name="Brand Subtitle without Underline 3 2" xfId="42477"/>
    <cellStyle name="Brand Subtitle without Underline 3 3" xfId="42478"/>
    <cellStyle name="Brand Subtitle without Underline 3 4" xfId="42479"/>
    <cellStyle name="Brand Subtitle without Underline 3 5" xfId="42480"/>
    <cellStyle name="Brand Subtitle without Underline 3 6" xfId="42481"/>
    <cellStyle name="Brand Subtitle without Underline 3 7" xfId="42482"/>
    <cellStyle name="Brand Subtitle without Underline 3 8" xfId="42483"/>
    <cellStyle name="Brand Subtitle without Underline 3 9" xfId="42484"/>
    <cellStyle name="Brand Subtitle without Underline 3_G-i-CapEx Summary" xfId="42485"/>
    <cellStyle name="Brand Subtitle without Underline 4" xfId="42486"/>
    <cellStyle name="Brand Subtitle without Underline 4 10" xfId="42487"/>
    <cellStyle name="Brand Subtitle without Underline 4 11" xfId="42488"/>
    <cellStyle name="Brand Subtitle without Underline 4 12" xfId="42489"/>
    <cellStyle name="Brand Subtitle without Underline 4 13" xfId="42490"/>
    <cellStyle name="Brand Subtitle without Underline 4 2" xfId="42491"/>
    <cellStyle name="Brand Subtitle without Underline 4 3" xfId="42492"/>
    <cellStyle name="Brand Subtitle without Underline 4 4" xfId="42493"/>
    <cellStyle name="Brand Subtitle without Underline 4 5" xfId="42494"/>
    <cellStyle name="Brand Subtitle without Underline 4 6" xfId="42495"/>
    <cellStyle name="Brand Subtitle without Underline 4 7" xfId="42496"/>
    <cellStyle name="Brand Subtitle without Underline 4 8" xfId="42497"/>
    <cellStyle name="Brand Subtitle without Underline 4 9" xfId="42498"/>
    <cellStyle name="Brand Subtitle without Underline 4_G-i-CapEx Summary" xfId="42499"/>
    <cellStyle name="Brand Subtitle without Underline 5" xfId="42500"/>
    <cellStyle name="Brand Subtitle without Underline 5 2" xfId="42501"/>
    <cellStyle name="Brand Subtitle without Underline 5 3" xfId="42502"/>
    <cellStyle name="Brand Subtitle without Underline 5 4" xfId="42503"/>
    <cellStyle name="Brand Subtitle without Underline 5 5" xfId="42504"/>
    <cellStyle name="Brand Subtitle without Underline 5 6" xfId="42505"/>
    <cellStyle name="Brand Subtitle without Underline 5 7" xfId="42506"/>
    <cellStyle name="Brand Subtitle without Underline 6" xfId="42507"/>
    <cellStyle name="Brand Subtitle without Underline 6 2" xfId="42508"/>
    <cellStyle name="Brand Subtitle without Underline 6 3" xfId="42509"/>
    <cellStyle name="Brand Subtitle without Underline 6 4" xfId="42510"/>
    <cellStyle name="Brand Subtitle without Underline 6 5" xfId="42511"/>
    <cellStyle name="Brand Subtitle without Underline 6 6" xfId="42512"/>
    <cellStyle name="Brand Subtitle without Underline 6 7" xfId="42513"/>
    <cellStyle name="Brand Subtitle without Underline 7" xfId="42514"/>
    <cellStyle name="Brand Subtitle without Underline 7 2" xfId="42515"/>
    <cellStyle name="Brand Subtitle without Underline 7 3" xfId="42516"/>
    <cellStyle name="Brand Subtitle without Underline 7 4" xfId="42517"/>
    <cellStyle name="Brand Subtitle without Underline 7 5" xfId="42518"/>
    <cellStyle name="Brand Subtitle without Underline 7 6" xfId="42519"/>
    <cellStyle name="Brand Subtitle without Underline 7 7" xfId="42520"/>
    <cellStyle name="Brand Subtitle without Underline 8" xfId="42521"/>
    <cellStyle name="Brand Subtitle without Underline 8 2" xfId="42522"/>
    <cellStyle name="Brand Subtitle without Underline 8 3" xfId="42523"/>
    <cellStyle name="Brand Subtitle without Underline 8 4" xfId="42524"/>
    <cellStyle name="Brand Subtitle without Underline 8 5" xfId="42525"/>
    <cellStyle name="Brand Subtitle without Underline 8 6" xfId="42526"/>
    <cellStyle name="Brand Subtitle without Underline 8 7" xfId="42527"/>
    <cellStyle name="Brand Subtitle without Underline 9" xfId="42528"/>
    <cellStyle name="Brand Subtitle without Underline 9 2" xfId="42529"/>
    <cellStyle name="Brand Subtitle without Underline 9 3" xfId="42530"/>
    <cellStyle name="Brand Subtitle without Underline 9 4" xfId="42531"/>
    <cellStyle name="Brand Subtitle without Underline 9 5" xfId="42532"/>
    <cellStyle name="Brand Subtitle without Underline 9 6" xfId="42533"/>
    <cellStyle name="Brand Subtitle without Underline 9 7" xfId="42534"/>
    <cellStyle name="Brand Subtitle without Underline_11- Bonus Master" xfId="42535"/>
    <cellStyle name="Brand Title" xfId="42536"/>
    <cellStyle name="Brand Title 10" xfId="42537"/>
    <cellStyle name="Brand Title 10 2" xfId="42538"/>
    <cellStyle name="Brand Title 10 3" xfId="42539"/>
    <cellStyle name="Brand Title 10 4" xfId="42540"/>
    <cellStyle name="Brand Title 10 5" xfId="42541"/>
    <cellStyle name="Brand Title 10 6" xfId="42542"/>
    <cellStyle name="Brand Title 10 7" xfId="42543"/>
    <cellStyle name="Brand Title 11" xfId="42544"/>
    <cellStyle name="Brand Title 11 2" xfId="42545"/>
    <cellStyle name="Brand Title 11 3" xfId="42546"/>
    <cellStyle name="Brand Title 11 4" xfId="42547"/>
    <cellStyle name="Brand Title 11 5" xfId="42548"/>
    <cellStyle name="Brand Title 11 6" xfId="42549"/>
    <cellStyle name="Brand Title 11 7" xfId="42550"/>
    <cellStyle name="Brand Title 12" xfId="42551"/>
    <cellStyle name="Brand Title 12 2" xfId="42552"/>
    <cellStyle name="Brand Title 12 3" xfId="42553"/>
    <cellStyle name="Brand Title 12 4" xfId="42554"/>
    <cellStyle name="Brand Title 12 5" xfId="42555"/>
    <cellStyle name="Brand Title 12 6" xfId="42556"/>
    <cellStyle name="Brand Title 12 7" xfId="42557"/>
    <cellStyle name="Brand Title 13" xfId="42558"/>
    <cellStyle name="Brand Title 13 2" xfId="42559"/>
    <cellStyle name="Brand Title 13 3" xfId="42560"/>
    <cellStyle name="Brand Title 13 4" xfId="42561"/>
    <cellStyle name="Brand Title 13 5" xfId="42562"/>
    <cellStyle name="Brand Title 13 6" xfId="42563"/>
    <cellStyle name="Brand Title 13 7" xfId="42564"/>
    <cellStyle name="Brand Title 14" xfId="42565"/>
    <cellStyle name="Brand Title 14 2" xfId="42566"/>
    <cellStyle name="Brand Title 14 3" xfId="42567"/>
    <cellStyle name="Brand Title 14 4" xfId="42568"/>
    <cellStyle name="Brand Title 14 5" xfId="42569"/>
    <cellStyle name="Brand Title 14 6" xfId="42570"/>
    <cellStyle name="Brand Title 14 7" xfId="42571"/>
    <cellStyle name="Brand Title 15" xfId="42572"/>
    <cellStyle name="Brand Title 15 2" xfId="42573"/>
    <cellStyle name="Brand Title 15 3" xfId="42574"/>
    <cellStyle name="Brand Title 15 4" xfId="42575"/>
    <cellStyle name="Brand Title 15 5" xfId="42576"/>
    <cellStyle name="Brand Title 15 6" xfId="42577"/>
    <cellStyle name="Brand Title 15 7" xfId="42578"/>
    <cellStyle name="Brand Title 16" xfId="42579"/>
    <cellStyle name="Brand Title 16 2" xfId="42580"/>
    <cellStyle name="Brand Title 16 3" xfId="42581"/>
    <cellStyle name="Brand Title 16 4" xfId="42582"/>
    <cellStyle name="Brand Title 16 5" xfId="42583"/>
    <cellStyle name="Brand Title 16 6" xfId="42584"/>
    <cellStyle name="Brand Title 16 7" xfId="42585"/>
    <cellStyle name="Brand Title 17" xfId="42586"/>
    <cellStyle name="Brand Title 17 2" xfId="42587"/>
    <cellStyle name="Brand Title 17 3" xfId="42588"/>
    <cellStyle name="Brand Title 17 4" xfId="42589"/>
    <cellStyle name="Brand Title 17 5" xfId="42590"/>
    <cellStyle name="Brand Title 17 6" xfId="42591"/>
    <cellStyle name="Brand Title 17 7" xfId="42592"/>
    <cellStyle name="Brand Title 18" xfId="42593"/>
    <cellStyle name="Brand Title 18 2" xfId="42594"/>
    <cellStyle name="Brand Title 18 3" xfId="42595"/>
    <cellStyle name="Brand Title 18 4" xfId="42596"/>
    <cellStyle name="Brand Title 18 5" xfId="42597"/>
    <cellStyle name="Brand Title 18 6" xfId="42598"/>
    <cellStyle name="Brand Title 18 7" xfId="42599"/>
    <cellStyle name="Brand Title 2" xfId="42600"/>
    <cellStyle name="Brand Title 2 10" xfId="42601"/>
    <cellStyle name="Brand Title 2 11" xfId="42602"/>
    <cellStyle name="Brand Title 2 12" xfId="42603"/>
    <cellStyle name="Brand Title 2 13" xfId="42604"/>
    <cellStyle name="Brand Title 2 2" xfId="42605"/>
    <cellStyle name="Brand Title 2 3" xfId="42606"/>
    <cellStyle name="Brand Title 2 4" xfId="42607"/>
    <cellStyle name="Brand Title 2 5" xfId="42608"/>
    <cellStyle name="Brand Title 2 6" xfId="42609"/>
    <cellStyle name="Brand Title 2 7" xfId="42610"/>
    <cellStyle name="Brand Title 2 8" xfId="42611"/>
    <cellStyle name="Brand Title 2 9" xfId="42612"/>
    <cellStyle name="Brand Title 2_G-i-CapEx Summary" xfId="42613"/>
    <cellStyle name="Brand Title 3" xfId="42614"/>
    <cellStyle name="Brand Title 3 10" xfId="42615"/>
    <cellStyle name="Brand Title 3 11" xfId="42616"/>
    <cellStyle name="Brand Title 3 12" xfId="42617"/>
    <cellStyle name="Brand Title 3 13" xfId="42618"/>
    <cellStyle name="Brand Title 3 2" xfId="42619"/>
    <cellStyle name="Brand Title 3 3" xfId="42620"/>
    <cellStyle name="Brand Title 3 4" xfId="42621"/>
    <cellStyle name="Brand Title 3 5" xfId="42622"/>
    <cellStyle name="Brand Title 3 6" xfId="42623"/>
    <cellStyle name="Brand Title 3 7" xfId="42624"/>
    <cellStyle name="Brand Title 3 8" xfId="42625"/>
    <cellStyle name="Brand Title 3 9" xfId="42626"/>
    <cellStyle name="Brand Title 3_G-i-CapEx Summary" xfId="42627"/>
    <cellStyle name="Brand Title 4" xfId="42628"/>
    <cellStyle name="Brand Title 4 10" xfId="42629"/>
    <cellStyle name="Brand Title 4 11" xfId="42630"/>
    <cellStyle name="Brand Title 4 12" xfId="42631"/>
    <cellStyle name="Brand Title 4 13" xfId="42632"/>
    <cellStyle name="Brand Title 4 2" xfId="42633"/>
    <cellStyle name="Brand Title 4 3" xfId="42634"/>
    <cellStyle name="Brand Title 4 4" xfId="42635"/>
    <cellStyle name="Brand Title 4 5" xfId="42636"/>
    <cellStyle name="Brand Title 4 6" xfId="42637"/>
    <cellStyle name="Brand Title 4 7" xfId="42638"/>
    <cellStyle name="Brand Title 4 8" xfId="42639"/>
    <cellStyle name="Brand Title 4 9" xfId="42640"/>
    <cellStyle name="Brand Title 4_G-i-CapEx Summary" xfId="42641"/>
    <cellStyle name="Brand Title 5" xfId="42642"/>
    <cellStyle name="Brand Title 5 2" xfId="42643"/>
    <cellStyle name="Brand Title 5 3" xfId="42644"/>
    <cellStyle name="Brand Title 5 4" xfId="42645"/>
    <cellStyle name="Brand Title 5 5" xfId="42646"/>
    <cellStyle name="Brand Title 5 6" xfId="42647"/>
    <cellStyle name="Brand Title 5 7" xfId="42648"/>
    <cellStyle name="Brand Title 6" xfId="42649"/>
    <cellStyle name="Brand Title 6 2" xfId="42650"/>
    <cellStyle name="Brand Title 6 3" xfId="42651"/>
    <cellStyle name="Brand Title 6 4" xfId="42652"/>
    <cellStyle name="Brand Title 6 5" xfId="42653"/>
    <cellStyle name="Brand Title 6 6" xfId="42654"/>
    <cellStyle name="Brand Title 6 7" xfId="42655"/>
    <cellStyle name="Brand Title 7" xfId="42656"/>
    <cellStyle name="Brand Title 7 2" xfId="42657"/>
    <cellStyle name="Brand Title 7 3" xfId="42658"/>
    <cellStyle name="Brand Title 7 4" xfId="42659"/>
    <cellStyle name="Brand Title 7 5" xfId="42660"/>
    <cellStyle name="Brand Title 7 6" xfId="42661"/>
    <cellStyle name="Brand Title 7 7" xfId="42662"/>
    <cellStyle name="Brand Title 8" xfId="42663"/>
    <cellStyle name="Brand Title 8 2" xfId="42664"/>
    <cellStyle name="Brand Title 8 3" xfId="42665"/>
    <cellStyle name="Brand Title 8 4" xfId="42666"/>
    <cellStyle name="Brand Title 8 5" xfId="42667"/>
    <cellStyle name="Brand Title 8 6" xfId="42668"/>
    <cellStyle name="Brand Title 8 7" xfId="42669"/>
    <cellStyle name="Brand Title 9" xfId="42670"/>
    <cellStyle name="Brand Title 9 2" xfId="42671"/>
    <cellStyle name="Brand Title 9 3" xfId="42672"/>
    <cellStyle name="Brand Title 9 4" xfId="42673"/>
    <cellStyle name="Brand Title 9 5" xfId="42674"/>
    <cellStyle name="Brand Title 9 6" xfId="42675"/>
    <cellStyle name="Brand Title 9 7" xfId="42676"/>
    <cellStyle name="Brand Title_11- Bonus Master" xfId="42677"/>
    <cellStyle name="Calc Currency (0)" xfId="42678"/>
    <cellStyle name="Calc Currency (2)" xfId="42679"/>
    <cellStyle name="Calc Percent (0)" xfId="42680"/>
    <cellStyle name="Calc Percent (1)" xfId="42681"/>
    <cellStyle name="Calc Percent (1) 10" xfId="42682"/>
    <cellStyle name="Calc Percent (1) 11" xfId="42683"/>
    <cellStyle name="Calc Percent (1) 12" xfId="42684"/>
    <cellStyle name="Calc Percent (1) 13" xfId="42685"/>
    <cellStyle name="Calc Percent (1) 14" xfId="42686"/>
    <cellStyle name="Calc Percent (1) 15" xfId="42687"/>
    <cellStyle name="Calc Percent (1) 16" xfId="42688"/>
    <cellStyle name="Calc Percent (1) 17" xfId="42689"/>
    <cellStyle name="Calc Percent (1) 17 2" xfId="42690"/>
    <cellStyle name="Calc Percent (1) 17_22_MN_R&amp;D 174_10C" xfId="42691"/>
    <cellStyle name="Calc Percent (1) 2" xfId="42692"/>
    <cellStyle name="Calc Percent (1) 3" xfId="42693"/>
    <cellStyle name="Calc Percent (1) 4" xfId="42694"/>
    <cellStyle name="Calc Percent (1) 5" xfId="42695"/>
    <cellStyle name="Calc Percent (1) 6" xfId="42696"/>
    <cellStyle name="Calc Percent (1) 7" xfId="42697"/>
    <cellStyle name="Calc Percent (1) 8" xfId="42698"/>
    <cellStyle name="Calc Percent (1) 9" xfId="42699"/>
    <cellStyle name="Calc Percent (2)" xfId="42700"/>
    <cellStyle name="Calc Units (0)" xfId="42701"/>
    <cellStyle name="Calc Units (1)" xfId="42702"/>
    <cellStyle name="Calc Units (1) 10" xfId="42703"/>
    <cellStyle name="Calc Units (1) 11" xfId="42704"/>
    <cellStyle name="Calc Units (1) 12" xfId="42705"/>
    <cellStyle name="Calc Units (1) 13" xfId="42706"/>
    <cellStyle name="Calc Units (1) 14" xfId="42707"/>
    <cellStyle name="Calc Units (1) 15" xfId="42708"/>
    <cellStyle name="Calc Units (1) 16" xfId="42709"/>
    <cellStyle name="Calc Units (1) 17" xfId="42710"/>
    <cellStyle name="Calc Units (1) 17 2" xfId="42711"/>
    <cellStyle name="Calc Units (1) 17_22_MN_R&amp;D 174_10C" xfId="42712"/>
    <cellStyle name="Calc Units (1) 2" xfId="42713"/>
    <cellStyle name="Calc Units (1) 3" xfId="42714"/>
    <cellStyle name="Calc Units (1) 4" xfId="42715"/>
    <cellStyle name="Calc Units (1) 5" xfId="42716"/>
    <cellStyle name="Calc Units (1) 6" xfId="42717"/>
    <cellStyle name="Calc Units (1) 7" xfId="42718"/>
    <cellStyle name="Calc Units (1) 8" xfId="42719"/>
    <cellStyle name="Calc Units (1) 9" xfId="42720"/>
    <cellStyle name="Calc Units (2)" xfId="42721"/>
    <cellStyle name="Calculation" xfId="28" builtinId="22" customBuiltin="1"/>
    <cellStyle name="Calculation 10" xfId="1566"/>
    <cellStyle name="Calculation 10 2" xfId="1567"/>
    <cellStyle name="Calculation 11" xfId="1568"/>
    <cellStyle name="Calculation 11 2" xfId="1569"/>
    <cellStyle name="Calculation 12" xfId="1570"/>
    <cellStyle name="Calculation 12 2" xfId="1571"/>
    <cellStyle name="Calculation 12 2 2" xfId="42722"/>
    <cellStyle name="Calculation 12 3" xfId="42723"/>
    <cellStyle name="Calculation 13" xfId="1572"/>
    <cellStyle name="Calculation 13 2" xfId="1573"/>
    <cellStyle name="Calculation 13 2 2" xfId="42724"/>
    <cellStyle name="Calculation 13 2 2 2" xfId="42725"/>
    <cellStyle name="Calculation 13 2 2 2 2" xfId="42726"/>
    <cellStyle name="Calculation 13 2 2 3" xfId="42727"/>
    <cellStyle name="Calculation 13 2 2 3 2" xfId="42728"/>
    <cellStyle name="Calculation 13 2 2 4" xfId="42729"/>
    <cellStyle name="Calculation 13 2 3" xfId="42730"/>
    <cellStyle name="Calculation 13 2 3 2" xfId="42731"/>
    <cellStyle name="Calculation 13 2 4" xfId="42732"/>
    <cellStyle name="Calculation 13 2 4 2" xfId="42733"/>
    <cellStyle name="Calculation 13 2 5" xfId="42734"/>
    <cellStyle name="Calculation 13 2 5 2" xfId="42735"/>
    <cellStyle name="Calculation 13 2 6" xfId="42736"/>
    <cellStyle name="Calculation 13 2 6 2" xfId="42737"/>
    <cellStyle name="Calculation 13 2 7" xfId="42738"/>
    <cellStyle name="Calculation 13 2 7 2" xfId="42739"/>
    <cellStyle name="Calculation 13 2 8" xfId="42740"/>
    <cellStyle name="Calculation 13 3" xfId="42741"/>
    <cellStyle name="Calculation 13 3 2" xfId="42742"/>
    <cellStyle name="Calculation 13 3 2 2" xfId="42743"/>
    <cellStyle name="Calculation 13 3 3" xfId="42744"/>
    <cellStyle name="Calculation 13 3 3 2" xfId="42745"/>
    <cellStyle name="Calculation 13 3 4" xfId="42746"/>
    <cellStyle name="Calculation 13 4" xfId="42747"/>
    <cellStyle name="Calculation 13 4 2" xfId="42748"/>
    <cellStyle name="Calculation 13 5" xfId="42749"/>
    <cellStyle name="Calculation 13 5 2" xfId="42750"/>
    <cellStyle name="Calculation 13 6" xfId="42751"/>
    <cellStyle name="Calculation 13 6 2" xfId="42752"/>
    <cellStyle name="Calculation 13 7" xfId="42753"/>
    <cellStyle name="Calculation 13 7 2" xfId="42754"/>
    <cellStyle name="Calculation 13 8" xfId="42755"/>
    <cellStyle name="Calculation 14" xfId="1574"/>
    <cellStyle name="Calculation 14 2" xfId="1575"/>
    <cellStyle name="Calculation 14 2 2" xfId="42756"/>
    <cellStyle name="Calculation 14 3" xfId="42757"/>
    <cellStyle name="Calculation 14 3 2" xfId="42758"/>
    <cellStyle name="Calculation 14 4" xfId="42759"/>
    <cellStyle name="Calculation 14 4 2" xfId="42760"/>
    <cellStyle name="Calculation 14 5" xfId="42761"/>
    <cellStyle name="Calculation 14 5 2" xfId="42762"/>
    <cellStyle name="Calculation 14 6" xfId="42763"/>
    <cellStyle name="Calculation 15" xfId="1576"/>
    <cellStyle name="Calculation 15 2" xfId="1577"/>
    <cellStyle name="Calculation 15 2 2" xfId="42764"/>
    <cellStyle name="Calculation 15 3" xfId="42765"/>
    <cellStyle name="Calculation 15 3 2" xfId="42766"/>
    <cellStyle name="Calculation 15 4" xfId="42767"/>
    <cellStyle name="Calculation 16" xfId="1578"/>
    <cellStyle name="Calculation 16 2" xfId="1579"/>
    <cellStyle name="Calculation 17" xfId="1580"/>
    <cellStyle name="Calculation 17 2" xfId="1581"/>
    <cellStyle name="Calculation 18" xfId="1582"/>
    <cellStyle name="Calculation 18 2" xfId="1583"/>
    <cellStyle name="Calculation 19" xfId="1584"/>
    <cellStyle name="Calculation 19 2" xfId="1585"/>
    <cellStyle name="Calculation 2" xfId="1586"/>
    <cellStyle name="Calculation 2 10" xfId="42768"/>
    <cellStyle name="Calculation 2 10 2" xfId="42769"/>
    <cellStyle name="Calculation 2 11" xfId="42770"/>
    <cellStyle name="Calculation 2 11 2" xfId="42771"/>
    <cellStyle name="Calculation 2 12" xfId="42772"/>
    <cellStyle name="Calculation 2 12 2" xfId="42773"/>
    <cellStyle name="Calculation 2 13" xfId="42774"/>
    <cellStyle name="Calculation 2 2" xfId="1587"/>
    <cellStyle name="Calculation 2 2 10" xfId="42775"/>
    <cellStyle name="Calculation 2 2 10 2" xfId="42776"/>
    <cellStyle name="Calculation 2 2 11" xfId="42777"/>
    <cellStyle name="Calculation 2 2 11 2" xfId="42778"/>
    <cellStyle name="Calculation 2 2 12" xfId="42779"/>
    <cellStyle name="Calculation 2 2 12 2" xfId="42780"/>
    <cellStyle name="Calculation 2 2 13" xfId="42781"/>
    <cellStyle name="Calculation 2 2 2" xfId="42782"/>
    <cellStyle name="Calculation 2 2 2 10" xfId="42783"/>
    <cellStyle name="Calculation 2 2 2 10 2" xfId="42784"/>
    <cellStyle name="Calculation 2 2 2 11" xfId="42785"/>
    <cellStyle name="Calculation 2 2 2 2" xfId="42786"/>
    <cellStyle name="Calculation 2 2 2 2 2" xfId="42787"/>
    <cellStyle name="Calculation 2 2 2 2 2 2" xfId="42788"/>
    <cellStyle name="Calculation 2 2 2 2 2 2 2" xfId="42789"/>
    <cellStyle name="Calculation 2 2 2 2 2 2 2 2" xfId="42790"/>
    <cellStyle name="Calculation 2 2 2 2 2 2 3" xfId="42791"/>
    <cellStyle name="Calculation 2 2 2 2 2 2 3 2" xfId="42792"/>
    <cellStyle name="Calculation 2 2 2 2 2 2 4" xfId="42793"/>
    <cellStyle name="Calculation 2 2 2 2 2 3" xfId="42794"/>
    <cellStyle name="Calculation 2 2 2 2 2 3 2" xfId="42795"/>
    <cellStyle name="Calculation 2 2 2 2 2 4" xfId="42796"/>
    <cellStyle name="Calculation 2 2 2 2 2 4 2" xfId="42797"/>
    <cellStyle name="Calculation 2 2 2 2 2 5" xfId="42798"/>
    <cellStyle name="Calculation 2 2 2 2 2 5 2" xfId="42799"/>
    <cellStyle name="Calculation 2 2 2 2 2 6" xfId="42800"/>
    <cellStyle name="Calculation 2 2 2 2 2 6 2" xfId="42801"/>
    <cellStyle name="Calculation 2 2 2 2 2 7" xfId="42802"/>
    <cellStyle name="Calculation 2 2 2 2 2 7 2" xfId="42803"/>
    <cellStyle name="Calculation 2 2 2 2 2 8" xfId="42804"/>
    <cellStyle name="Calculation 2 2 2 2 3" xfId="42805"/>
    <cellStyle name="Calculation 2 2 2 2 3 2" xfId="42806"/>
    <cellStyle name="Calculation 2 2 2 2 3 2 2" xfId="42807"/>
    <cellStyle name="Calculation 2 2 2 2 3 3" xfId="42808"/>
    <cellStyle name="Calculation 2 2 2 2 3 3 2" xfId="42809"/>
    <cellStyle name="Calculation 2 2 2 2 3 4" xfId="42810"/>
    <cellStyle name="Calculation 2 2 2 2 4" xfId="42811"/>
    <cellStyle name="Calculation 2 2 2 2 4 2" xfId="42812"/>
    <cellStyle name="Calculation 2 2 2 2 5" xfId="42813"/>
    <cellStyle name="Calculation 2 2 2 2 5 2" xfId="42814"/>
    <cellStyle name="Calculation 2 2 2 2 6" xfId="42815"/>
    <cellStyle name="Calculation 2 2 2 2 6 2" xfId="42816"/>
    <cellStyle name="Calculation 2 2 2 2 7" xfId="42817"/>
    <cellStyle name="Calculation 2 2 2 2 7 2" xfId="42818"/>
    <cellStyle name="Calculation 2 2 2 2 8" xfId="42819"/>
    <cellStyle name="Calculation 2 2 2 3" xfId="42820"/>
    <cellStyle name="Calculation 2 2 2 3 2" xfId="42821"/>
    <cellStyle name="Calculation 2 2 2 4" xfId="42822"/>
    <cellStyle name="Calculation 2 2 2 4 2" xfId="42823"/>
    <cellStyle name="Calculation 2 2 2 5" xfId="42824"/>
    <cellStyle name="Calculation 2 2 2 5 2" xfId="42825"/>
    <cellStyle name="Calculation 2 2 2 5 2 2" xfId="42826"/>
    <cellStyle name="Calculation 2 2 2 5 3" xfId="42827"/>
    <cellStyle name="Calculation 2 2 2 5 3 2" xfId="42828"/>
    <cellStyle name="Calculation 2 2 2 5 4" xfId="42829"/>
    <cellStyle name="Calculation 2 2 2 6" xfId="42830"/>
    <cellStyle name="Calculation 2 2 2 6 2" xfId="42831"/>
    <cellStyle name="Calculation 2 2 2 7" xfId="42832"/>
    <cellStyle name="Calculation 2 2 2 7 2" xfId="42833"/>
    <cellStyle name="Calculation 2 2 2 8" xfId="42834"/>
    <cellStyle name="Calculation 2 2 2 8 2" xfId="42835"/>
    <cellStyle name="Calculation 2 2 2 9" xfId="42836"/>
    <cellStyle name="Calculation 2 2 2 9 2" xfId="42837"/>
    <cellStyle name="Calculation 2 2 3" xfId="42838"/>
    <cellStyle name="Calculation 2 2 3 2" xfId="42839"/>
    <cellStyle name="Calculation 2 2 4" xfId="42840"/>
    <cellStyle name="Calculation 2 2 4 2" xfId="42841"/>
    <cellStyle name="Calculation 2 2 5" xfId="42842"/>
    <cellStyle name="Calculation 2 2 5 2" xfId="42843"/>
    <cellStyle name="Calculation 2 2 5 2 2" xfId="42844"/>
    <cellStyle name="Calculation 2 2 5 2 2 2" xfId="42845"/>
    <cellStyle name="Calculation 2 2 5 2 2 2 2" xfId="42846"/>
    <cellStyle name="Calculation 2 2 5 2 2 3" xfId="42847"/>
    <cellStyle name="Calculation 2 2 5 2 2 3 2" xfId="42848"/>
    <cellStyle name="Calculation 2 2 5 2 2 4" xfId="42849"/>
    <cellStyle name="Calculation 2 2 5 2 3" xfId="42850"/>
    <cellStyle name="Calculation 2 2 5 2 3 2" xfId="42851"/>
    <cellStyle name="Calculation 2 2 5 2 4" xfId="42852"/>
    <cellStyle name="Calculation 2 2 5 2 4 2" xfId="42853"/>
    <cellStyle name="Calculation 2 2 5 2 5" xfId="42854"/>
    <cellStyle name="Calculation 2 2 5 2 5 2" xfId="42855"/>
    <cellStyle name="Calculation 2 2 5 2 6" xfId="42856"/>
    <cellStyle name="Calculation 2 2 5 2 6 2" xfId="42857"/>
    <cellStyle name="Calculation 2 2 5 2 7" xfId="42858"/>
    <cellStyle name="Calculation 2 2 5 2 7 2" xfId="42859"/>
    <cellStyle name="Calculation 2 2 5 2 8" xfId="42860"/>
    <cellStyle name="Calculation 2 2 5 3" xfId="42861"/>
    <cellStyle name="Calculation 2 2 5 3 2" xfId="42862"/>
    <cellStyle name="Calculation 2 2 5 3 2 2" xfId="42863"/>
    <cellStyle name="Calculation 2 2 5 3 3" xfId="42864"/>
    <cellStyle name="Calculation 2 2 5 3 3 2" xfId="42865"/>
    <cellStyle name="Calculation 2 2 5 3 4" xfId="42866"/>
    <cellStyle name="Calculation 2 2 5 4" xfId="42867"/>
    <cellStyle name="Calculation 2 2 5 4 2" xfId="42868"/>
    <cellStyle name="Calculation 2 2 5 5" xfId="42869"/>
    <cellStyle name="Calculation 2 2 5 5 2" xfId="42870"/>
    <cellStyle name="Calculation 2 2 5 6" xfId="42871"/>
    <cellStyle name="Calculation 2 2 5 6 2" xfId="42872"/>
    <cellStyle name="Calculation 2 2 5 7" xfId="42873"/>
    <cellStyle name="Calculation 2 2 5 7 2" xfId="42874"/>
    <cellStyle name="Calculation 2 2 5 8" xfId="42875"/>
    <cellStyle name="Calculation 2 2 6" xfId="42876"/>
    <cellStyle name="Calculation 2 2 6 2" xfId="42877"/>
    <cellStyle name="Calculation 2 2 7" xfId="42878"/>
    <cellStyle name="Calculation 2 2 7 2" xfId="42879"/>
    <cellStyle name="Calculation 2 2 7 2 2" xfId="42880"/>
    <cellStyle name="Calculation 2 2 7 3" xfId="42881"/>
    <cellStyle name="Calculation 2 2 7 3 2" xfId="42882"/>
    <cellStyle name="Calculation 2 2 7 4" xfId="42883"/>
    <cellStyle name="Calculation 2 2 8" xfId="42884"/>
    <cellStyle name="Calculation 2 2 8 2" xfId="42885"/>
    <cellStyle name="Calculation 2 2 9" xfId="42886"/>
    <cellStyle name="Calculation 2 2 9 2" xfId="42887"/>
    <cellStyle name="Calculation 2 3" xfId="42888"/>
    <cellStyle name="Calculation 2 3 10" xfId="42889"/>
    <cellStyle name="Calculation 2 3 10 2" xfId="42890"/>
    <cellStyle name="Calculation 2 3 11" xfId="42891"/>
    <cellStyle name="Calculation 2 3 2" xfId="42892"/>
    <cellStyle name="Calculation 2 3 2 2" xfId="42893"/>
    <cellStyle name="Calculation 2 3 2 2 2" xfId="42894"/>
    <cellStyle name="Calculation 2 3 2 2 2 2" xfId="42895"/>
    <cellStyle name="Calculation 2 3 2 2 2 2 2" xfId="42896"/>
    <cellStyle name="Calculation 2 3 2 2 2 3" xfId="42897"/>
    <cellStyle name="Calculation 2 3 2 2 2 3 2" xfId="42898"/>
    <cellStyle name="Calculation 2 3 2 2 2 4" xfId="42899"/>
    <cellStyle name="Calculation 2 3 2 2 3" xfId="42900"/>
    <cellStyle name="Calculation 2 3 2 2 3 2" xfId="42901"/>
    <cellStyle name="Calculation 2 3 2 2 4" xfId="42902"/>
    <cellStyle name="Calculation 2 3 2 2 4 2" xfId="42903"/>
    <cellStyle name="Calculation 2 3 2 2 5" xfId="42904"/>
    <cellStyle name="Calculation 2 3 2 2 5 2" xfId="42905"/>
    <cellStyle name="Calculation 2 3 2 2 6" xfId="42906"/>
    <cellStyle name="Calculation 2 3 2 2 6 2" xfId="42907"/>
    <cellStyle name="Calculation 2 3 2 2 7" xfId="42908"/>
    <cellStyle name="Calculation 2 3 2 2 7 2" xfId="42909"/>
    <cellStyle name="Calculation 2 3 2 2 8" xfId="42910"/>
    <cellStyle name="Calculation 2 3 2 3" xfId="42911"/>
    <cellStyle name="Calculation 2 3 2 3 2" xfId="42912"/>
    <cellStyle name="Calculation 2 3 2 3 2 2" xfId="42913"/>
    <cellStyle name="Calculation 2 3 2 3 3" xfId="42914"/>
    <cellStyle name="Calculation 2 3 2 3 3 2" xfId="42915"/>
    <cellStyle name="Calculation 2 3 2 3 4" xfId="42916"/>
    <cellStyle name="Calculation 2 3 2 4" xfId="42917"/>
    <cellStyle name="Calculation 2 3 2 4 2" xfId="42918"/>
    <cellStyle name="Calculation 2 3 2 5" xfId="42919"/>
    <cellStyle name="Calculation 2 3 2 5 2" xfId="42920"/>
    <cellStyle name="Calculation 2 3 2 6" xfId="42921"/>
    <cellStyle name="Calculation 2 3 2 6 2" xfId="42922"/>
    <cellStyle name="Calculation 2 3 2 7" xfId="42923"/>
    <cellStyle name="Calculation 2 3 2 7 2" xfId="42924"/>
    <cellStyle name="Calculation 2 3 2 8" xfId="42925"/>
    <cellStyle name="Calculation 2 3 3" xfId="42926"/>
    <cellStyle name="Calculation 2 3 3 2" xfId="42927"/>
    <cellStyle name="Calculation 2 3 4" xfId="42928"/>
    <cellStyle name="Calculation 2 3 4 2" xfId="42929"/>
    <cellStyle name="Calculation 2 3 5" xfId="42930"/>
    <cellStyle name="Calculation 2 3 5 2" xfId="42931"/>
    <cellStyle name="Calculation 2 3 5 2 2" xfId="42932"/>
    <cellStyle name="Calculation 2 3 5 3" xfId="42933"/>
    <cellStyle name="Calculation 2 3 5 3 2" xfId="42934"/>
    <cellStyle name="Calculation 2 3 5 4" xfId="42935"/>
    <cellStyle name="Calculation 2 3 6" xfId="42936"/>
    <cellStyle name="Calculation 2 3 6 2" xfId="42937"/>
    <cellStyle name="Calculation 2 3 7" xfId="42938"/>
    <cellStyle name="Calculation 2 3 7 2" xfId="42939"/>
    <cellStyle name="Calculation 2 3 8" xfId="42940"/>
    <cellStyle name="Calculation 2 3 8 2" xfId="42941"/>
    <cellStyle name="Calculation 2 3 9" xfId="42942"/>
    <cellStyle name="Calculation 2 3 9 2" xfId="42943"/>
    <cellStyle name="Calculation 2 4" xfId="42944"/>
    <cellStyle name="Calculation 2 4 2" xfId="42945"/>
    <cellStyle name="Calculation 2 5" xfId="42946"/>
    <cellStyle name="Calculation 2 5 2" xfId="42947"/>
    <cellStyle name="Calculation 2 5 2 2" xfId="42948"/>
    <cellStyle name="Calculation 2 5 2 2 2" xfId="42949"/>
    <cellStyle name="Calculation 2 5 2 2 2 2" xfId="42950"/>
    <cellStyle name="Calculation 2 5 2 2 3" xfId="42951"/>
    <cellStyle name="Calculation 2 5 2 2 3 2" xfId="42952"/>
    <cellStyle name="Calculation 2 5 2 2 4" xfId="42953"/>
    <cellStyle name="Calculation 2 5 2 3" xfId="42954"/>
    <cellStyle name="Calculation 2 5 2 3 2" xfId="42955"/>
    <cellStyle name="Calculation 2 5 2 4" xfId="42956"/>
    <cellStyle name="Calculation 2 5 2 4 2" xfId="42957"/>
    <cellStyle name="Calculation 2 5 2 5" xfId="42958"/>
    <cellStyle name="Calculation 2 5 2 5 2" xfId="42959"/>
    <cellStyle name="Calculation 2 5 2 6" xfId="42960"/>
    <cellStyle name="Calculation 2 5 2 6 2" xfId="42961"/>
    <cellStyle name="Calculation 2 5 2 7" xfId="42962"/>
    <cellStyle name="Calculation 2 5 2 7 2" xfId="42963"/>
    <cellStyle name="Calculation 2 5 2 8" xfId="42964"/>
    <cellStyle name="Calculation 2 5 3" xfId="42965"/>
    <cellStyle name="Calculation 2 5 3 2" xfId="42966"/>
    <cellStyle name="Calculation 2 5 3 2 2" xfId="42967"/>
    <cellStyle name="Calculation 2 5 3 3" xfId="42968"/>
    <cellStyle name="Calculation 2 5 3 3 2" xfId="42969"/>
    <cellStyle name="Calculation 2 5 3 4" xfId="42970"/>
    <cellStyle name="Calculation 2 5 4" xfId="42971"/>
    <cellStyle name="Calculation 2 5 4 2" xfId="42972"/>
    <cellStyle name="Calculation 2 5 5" xfId="42973"/>
    <cellStyle name="Calculation 2 5 5 2" xfId="42974"/>
    <cellStyle name="Calculation 2 5 6" xfId="42975"/>
    <cellStyle name="Calculation 2 5 6 2" xfId="42976"/>
    <cellStyle name="Calculation 2 5 7" xfId="42977"/>
    <cellStyle name="Calculation 2 5 7 2" xfId="42978"/>
    <cellStyle name="Calculation 2 5 8" xfId="42979"/>
    <cellStyle name="Calculation 2 6" xfId="42980"/>
    <cellStyle name="Calculation 2 6 2" xfId="42981"/>
    <cellStyle name="Calculation 2 7" xfId="42982"/>
    <cellStyle name="Calculation 2 7 2" xfId="42983"/>
    <cellStyle name="Calculation 2 7 2 2" xfId="42984"/>
    <cellStyle name="Calculation 2 7 3" xfId="42985"/>
    <cellStyle name="Calculation 2 7 3 2" xfId="42986"/>
    <cellStyle name="Calculation 2 7 4" xfId="42987"/>
    <cellStyle name="Calculation 2 8" xfId="42988"/>
    <cellStyle name="Calculation 2 8 2" xfId="42989"/>
    <cellStyle name="Calculation 2 9" xfId="42990"/>
    <cellStyle name="Calculation 2 9 2" xfId="42991"/>
    <cellStyle name="Calculation 2_22_MN_R&amp;D 174_09F" xfId="42992"/>
    <cellStyle name="Calculation 20" xfId="1588"/>
    <cellStyle name="Calculation 20 2" xfId="42993"/>
    <cellStyle name="Calculation 21" xfId="1589"/>
    <cellStyle name="Calculation 22" xfId="1590"/>
    <cellStyle name="Calculation 23" xfId="1591"/>
    <cellStyle name="Calculation 24" xfId="1592"/>
    <cellStyle name="Calculation 25" xfId="1593"/>
    <cellStyle name="Calculation 26" xfId="1594"/>
    <cellStyle name="Calculation 27" xfId="1595"/>
    <cellStyle name="Calculation 28" xfId="1596"/>
    <cellStyle name="Calculation 29" xfId="1597"/>
    <cellStyle name="Calculation 3" xfId="42994"/>
    <cellStyle name="Calculation 3 2" xfId="1598"/>
    <cellStyle name="Calculation 3 2 2" xfId="42995"/>
    <cellStyle name="Calculation 3 3" xfId="42996"/>
    <cellStyle name="Calculation 3 3 2" xfId="42997"/>
    <cellStyle name="Calculation 3 4" xfId="42998"/>
    <cellStyle name="Calculation 30" xfId="1599"/>
    <cellStyle name="Calculation 31" xfId="1600"/>
    <cellStyle name="Calculation 32" xfId="1601"/>
    <cellStyle name="Calculation 33" xfId="1602"/>
    <cellStyle name="Calculation 34" xfId="1603"/>
    <cellStyle name="Calculation 35" xfId="1604"/>
    <cellStyle name="Calculation 36" xfId="1605"/>
    <cellStyle name="Calculation 37" xfId="42999"/>
    <cellStyle name="Calculation 38" xfId="43000"/>
    <cellStyle name="Calculation 4" xfId="1606"/>
    <cellStyle name="Calculation 4 2" xfId="1607"/>
    <cellStyle name="Calculation 4 2 2" xfId="43001"/>
    <cellStyle name="Calculation 4 3" xfId="43002"/>
    <cellStyle name="Calculation 4 3 2" xfId="43003"/>
    <cellStyle name="Calculation 4 4" xfId="43004"/>
    <cellStyle name="Calculation 5" xfId="1608"/>
    <cellStyle name="Calculation 5 2" xfId="1609"/>
    <cellStyle name="Calculation 5 2 2" xfId="43005"/>
    <cellStyle name="Calculation 5 3" xfId="43006"/>
    <cellStyle name="Calculation 5 3 2" xfId="43007"/>
    <cellStyle name="Calculation 5 4" xfId="43008"/>
    <cellStyle name="Calculation 6" xfId="1610"/>
    <cellStyle name="Calculation 6 2" xfId="1611"/>
    <cellStyle name="Calculation 6 2 2" xfId="43009"/>
    <cellStyle name="Calculation 6 3" xfId="43010"/>
    <cellStyle name="Calculation 6 3 2" xfId="43011"/>
    <cellStyle name="Calculation 6 4" xfId="43012"/>
    <cellStyle name="Calculation 7" xfId="1612"/>
    <cellStyle name="Calculation 7 2" xfId="1613"/>
    <cellStyle name="Calculation 7 2 2" xfId="43013"/>
    <cellStyle name="Calculation 7 3" xfId="43014"/>
    <cellStyle name="Calculation 7 3 2" xfId="43015"/>
    <cellStyle name="Calculation 7 4" xfId="43016"/>
    <cellStyle name="Calculation 8" xfId="1614"/>
    <cellStyle name="Calculation 8 10" xfId="43017"/>
    <cellStyle name="Calculation 8 10 2" xfId="43018"/>
    <cellStyle name="Calculation 8 11" xfId="43019"/>
    <cellStyle name="Calculation 8 2" xfId="1615"/>
    <cellStyle name="Calculation 8 2 2" xfId="43020"/>
    <cellStyle name="Calculation 8 2 2 2" xfId="43021"/>
    <cellStyle name="Calculation 8 2 2 2 2" xfId="43022"/>
    <cellStyle name="Calculation 8 2 2 2 2 2" xfId="43023"/>
    <cellStyle name="Calculation 8 2 2 2 3" xfId="43024"/>
    <cellStyle name="Calculation 8 2 2 2 3 2" xfId="43025"/>
    <cellStyle name="Calculation 8 2 2 2 4" xfId="43026"/>
    <cellStyle name="Calculation 8 2 2 3" xfId="43027"/>
    <cellStyle name="Calculation 8 2 2 3 2" xfId="43028"/>
    <cellStyle name="Calculation 8 2 2 4" xfId="43029"/>
    <cellStyle name="Calculation 8 2 2 4 2" xfId="43030"/>
    <cellStyle name="Calculation 8 2 2 5" xfId="43031"/>
    <cellStyle name="Calculation 8 2 2 5 2" xfId="43032"/>
    <cellStyle name="Calculation 8 2 2 6" xfId="43033"/>
    <cellStyle name="Calculation 8 2 2 6 2" xfId="43034"/>
    <cellStyle name="Calculation 8 2 2 7" xfId="43035"/>
    <cellStyle name="Calculation 8 2 2 7 2" xfId="43036"/>
    <cellStyle name="Calculation 8 2 2 8" xfId="43037"/>
    <cellStyle name="Calculation 8 2 3" xfId="43038"/>
    <cellStyle name="Calculation 8 2 3 2" xfId="43039"/>
    <cellStyle name="Calculation 8 2 3 2 2" xfId="43040"/>
    <cellStyle name="Calculation 8 2 3 3" xfId="43041"/>
    <cellStyle name="Calculation 8 2 3 3 2" xfId="43042"/>
    <cellStyle name="Calculation 8 2 3 4" xfId="43043"/>
    <cellStyle name="Calculation 8 2 4" xfId="43044"/>
    <cellStyle name="Calculation 8 2 4 2" xfId="43045"/>
    <cellStyle name="Calculation 8 2 5" xfId="43046"/>
    <cellStyle name="Calculation 8 2 5 2" xfId="43047"/>
    <cellStyle name="Calculation 8 2 6" xfId="43048"/>
    <cellStyle name="Calculation 8 2 6 2" xfId="43049"/>
    <cellStyle name="Calculation 8 2 7" xfId="43050"/>
    <cellStyle name="Calculation 8 2 7 2" xfId="43051"/>
    <cellStyle name="Calculation 8 2 8" xfId="43052"/>
    <cellStyle name="Calculation 8 3" xfId="43053"/>
    <cellStyle name="Calculation 8 3 2" xfId="43054"/>
    <cellStyle name="Calculation 8 4" xfId="43055"/>
    <cellStyle name="Calculation 8 4 2" xfId="43056"/>
    <cellStyle name="Calculation 8 5" xfId="43057"/>
    <cellStyle name="Calculation 8 5 2" xfId="43058"/>
    <cellStyle name="Calculation 8 5 2 2" xfId="43059"/>
    <cellStyle name="Calculation 8 5 3" xfId="43060"/>
    <cellStyle name="Calculation 8 5 3 2" xfId="43061"/>
    <cellStyle name="Calculation 8 5 4" xfId="43062"/>
    <cellStyle name="Calculation 8 6" xfId="43063"/>
    <cellStyle name="Calculation 8 6 2" xfId="43064"/>
    <cellStyle name="Calculation 8 7" xfId="43065"/>
    <cellStyle name="Calculation 8 7 2" xfId="43066"/>
    <cellStyle name="Calculation 8 8" xfId="43067"/>
    <cellStyle name="Calculation 8 8 2" xfId="43068"/>
    <cellStyle name="Calculation 8 9" xfId="43069"/>
    <cellStyle name="Calculation 8 9 2" xfId="43070"/>
    <cellStyle name="Calculation 9" xfId="1616"/>
    <cellStyle name="Calculation 9 2" xfId="1617"/>
    <cellStyle name="Cancel" xfId="43071"/>
    <cellStyle name="Check Cell" xfId="29" builtinId="23" customBuiltin="1"/>
    <cellStyle name="Check Cell 10" xfId="1618"/>
    <cellStyle name="Check Cell 10 2" xfId="1619"/>
    <cellStyle name="Check Cell 11" xfId="1620"/>
    <cellStyle name="Check Cell 11 2" xfId="1621"/>
    <cellStyle name="Check Cell 12" xfId="1622"/>
    <cellStyle name="Check Cell 12 2" xfId="1623"/>
    <cellStyle name="Check Cell 13" xfId="1624"/>
    <cellStyle name="Check Cell 13 2" xfId="1625"/>
    <cellStyle name="Check Cell 13 2 2" xfId="43072"/>
    <cellStyle name="Check Cell 13 2 2 2" xfId="43073"/>
    <cellStyle name="Check Cell 13 2 2 3" xfId="43074"/>
    <cellStyle name="Check Cell 13 2 3" xfId="43075"/>
    <cellStyle name="Check Cell 13 2 4" xfId="43076"/>
    <cellStyle name="Check Cell 13 2 5" xfId="43077"/>
    <cellStyle name="Check Cell 13 2 6" xfId="43078"/>
    <cellStyle name="Check Cell 13 2 7" xfId="43079"/>
    <cellStyle name="Check Cell 13 3" xfId="43080"/>
    <cellStyle name="Check Cell 13 3 2" xfId="43081"/>
    <cellStyle name="Check Cell 13 3 3" xfId="43082"/>
    <cellStyle name="Check Cell 13 4" xfId="43083"/>
    <cellStyle name="Check Cell 13 5" xfId="43084"/>
    <cellStyle name="Check Cell 13 6" xfId="43085"/>
    <cellStyle name="Check Cell 13 7" xfId="43086"/>
    <cellStyle name="Check Cell 14" xfId="1626"/>
    <cellStyle name="Check Cell 14 2" xfId="1627"/>
    <cellStyle name="Check Cell 14 3" xfId="43087"/>
    <cellStyle name="Check Cell 14 4" xfId="43088"/>
    <cellStyle name="Check Cell 14 5" xfId="43089"/>
    <cellStyle name="Check Cell 15" xfId="1628"/>
    <cellStyle name="Check Cell 15 2" xfId="1629"/>
    <cellStyle name="Check Cell 15 3" xfId="43090"/>
    <cellStyle name="Check Cell 16" xfId="1630"/>
    <cellStyle name="Check Cell 16 2" xfId="1631"/>
    <cellStyle name="Check Cell 17" xfId="1632"/>
    <cellStyle name="Check Cell 17 2" xfId="1633"/>
    <cellStyle name="Check Cell 18" xfId="1634"/>
    <cellStyle name="Check Cell 18 2" xfId="1635"/>
    <cellStyle name="Check Cell 19" xfId="1636"/>
    <cellStyle name="Check Cell 19 2" xfId="1637"/>
    <cellStyle name="Check Cell 2" xfId="1638"/>
    <cellStyle name="Check Cell 2 10" xfId="43091"/>
    <cellStyle name="Check Cell 2 11" xfId="43092"/>
    <cellStyle name="Check Cell 2 12" xfId="43093"/>
    <cellStyle name="Check Cell 2 2" xfId="1639"/>
    <cellStyle name="Check Cell 2 2 10" xfId="43094"/>
    <cellStyle name="Check Cell 2 2 11" xfId="43095"/>
    <cellStyle name="Check Cell 2 2 12" xfId="43096"/>
    <cellStyle name="Check Cell 2 2 2" xfId="43097"/>
    <cellStyle name="Check Cell 2 2 2 10" xfId="43098"/>
    <cellStyle name="Check Cell 2 2 2 2" xfId="43099"/>
    <cellStyle name="Check Cell 2 2 2 2 2" xfId="43100"/>
    <cellStyle name="Check Cell 2 2 2 2 2 2" xfId="43101"/>
    <cellStyle name="Check Cell 2 2 2 2 2 2 2" xfId="43102"/>
    <cellStyle name="Check Cell 2 2 2 2 2 2 3" xfId="43103"/>
    <cellStyle name="Check Cell 2 2 2 2 2 3" xfId="43104"/>
    <cellStyle name="Check Cell 2 2 2 2 2 4" xfId="43105"/>
    <cellStyle name="Check Cell 2 2 2 2 2 5" xfId="43106"/>
    <cellStyle name="Check Cell 2 2 2 2 2 6" xfId="43107"/>
    <cellStyle name="Check Cell 2 2 2 2 2 7" xfId="43108"/>
    <cellStyle name="Check Cell 2 2 2 2 3" xfId="43109"/>
    <cellStyle name="Check Cell 2 2 2 2 3 2" xfId="43110"/>
    <cellStyle name="Check Cell 2 2 2 2 3 3" xfId="43111"/>
    <cellStyle name="Check Cell 2 2 2 2 4" xfId="43112"/>
    <cellStyle name="Check Cell 2 2 2 2 5" xfId="43113"/>
    <cellStyle name="Check Cell 2 2 2 2 6" xfId="43114"/>
    <cellStyle name="Check Cell 2 2 2 2 7" xfId="43115"/>
    <cellStyle name="Check Cell 2 2 2 3" xfId="43116"/>
    <cellStyle name="Check Cell 2 2 2 4" xfId="43117"/>
    <cellStyle name="Check Cell 2 2 2 5" xfId="43118"/>
    <cellStyle name="Check Cell 2 2 2 5 2" xfId="43119"/>
    <cellStyle name="Check Cell 2 2 2 5 3" xfId="43120"/>
    <cellStyle name="Check Cell 2 2 2 6" xfId="43121"/>
    <cellStyle name="Check Cell 2 2 2 7" xfId="43122"/>
    <cellStyle name="Check Cell 2 2 2 8" xfId="43123"/>
    <cellStyle name="Check Cell 2 2 2 9" xfId="43124"/>
    <cellStyle name="Check Cell 2 2 3" xfId="43125"/>
    <cellStyle name="Check Cell 2 2 4" xfId="43126"/>
    <cellStyle name="Check Cell 2 2 5" xfId="43127"/>
    <cellStyle name="Check Cell 2 2 5 2" xfId="43128"/>
    <cellStyle name="Check Cell 2 2 5 2 2" xfId="43129"/>
    <cellStyle name="Check Cell 2 2 5 2 2 2" xfId="43130"/>
    <cellStyle name="Check Cell 2 2 5 2 2 3" xfId="43131"/>
    <cellStyle name="Check Cell 2 2 5 2 3" xfId="43132"/>
    <cellStyle name="Check Cell 2 2 5 2 4" xfId="43133"/>
    <cellStyle name="Check Cell 2 2 5 2 5" xfId="43134"/>
    <cellStyle name="Check Cell 2 2 5 2 6" xfId="43135"/>
    <cellStyle name="Check Cell 2 2 5 2 7" xfId="43136"/>
    <cellStyle name="Check Cell 2 2 5 3" xfId="43137"/>
    <cellStyle name="Check Cell 2 2 5 3 2" xfId="43138"/>
    <cellStyle name="Check Cell 2 2 5 3 3" xfId="43139"/>
    <cellStyle name="Check Cell 2 2 5 4" xfId="43140"/>
    <cellStyle name="Check Cell 2 2 5 5" xfId="43141"/>
    <cellStyle name="Check Cell 2 2 5 6" xfId="43142"/>
    <cellStyle name="Check Cell 2 2 5 7" xfId="43143"/>
    <cellStyle name="Check Cell 2 2 6" xfId="43144"/>
    <cellStyle name="Check Cell 2 2 7" xfId="43145"/>
    <cellStyle name="Check Cell 2 2 7 2" xfId="43146"/>
    <cellStyle name="Check Cell 2 2 7 3" xfId="43147"/>
    <cellStyle name="Check Cell 2 2 8" xfId="43148"/>
    <cellStyle name="Check Cell 2 2 9" xfId="43149"/>
    <cellStyle name="Check Cell 2 3" xfId="43150"/>
    <cellStyle name="Check Cell 2 3 10" xfId="43151"/>
    <cellStyle name="Check Cell 2 3 2" xfId="43152"/>
    <cellStyle name="Check Cell 2 3 2 2" xfId="43153"/>
    <cellStyle name="Check Cell 2 3 2 2 2" xfId="43154"/>
    <cellStyle name="Check Cell 2 3 2 2 2 2" xfId="43155"/>
    <cellStyle name="Check Cell 2 3 2 2 2 3" xfId="43156"/>
    <cellStyle name="Check Cell 2 3 2 2 3" xfId="43157"/>
    <cellStyle name="Check Cell 2 3 2 2 4" xfId="43158"/>
    <cellStyle name="Check Cell 2 3 2 2 5" xfId="43159"/>
    <cellStyle name="Check Cell 2 3 2 2 6" xfId="43160"/>
    <cellStyle name="Check Cell 2 3 2 2 7" xfId="43161"/>
    <cellStyle name="Check Cell 2 3 2 3" xfId="43162"/>
    <cellStyle name="Check Cell 2 3 2 3 2" xfId="43163"/>
    <cellStyle name="Check Cell 2 3 2 3 3" xfId="43164"/>
    <cellStyle name="Check Cell 2 3 2 4" xfId="43165"/>
    <cellStyle name="Check Cell 2 3 2 5" xfId="43166"/>
    <cellStyle name="Check Cell 2 3 2 6" xfId="43167"/>
    <cellStyle name="Check Cell 2 3 2 7" xfId="43168"/>
    <cellStyle name="Check Cell 2 3 3" xfId="43169"/>
    <cellStyle name="Check Cell 2 3 4" xfId="43170"/>
    <cellStyle name="Check Cell 2 3 5" xfId="43171"/>
    <cellStyle name="Check Cell 2 3 5 2" xfId="43172"/>
    <cellStyle name="Check Cell 2 3 5 3" xfId="43173"/>
    <cellStyle name="Check Cell 2 3 6" xfId="43174"/>
    <cellStyle name="Check Cell 2 3 7" xfId="43175"/>
    <cellStyle name="Check Cell 2 3 8" xfId="43176"/>
    <cellStyle name="Check Cell 2 3 9" xfId="43177"/>
    <cellStyle name="Check Cell 2 4" xfId="43178"/>
    <cellStyle name="Check Cell 2 5" xfId="43179"/>
    <cellStyle name="Check Cell 2 5 2" xfId="43180"/>
    <cellStyle name="Check Cell 2 5 2 2" xfId="43181"/>
    <cellStyle name="Check Cell 2 5 2 2 2" xfId="43182"/>
    <cellStyle name="Check Cell 2 5 2 2 3" xfId="43183"/>
    <cellStyle name="Check Cell 2 5 2 3" xfId="43184"/>
    <cellStyle name="Check Cell 2 5 2 4" xfId="43185"/>
    <cellStyle name="Check Cell 2 5 2 5" xfId="43186"/>
    <cellStyle name="Check Cell 2 5 2 6" xfId="43187"/>
    <cellStyle name="Check Cell 2 5 2 7" xfId="43188"/>
    <cellStyle name="Check Cell 2 5 3" xfId="43189"/>
    <cellStyle name="Check Cell 2 5 3 2" xfId="43190"/>
    <cellStyle name="Check Cell 2 5 3 3" xfId="43191"/>
    <cellStyle name="Check Cell 2 5 4" xfId="43192"/>
    <cellStyle name="Check Cell 2 5 5" xfId="43193"/>
    <cellStyle name="Check Cell 2 5 6" xfId="43194"/>
    <cellStyle name="Check Cell 2 5 7" xfId="43195"/>
    <cellStyle name="Check Cell 2 6" xfId="43196"/>
    <cellStyle name="Check Cell 2 7" xfId="43197"/>
    <cellStyle name="Check Cell 2 7 2" xfId="43198"/>
    <cellStyle name="Check Cell 2 7 3" xfId="43199"/>
    <cellStyle name="Check Cell 2 8" xfId="43200"/>
    <cellStyle name="Check Cell 2 9" xfId="43201"/>
    <cellStyle name="Check Cell 2_22_MN_R&amp;D 174_09F" xfId="43202"/>
    <cellStyle name="Check Cell 20" xfId="1640"/>
    <cellStyle name="Check Cell 21" xfId="1641"/>
    <cellStyle name="Check Cell 22" xfId="1642"/>
    <cellStyle name="Check Cell 23" xfId="1643"/>
    <cellStyle name="Check Cell 24" xfId="1644"/>
    <cellStyle name="Check Cell 25" xfId="1645"/>
    <cellStyle name="Check Cell 26" xfId="1646"/>
    <cellStyle name="Check Cell 27" xfId="1647"/>
    <cellStyle name="Check Cell 28" xfId="1648"/>
    <cellStyle name="Check Cell 29" xfId="1649"/>
    <cellStyle name="Check Cell 3" xfId="43203"/>
    <cellStyle name="Check Cell 3 2" xfId="1650"/>
    <cellStyle name="Check Cell 3 3" xfId="43204"/>
    <cellStyle name="Check Cell 30" xfId="1651"/>
    <cellStyle name="Check Cell 31" xfId="1652"/>
    <cellStyle name="Check Cell 32" xfId="1653"/>
    <cellStyle name="Check Cell 33" xfId="1654"/>
    <cellStyle name="Check Cell 34" xfId="1655"/>
    <cellStyle name="Check Cell 35" xfId="1656"/>
    <cellStyle name="Check Cell 36" xfId="1657"/>
    <cellStyle name="Check Cell 37" xfId="43205"/>
    <cellStyle name="Check Cell 38" xfId="43206"/>
    <cellStyle name="Check Cell 4" xfId="1658"/>
    <cellStyle name="Check Cell 4 2" xfId="1659"/>
    <cellStyle name="Check Cell 4 3" xfId="43207"/>
    <cellStyle name="Check Cell 5" xfId="1660"/>
    <cellStyle name="Check Cell 5 2" xfId="1661"/>
    <cellStyle name="Check Cell 5 3" xfId="43208"/>
    <cellStyle name="Check Cell 6" xfId="1662"/>
    <cellStyle name="Check Cell 6 2" xfId="1663"/>
    <cellStyle name="Check Cell 6 3" xfId="43209"/>
    <cellStyle name="Check Cell 7" xfId="1664"/>
    <cellStyle name="Check Cell 7 2" xfId="1665"/>
    <cellStyle name="Check Cell 7 3" xfId="43210"/>
    <cellStyle name="Check Cell 8" xfId="1666"/>
    <cellStyle name="Check Cell 8 10" xfId="43211"/>
    <cellStyle name="Check Cell 8 2" xfId="1667"/>
    <cellStyle name="Check Cell 8 2 2" xfId="43212"/>
    <cellStyle name="Check Cell 8 2 2 2" xfId="43213"/>
    <cellStyle name="Check Cell 8 2 2 2 2" xfId="43214"/>
    <cellStyle name="Check Cell 8 2 2 2 3" xfId="43215"/>
    <cellStyle name="Check Cell 8 2 2 3" xfId="43216"/>
    <cellStyle name="Check Cell 8 2 2 4" xfId="43217"/>
    <cellStyle name="Check Cell 8 2 2 5" xfId="43218"/>
    <cellStyle name="Check Cell 8 2 2 6" xfId="43219"/>
    <cellStyle name="Check Cell 8 2 2 7" xfId="43220"/>
    <cellStyle name="Check Cell 8 2 3" xfId="43221"/>
    <cellStyle name="Check Cell 8 2 3 2" xfId="43222"/>
    <cellStyle name="Check Cell 8 2 3 3" xfId="43223"/>
    <cellStyle name="Check Cell 8 2 4" xfId="43224"/>
    <cellStyle name="Check Cell 8 2 5" xfId="43225"/>
    <cellStyle name="Check Cell 8 2 6" xfId="43226"/>
    <cellStyle name="Check Cell 8 2 7" xfId="43227"/>
    <cellStyle name="Check Cell 8 3" xfId="43228"/>
    <cellStyle name="Check Cell 8 4" xfId="43229"/>
    <cellStyle name="Check Cell 8 5" xfId="43230"/>
    <cellStyle name="Check Cell 8 5 2" xfId="43231"/>
    <cellStyle name="Check Cell 8 5 3" xfId="43232"/>
    <cellStyle name="Check Cell 8 6" xfId="43233"/>
    <cellStyle name="Check Cell 8 7" xfId="43234"/>
    <cellStyle name="Check Cell 8 8" xfId="43235"/>
    <cellStyle name="Check Cell 8 9" xfId="43236"/>
    <cellStyle name="Check Cell 9" xfId="1668"/>
    <cellStyle name="Check Cell 9 2" xfId="1669"/>
    <cellStyle name="col1" xfId="43237"/>
    <cellStyle name="col1 10" xfId="43238"/>
    <cellStyle name="col1 10 2" xfId="43239"/>
    <cellStyle name="col1 11" xfId="43240"/>
    <cellStyle name="col1 11 2" xfId="43241"/>
    <cellStyle name="col1 12" xfId="43242"/>
    <cellStyle name="col1 12 2" xfId="43243"/>
    <cellStyle name="col1 13" xfId="43244"/>
    <cellStyle name="col1 13 2" xfId="43245"/>
    <cellStyle name="col1 14" xfId="43246"/>
    <cellStyle name="col1 14 2" xfId="43247"/>
    <cellStyle name="col1 15" xfId="43248"/>
    <cellStyle name="col1 15 2" xfId="43249"/>
    <cellStyle name="col1 16" xfId="43250"/>
    <cellStyle name="col1 16 2" xfId="43251"/>
    <cellStyle name="col1 17" xfId="43252"/>
    <cellStyle name="col1 17 2" xfId="43253"/>
    <cellStyle name="col1 18" xfId="43254"/>
    <cellStyle name="col1 2" xfId="43255"/>
    <cellStyle name="col1 2 2" xfId="43256"/>
    <cellStyle name="col1 3" xfId="43257"/>
    <cellStyle name="col1 3 2" xfId="43258"/>
    <cellStyle name="col1 4" xfId="43259"/>
    <cellStyle name="col1 4 2" xfId="43260"/>
    <cellStyle name="col1 5" xfId="43261"/>
    <cellStyle name="col1 5 2" xfId="43262"/>
    <cellStyle name="col1 6" xfId="43263"/>
    <cellStyle name="col1 6 2" xfId="43264"/>
    <cellStyle name="col1 7" xfId="43265"/>
    <cellStyle name="col1 7 2" xfId="43266"/>
    <cellStyle name="col1 8" xfId="43267"/>
    <cellStyle name="col1 8 2" xfId="43268"/>
    <cellStyle name="col1 9" xfId="43269"/>
    <cellStyle name="col1 9 2" xfId="43270"/>
    <cellStyle name="col1_21_PSCO_Repair Expense-Prod_10F" xfId="43271"/>
    <cellStyle name="Comma" xfId="30" builtinId="3"/>
    <cellStyle name="Comma  - Style1" xfId="43272"/>
    <cellStyle name="Comma  - Style1 10" xfId="43273"/>
    <cellStyle name="Comma  - Style1 11" xfId="43274"/>
    <cellStyle name="Comma  - Style1 12" xfId="43275"/>
    <cellStyle name="Comma  - Style1 13" xfId="43276"/>
    <cellStyle name="Comma  - Style1 14" xfId="43277"/>
    <cellStyle name="Comma  - Style1 15" xfId="43278"/>
    <cellStyle name="Comma  - Style1 16" xfId="43279"/>
    <cellStyle name="Comma  - Style1 17" xfId="43280"/>
    <cellStyle name="Comma  - Style1 17 2" xfId="43281"/>
    <cellStyle name="Comma  - Style1 17_22_MN_R&amp;D 174_10C" xfId="43282"/>
    <cellStyle name="Comma  - Style1 2" xfId="43283"/>
    <cellStyle name="Comma  - Style1 3" xfId="43284"/>
    <cellStyle name="Comma  - Style1 4" xfId="43285"/>
    <cellStyle name="Comma  - Style1 5" xfId="43286"/>
    <cellStyle name="Comma  - Style1 6" xfId="43287"/>
    <cellStyle name="Comma  - Style1 7" xfId="43288"/>
    <cellStyle name="Comma  - Style1 8" xfId="43289"/>
    <cellStyle name="Comma  - Style1 9" xfId="43290"/>
    <cellStyle name="Comma  - Style1_22_MN_R&amp;D 174_10F" xfId="43291"/>
    <cellStyle name="Comma  - Style2" xfId="43292"/>
    <cellStyle name="Comma  - Style2 10" xfId="43293"/>
    <cellStyle name="Comma  - Style2 11" xfId="43294"/>
    <cellStyle name="Comma  - Style2 12" xfId="43295"/>
    <cellStyle name="Comma  - Style2 13" xfId="43296"/>
    <cellStyle name="Comma  - Style2 14" xfId="43297"/>
    <cellStyle name="Comma  - Style2 15" xfId="43298"/>
    <cellStyle name="Comma  - Style2 16" xfId="43299"/>
    <cellStyle name="Comma  - Style2 17" xfId="43300"/>
    <cellStyle name="Comma  - Style2 17 2" xfId="43301"/>
    <cellStyle name="Comma  - Style2 17_22_MN_R&amp;D 174_10C" xfId="43302"/>
    <cellStyle name="Comma  - Style2 2" xfId="43303"/>
    <cellStyle name="Comma  - Style2 3" xfId="43304"/>
    <cellStyle name="Comma  - Style2 4" xfId="43305"/>
    <cellStyle name="Comma  - Style2 5" xfId="43306"/>
    <cellStyle name="Comma  - Style2 6" xfId="43307"/>
    <cellStyle name="Comma  - Style2 7" xfId="43308"/>
    <cellStyle name="Comma  - Style2 8" xfId="43309"/>
    <cellStyle name="Comma  - Style2 9" xfId="43310"/>
    <cellStyle name="Comma  - Style2_22_MN_R&amp;D 174_10F" xfId="43311"/>
    <cellStyle name="Comma  - Style3" xfId="43312"/>
    <cellStyle name="Comma  - Style3 10" xfId="43313"/>
    <cellStyle name="Comma  - Style3 11" xfId="43314"/>
    <cellStyle name="Comma  - Style3 12" xfId="43315"/>
    <cellStyle name="Comma  - Style3 13" xfId="43316"/>
    <cellStyle name="Comma  - Style3 14" xfId="43317"/>
    <cellStyle name="Comma  - Style3 15" xfId="43318"/>
    <cellStyle name="Comma  - Style3 16" xfId="43319"/>
    <cellStyle name="Comma  - Style3 17" xfId="43320"/>
    <cellStyle name="Comma  - Style3 17 2" xfId="43321"/>
    <cellStyle name="Comma  - Style3 17_22_MN_R&amp;D 174_10C" xfId="43322"/>
    <cellStyle name="Comma  - Style3 2" xfId="43323"/>
    <cellStyle name="Comma  - Style3 3" xfId="43324"/>
    <cellStyle name="Comma  - Style3 4" xfId="43325"/>
    <cellStyle name="Comma  - Style3 5" xfId="43326"/>
    <cellStyle name="Comma  - Style3 6" xfId="43327"/>
    <cellStyle name="Comma  - Style3 7" xfId="43328"/>
    <cellStyle name="Comma  - Style3 8" xfId="43329"/>
    <cellStyle name="Comma  - Style3 9" xfId="43330"/>
    <cellStyle name="Comma  - Style3_22_MN_R&amp;D 174_10F" xfId="43331"/>
    <cellStyle name="Comma  - Style4" xfId="43332"/>
    <cellStyle name="Comma  - Style4 10" xfId="43333"/>
    <cellStyle name="Comma  - Style4 11" xfId="43334"/>
    <cellStyle name="Comma  - Style4 12" xfId="43335"/>
    <cellStyle name="Comma  - Style4 13" xfId="43336"/>
    <cellStyle name="Comma  - Style4 14" xfId="43337"/>
    <cellStyle name="Comma  - Style4 15" xfId="43338"/>
    <cellStyle name="Comma  - Style4 16" xfId="43339"/>
    <cellStyle name="Comma  - Style4 17" xfId="43340"/>
    <cellStyle name="Comma  - Style4 17 2" xfId="43341"/>
    <cellStyle name="Comma  - Style4 17_22_MN_R&amp;D 174_10C" xfId="43342"/>
    <cellStyle name="Comma  - Style4 2" xfId="43343"/>
    <cellStyle name="Comma  - Style4 3" xfId="43344"/>
    <cellStyle name="Comma  - Style4 4" xfId="43345"/>
    <cellStyle name="Comma  - Style4 5" xfId="43346"/>
    <cellStyle name="Comma  - Style4 6" xfId="43347"/>
    <cellStyle name="Comma  - Style4 7" xfId="43348"/>
    <cellStyle name="Comma  - Style4 8" xfId="43349"/>
    <cellStyle name="Comma  - Style4 9" xfId="43350"/>
    <cellStyle name="Comma  - Style4_22_MN_R&amp;D 174_10F" xfId="43351"/>
    <cellStyle name="Comma  - Style5" xfId="43352"/>
    <cellStyle name="Comma  - Style5 10" xfId="43353"/>
    <cellStyle name="Comma  - Style5 11" xfId="43354"/>
    <cellStyle name="Comma  - Style5 12" xfId="43355"/>
    <cellStyle name="Comma  - Style5 13" xfId="43356"/>
    <cellStyle name="Comma  - Style5 14" xfId="43357"/>
    <cellStyle name="Comma  - Style5 15" xfId="43358"/>
    <cellStyle name="Comma  - Style5 16" xfId="43359"/>
    <cellStyle name="Comma  - Style5 17" xfId="43360"/>
    <cellStyle name="Comma  - Style5 17 2" xfId="43361"/>
    <cellStyle name="Comma  - Style5 17_22_MN_R&amp;D 174_10C" xfId="43362"/>
    <cellStyle name="Comma  - Style5 2" xfId="43363"/>
    <cellStyle name="Comma  - Style5 3" xfId="43364"/>
    <cellStyle name="Comma  - Style5 4" xfId="43365"/>
    <cellStyle name="Comma  - Style5 5" xfId="43366"/>
    <cellStyle name="Comma  - Style5 6" xfId="43367"/>
    <cellStyle name="Comma  - Style5 7" xfId="43368"/>
    <cellStyle name="Comma  - Style5 8" xfId="43369"/>
    <cellStyle name="Comma  - Style5 9" xfId="43370"/>
    <cellStyle name="Comma  - Style5_22_MN_R&amp;D 174_10F" xfId="43371"/>
    <cellStyle name="Comma  - Style6" xfId="43372"/>
    <cellStyle name="Comma  - Style6 10" xfId="43373"/>
    <cellStyle name="Comma  - Style6 11" xfId="43374"/>
    <cellStyle name="Comma  - Style6 12" xfId="43375"/>
    <cellStyle name="Comma  - Style6 13" xfId="43376"/>
    <cellStyle name="Comma  - Style6 14" xfId="43377"/>
    <cellStyle name="Comma  - Style6 15" xfId="43378"/>
    <cellStyle name="Comma  - Style6 16" xfId="43379"/>
    <cellStyle name="Comma  - Style6 17" xfId="43380"/>
    <cellStyle name="Comma  - Style6 17 2" xfId="43381"/>
    <cellStyle name="Comma  - Style6 17_22_MN_R&amp;D 174_10C" xfId="43382"/>
    <cellStyle name="Comma  - Style6 2" xfId="43383"/>
    <cellStyle name="Comma  - Style6 3" xfId="43384"/>
    <cellStyle name="Comma  - Style6 4" xfId="43385"/>
    <cellStyle name="Comma  - Style6 5" xfId="43386"/>
    <cellStyle name="Comma  - Style6 6" xfId="43387"/>
    <cellStyle name="Comma  - Style6 7" xfId="43388"/>
    <cellStyle name="Comma  - Style6 8" xfId="43389"/>
    <cellStyle name="Comma  - Style6 9" xfId="43390"/>
    <cellStyle name="Comma  - Style6_22_MN_R&amp;D 174_10F" xfId="43391"/>
    <cellStyle name="Comma  - Style7" xfId="43392"/>
    <cellStyle name="Comma  - Style7 10" xfId="43393"/>
    <cellStyle name="Comma  - Style7 11" xfId="43394"/>
    <cellStyle name="Comma  - Style7 12" xfId="43395"/>
    <cellStyle name="Comma  - Style7 13" xfId="43396"/>
    <cellStyle name="Comma  - Style7 14" xfId="43397"/>
    <cellStyle name="Comma  - Style7 15" xfId="43398"/>
    <cellStyle name="Comma  - Style7 16" xfId="43399"/>
    <cellStyle name="Comma  - Style7 17" xfId="43400"/>
    <cellStyle name="Comma  - Style7 17 2" xfId="43401"/>
    <cellStyle name="Comma  - Style7 17_22_MN_R&amp;D 174_10C" xfId="43402"/>
    <cellStyle name="Comma  - Style7 2" xfId="43403"/>
    <cellStyle name="Comma  - Style7 3" xfId="43404"/>
    <cellStyle name="Comma  - Style7 4" xfId="43405"/>
    <cellStyle name="Comma  - Style7 5" xfId="43406"/>
    <cellStyle name="Comma  - Style7 6" xfId="43407"/>
    <cellStyle name="Comma  - Style7 7" xfId="43408"/>
    <cellStyle name="Comma  - Style7 8" xfId="43409"/>
    <cellStyle name="Comma  - Style7 9" xfId="43410"/>
    <cellStyle name="Comma  - Style7_22_MN_R&amp;D 174_10F" xfId="43411"/>
    <cellStyle name="Comma  - Style8" xfId="43412"/>
    <cellStyle name="Comma  - Style8 10" xfId="43413"/>
    <cellStyle name="Comma  - Style8 11" xfId="43414"/>
    <cellStyle name="Comma  - Style8 12" xfId="43415"/>
    <cellStyle name="Comma  - Style8 13" xfId="43416"/>
    <cellStyle name="Comma  - Style8 14" xfId="43417"/>
    <cellStyle name="Comma  - Style8 15" xfId="43418"/>
    <cellStyle name="Comma  - Style8 16" xfId="43419"/>
    <cellStyle name="Comma  - Style8 17" xfId="43420"/>
    <cellStyle name="Comma  - Style8 17 2" xfId="43421"/>
    <cellStyle name="Comma  - Style8 17_22_MN_R&amp;D 174_10C" xfId="43422"/>
    <cellStyle name="Comma  - Style8 2" xfId="43423"/>
    <cellStyle name="Comma  - Style8 3" xfId="43424"/>
    <cellStyle name="Comma  - Style8 4" xfId="43425"/>
    <cellStyle name="Comma  - Style8 5" xfId="43426"/>
    <cellStyle name="Comma  - Style8 6" xfId="43427"/>
    <cellStyle name="Comma  - Style8 7" xfId="43428"/>
    <cellStyle name="Comma  - Style8 8" xfId="43429"/>
    <cellStyle name="Comma  - Style8 9" xfId="43430"/>
    <cellStyle name="Comma  - Style8_22_MN_R&amp;D 174_10F" xfId="43431"/>
    <cellStyle name="Comma [0] 10" xfId="43432"/>
    <cellStyle name="Comma [0] 10 10" xfId="43433"/>
    <cellStyle name="Comma [0] 10 10 2" xfId="43434"/>
    <cellStyle name="Comma [0] 10 10 3" xfId="43435"/>
    <cellStyle name="Comma [0] 10 11" xfId="43436"/>
    <cellStyle name="Comma [0] 10 12" xfId="43437"/>
    <cellStyle name="Comma [0] 10 2" xfId="43438"/>
    <cellStyle name="Comma [0] 10 2 2" xfId="43439"/>
    <cellStyle name="Comma [0] 10 2 2 2" xfId="43440"/>
    <cellStyle name="Comma [0] 10 2 2 3" xfId="43441"/>
    <cellStyle name="Comma [0] 10 2 2 3 2" xfId="43442"/>
    <cellStyle name="Comma [0] 10 2 2 3 2 2" xfId="43443"/>
    <cellStyle name="Comma [0] 10 2 2 3 2 3" xfId="43444"/>
    <cellStyle name="Comma [0] 10 2 2 3 3" xfId="43445"/>
    <cellStyle name="Comma [0] 10 2 2 3 4" xfId="43446"/>
    <cellStyle name="Comma [0] 10 2 2 4" xfId="43447"/>
    <cellStyle name="Comma [0] 10 2 2 4 2" xfId="43448"/>
    <cellStyle name="Comma [0] 10 2 2 4 3" xfId="43449"/>
    <cellStyle name="Comma [0] 10 2 2 5" xfId="43450"/>
    <cellStyle name="Comma [0] 10 2 2 6" xfId="43451"/>
    <cellStyle name="Comma [0] 10 2 3" xfId="43452"/>
    <cellStyle name="Comma [0] 10 2 3 2" xfId="3081"/>
    <cellStyle name="Comma [0] 10 2 4" xfId="43453"/>
    <cellStyle name="Comma [0] 10 2 4 2" xfId="43454"/>
    <cellStyle name="Comma [0] 10 2 4 2 2" xfId="43455"/>
    <cellStyle name="Comma [0] 10 2 4 2 2 2" xfId="43456"/>
    <cellStyle name="Comma [0] 10 2 4 2 2 3" xfId="43457"/>
    <cellStyle name="Comma [0] 10 2 4 2 3" xfId="43458"/>
    <cellStyle name="Comma [0] 10 2 4 2 4" xfId="43459"/>
    <cellStyle name="Comma [0] 10 2 4 3" xfId="43460"/>
    <cellStyle name="Comma [0] 10 2 4 3 2" xfId="43461"/>
    <cellStyle name="Comma [0] 10 2 4 3 3" xfId="43462"/>
    <cellStyle name="Comma [0] 10 2 4 4" xfId="43463"/>
    <cellStyle name="Comma [0] 10 2 4 5" xfId="43464"/>
    <cellStyle name="Comma [0] 10 2 5" xfId="43465"/>
    <cellStyle name="Comma [0] 10 2 5 2" xfId="43466"/>
    <cellStyle name="Comma [0] 10 2 5 2 2" xfId="43467"/>
    <cellStyle name="Comma [0] 10 2 5 2 3" xfId="43468"/>
    <cellStyle name="Comma [0] 10 2 5 3" xfId="43469"/>
    <cellStyle name="Comma [0] 10 2 5 4" xfId="43470"/>
    <cellStyle name="Comma [0] 10 2 6" xfId="43471"/>
    <cellStyle name="Comma [0] 10 2 6 2" xfId="43472"/>
    <cellStyle name="Comma [0] 10 2 6 3" xfId="43473"/>
    <cellStyle name="Comma [0] 10 2 7" xfId="43474"/>
    <cellStyle name="Comma [0] 10 2 8" xfId="43475"/>
    <cellStyle name="Comma [0] 10 3" xfId="43476"/>
    <cellStyle name="Comma [0] 10 3 2" xfId="43477"/>
    <cellStyle name="Comma [0] 10 3 2 2" xfId="43478"/>
    <cellStyle name="Comma [0] 10 3 2 2 2" xfId="43479"/>
    <cellStyle name="Comma [0] 10 3 2 2 2 2" xfId="43480"/>
    <cellStyle name="Comma [0] 10 3 2 2 2 3" xfId="43481"/>
    <cellStyle name="Comma [0] 10 3 2 2 3" xfId="43482"/>
    <cellStyle name="Comma [0] 10 3 2 2 4" xfId="43483"/>
    <cellStyle name="Comma [0] 10 3 2 3" xfId="43484"/>
    <cellStyle name="Comma [0] 10 3 2 3 2" xfId="43485"/>
    <cellStyle name="Comma [0] 10 3 2 3 3" xfId="43486"/>
    <cellStyle name="Comma [0] 10 3 2 4" xfId="43487"/>
    <cellStyle name="Comma [0] 10 3 2 5" xfId="43488"/>
    <cellStyle name="Comma [0] 10 3 3" xfId="43489"/>
    <cellStyle name="Comma [0] 10 3 3 2" xfId="43490"/>
    <cellStyle name="Comma [0] 10 3 3 2 2" xfId="43491"/>
    <cellStyle name="Comma [0] 10 3 3 2 2 2" xfId="43492"/>
    <cellStyle name="Comma [0] 10 3 3 2 2 3" xfId="43493"/>
    <cellStyle name="Comma [0] 10 3 3 2 3" xfId="43494"/>
    <cellStyle name="Comma [0] 10 3 3 2 4" xfId="43495"/>
    <cellStyle name="Comma [0] 10 3 3 3" xfId="43496"/>
    <cellStyle name="Comma [0] 10 3 3 3 2" xfId="43497"/>
    <cellStyle name="Comma [0] 10 3 3 3 3" xfId="43498"/>
    <cellStyle name="Comma [0] 10 3 3 4" xfId="43499"/>
    <cellStyle name="Comma [0] 10 3 3 5" xfId="43500"/>
    <cellStyle name="Comma [0] 10 3 4" xfId="43501"/>
    <cellStyle name="Comma [0] 10 3 4 2" xfId="43502"/>
    <cellStyle name="Comma [0] 10 3 4 2 2" xfId="43503"/>
    <cellStyle name="Comma [0] 10 3 4 2 3" xfId="43504"/>
    <cellStyle name="Comma [0] 10 3 4 3" xfId="43505"/>
    <cellStyle name="Comma [0] 10 3 4 4" xfId="43506"/>
    <cellStyle name="Comma [0] 10 3 5" xfId="43507"/>
    <cellStyle name="Comma [0] 10 3 5 2" xfId="43508"/>
    <cellStyle name="Comma [0] 10 3 5 3" xfId="43509"/>
    <cellStyle name="Comma [0] 10 3 6" xfId="43510"/>
    <cellStyle name="Comma [0] 10 3 7" xfId="43511"/>
    <cellStyle name="Comma [0] 10 4" xfId="43512"/>
    <cellStyle name="Comma [0] 10 4 2" xfId="43513"/>
    <cellStyle name="Comma [0] 10 4 2 2" xfId="43514"/>
    <cellStyle name="Comma [0] 10 4 2 2 2" xfId="43515"/>
    <cellStyle name="Comma [0] 10 4 2 2 2 2" xfId="43516"/>
    <cellStyle name="Comma [0] 10 4 2 2 2 3" xfId="43517"/>
    <cellStyle name="Comma [0] 10 4 2 2 3" xfId="43518"/>
    <cellStyle name="Comma [0] 10 4 2 2 4" xfId="43519"/>
    <cellStyle name="Comma [0] 10 4 2 3" xfId="43520"/>
    <cellStyle name="Comma [0] 10 4 2 3 2" xfId="43521"/>
    <cellStyle name="Comma [0] 10 4 2 3 3" xfId="43522"/>
    <cellStyle name="Comma [0] 10 4 2 4" xfId="43523"/>
    <cellStyle name="Comma [0] 10 4 2 5" xfId="43524"/>
    <cellStyle name="Comma [0] 10 4 3" xfId="43525"/>
    <cellStyle name="Comma [0] 10 4 3 2" xfId="43526"/>
    <cellStyle name="Comma [0] 10 4 3 2 2" xfId="43527"/>
    <cellStyle name="Comma [0] 10 4 3 2 2 2" xfId="43528"/>
    <cellStyle name="Comma [0] 10 4 3 2 2 3" xfId="43529"/>
    <cellStyle name="Comma [0] 10 4 3 2 3" xfId="43530"/>
    <cellStyle name="Comma [0] 10 4 3 2 4" xfId="43531"/>
    <cellStyle name="Comma [0] 10 4 3 3" xfId="43532"/>
    <cellStyle name="Comma [0] 10 4 3 3 2" xfId="43533"/>
    <cellStyle name="Comma [0] 10 4 3 3 3" xfId="43534"/>
    <cellStyle name="Comma [0] 10 4 3 4" xfId="43535"/>
    <cellStyle name="Comma [0] 10 4 3 5" xfId="43536"/>
    <cellStyle name="Comma [0] 10 4 4" xfId="43537"/>
    <cellStyle name="Comma [0] 10 4 4 2" xfId="43538"/>
    <cellStyle name="Comma [0] 10 4 4 2 2" xfId="43539"/>
    <cellStyle name="Comma [0] 10 4 4 2 3" xfId="43540"/>
    <cellStyle name="Comma [0] 10 4 4 3" xfId="43541"/>
    <cellStyle name="Comma [0] 10 4 4 4" xfId="43542"/>
    <cellStyle name="Comma [0] 10 4 5" xfId="43543"/>
    <cellStyle name="Comma [0] 10 4 5 2" xfId="43544"/>
    <cellStyle name="Comma [0] 10 4 5 3" xfId="43545"/>
    <cellStyle name="Comma [0] 10 4 6" xfId="43546"/>
    <cellStyle name="Comma [0] 10 4 7" xfId="43547"/>
    <cellStyle name="Comma [0] 10 5" xfId="43548"/>
    <cellStyle name="Comma [0] 10 5 2" xfId="43549"/>
    <cellStyle name="Comma [0] 10 5 3" xfId="43550"/>
    <cellStyle name="Comma [0] 10 5 3 2" xfId="43551"/>
    <cellStyle name="Comma [0] 10 5 3 2 2" xfId="43552"/>
    <cellStyle name="Comma [0] 10 5 3 2 3" xfId="43553"/>
    <cellStyle name="Comma [0] 10 5 3 3" xfId="43554"/>
    <cellStyle name="Comma [0] 10 5 3 4" xfId="43555"/>
    <cellStyle name="Comma [0] 10 5 4" xfId="43556"/>
    <cellStyle name="Comma [0] 10 5 4 2" xfId="43557"/>
    <cellStyle name="Comma [0] 10 5 4 3" xfId="43558"/>
    <cellStyle name="Comma [0] 10 5 5" xfId="43559"/>
    <cellStyle name="Comma [0] 10 5 6" xfId="43560"/>
    <cellStyle name="Comma [0] 10 6" xfId="43561"/>
    <cellStyle name="Comma [0] 10 6 2" xfId="43562"/>
    <cellStyle name="Comma [0] 10 6 3" xfId="43563"/>
    <cellStyle name="Comma [0] 10 6 3 2" xfId="43564"/>
    <cellStyle name="Comma [0] 10 6 3 2 2" xfId="43565"/>
    <cellStyle name="Comma [0] 10 6 3 2 3" xfId="43566"/>
    <cellStyle name="Comma [0] 10 6 3 3" xfId="43567"/>
    <cellStyle name="Comma [0] 10 6 3 4" xfId="43568"/>
    <cellStyle name="Comma [0] 10 6 4" xfId="43569"/>
    <cellStyle name="Comma [0] 10 6 4 2" xfId="43570"/>
    <cellStyle name="Comma [0] 10 6 4 3" xfId="43571"/>
    <cellStyle name="Comma [0] 10 6 5" xfId="43572"/>
    <cellStyle name="Comma [0] 10 6 6" xfId="43573"/>
    <cellStyle name="Comma [0] 10 7" xfId="43574"/>
    <cellStyle name="Comma [0] 10 7 2" xfId="43575"/>
    <cellStyle name="Comma [0] 10 7 2 2" xfId="43576"/>
    <cellStyle name="Comma [0] 10 7 2 2 2" xfId="43577"/>
    <cellStyle name="Comma [0] 10 7 2 2 3" xfId="43578"/>
    <cellStyle name="Comma [0] 10 7 2 3" xfId="43579"/>
    <cellStyle name="Comma [0] 10 7 2 4" xfId="43580"/>
    <cellStyle name="Comma [0] 10 7 3" xfId="43581"/>
    <cellStyle name="Comma [0] 10 7 3 2" xfId="43582"/>
    <cellStyle name="Comma [0] 10 7 3 3" xfId="43583"/>
    <cellStyle name="Comma [0] 10 7 4" xfId="43584"/>
    <cellStyle name="Comma [0] 10 7 5" xfId="43585"/>
    <cellStyle name="Comma [0] 10 8" xfId="43586"/>
    <cellStyle name="Comma [0] 10 8 2" xfId="43587"/>
    <cellStyle name="Comma [0] 10 8 2 2" xfId="43588"/>
    <cellStyle name="Comma [0] 10 8 2 3" xfId="43589"/>
    <cellStyle name="Comma [0] 10 8 3" xfId="43590"/>
    <cellStyle name="Comma [0] 10 8 4" xfId="43591"/>
    <cellStyle name="Comma [0] 10 9" xfId="43592"/>
    <cellStyle name="Comma [0] 10 9 2" xfId="43593"/>
    <cellStyle name="Comma [0] 10 9 2 2" xfId="43594"/>
    <cellStyle name="Comma [0] 10 9 2 3" xfId="43595"/>
    <cellStyle name="Comma [0] 10 9 3" xfId="43596"/>
    <cellStyle name="Comma [0] 10 9 4" xfId="43597"/>
    <cellStyle name="Comma [0] 11" xfId="43598"/>
    <cellStyle name="Comma [0] 11 2" xfId="43599"/>
    <cellStyle name="Comma [0] 11 2 2" xfId="43600"/>
    <cellStyle name="Comma [0] 11 2 2 2" xfId="43601"/>
    <cellStyle name="Comma [0] 11 2 2 3" xfId="43602"/>
    <cellStyle name="Comma [0] 11 2 3" xfId="43603"/>
    <cellStyle name="Comma [0] 11 2 4" xfId="43604"/>
    <cellStyle name="Comma [0] 11 3" xfId="43605"/>
    <cellStyle name="Comma [0] 11 3 2" xfId="43606"/>
    <cellStyle name="Comma [0] 11 3 3" xfId="43607"/>
    <cellStyle name="Comma [0] 11 4" xfId="43608"/>
    <cellStyle name="Comma [0] 11 5" xfId="43609"/>
    <cellStyle name="Comma [0] 12" xfId="43610"/>
    <cellStyle name="Comma [0] 12 2" xfId="43611"/>
    <cellStyle name="Comma [0] 12 2 2" xfId="43612"/>
    <cellStyle name="Comma [0] 12 2 2 2" xfId="43613"/>
    <cellStyle name="Comma [0] 12 2 2 3" xfId="43614"/>
    <cellStyle name="Comma [0] 12 2 3" xfId="43615"/>
    <cellStyle name="Comma [0] 12 2 4" xfId="43616"/>
    <cellStyle name="Comma [0] 12 3" xfId="43617"/>
    <cellStyle name="Comma [0] 12 3 2" xfId="43618"/>
    <cellStyle name="Comma [0] 12 3 3" xfId="43619"/>
    <cellStyle name="Comma [0] 12 4" xfId="43620"/>
    <cellStyle name="Comma [0] 12 5" xfId="43621"/>
    <cellStyle name="Comma [0] 13" xfId="43622"/>
    <cellStyle name="Comma [0] 14" xfId="43623"/>
    <cellStyle name="Comma [0] 14 2" xfId="43624"/>
    <cellStyle name="Comma [0] 14 2 2" xfId="43625"/>
    <cellStyle name="Comma [0] 14 2 3" xfId="43626"/>
    <cellStyle name="Comma [0] 14 3" xfId="43627"/>
    <cellStyle name="Comma [0] 14 4" xfId="43628"/>
    <cellStyle name="Comma [0] 15" xfId="43629"/>
    <cellStyle name="Comma [0] 16" xfId="43630"/>
    <cellStyle name="Comma [0] 16 2" xfId="43631"/>
    <cellStyle name="Comma [0] 17" xfId="43632"/>
    <cellStyle name="Comma [0] 18" xfId="43633"/>
    <cellStyle name="Comma [0] 19" xfId="43634"/>
    <cellStyle name="Comma [0] 2" xfId="1670"/>
    <cellStyle name="Comma [0] 2 10" xfId="43635"/>
    <cellStyle name="Comma [0] 2 11" xfId="43636"/>
    <cellStyle name="Comma [0] 2 12" xfId="43637"/>
    <cellStyle name="Comma [0] 2 13" xfId="43638"/>
    <cellStyle name="Comma [0] 2 14" xfId="43639"/>
    <cellStyle name="Comma [0] 2 15" xfId="43640"/>
    <cellStyle name="Comma [0] 2 16" xfId="43641"/>
    <cellStyle name="Comma [0] 2 17" xfId="43642"/>
    <cellStyle name="Comma [0] 2 18" xfId="43643"/>
    <cellStyle name="Comma [0] 2 19" xfId="43644"/>
    <cellStyle name="Comma [0] 2 2" xfId="43645"/>
    <cellStyle name="Comma [0] 2 2 2" xfId="64048"/>
    <cellStyle name="Comma [0] 2 20" xfId="43646"/>
    <cellStyle name="Comma [0] 2 21" xfId="43647"/>
    <cellStyle name="Comma [0] 2 22" xfId="43648"/>
    <cellStyle name="Comma [0] 2 23" xfId="43649"/>
    <cellStyle name="Comma [0] 2 24" xfId="43650"/>
    <cellStyle name="Comma [0] 2 25" xfId="43651"/>
    <cellStyle name="Comma [0] 2 26" xfId="43652"/>
    <cellStyle name="Comma [0] 2 27" xfId="43653"/>
    <cellStyle name="Comma [0] 2 28" xfId="43654"/>
    <cellStyle name="Comma [0] 2 29" xfId="43655"/>
    <cellStyle name="Comma [0] 2 3" xfId="43656"/>
    <cellStyle name="Comma [0] 2 30" xfId="43657"/>
    <cellStyle name="Comma [0] 2 31" xfId="43658"/>
    <cellStyle name="Comma [0] 2 32" xfId="43659"/>
    <cellStyle name="Comma [0] 2 33" xfId="43660"/>
    <cellStyle name="Comma [0] 2 34" xfId="43661"/>
    <cellStyle name="Comma [0] 2 35" xfId="43662"/>
    <cellStyle name="Comma [0] 2 36" xfId="43663"/>
    <cellStyle name="Comma [0] 2 37" xfId="43664"/>
    <cellStyle name="Comma [0] 2 38" xfId="43665"/>
    <cellStyle name="Comma [0] 2 39" xfId="43666"/>
    <cellStyle name="Comma [0] 2 4" xfId="43667"/>
    <cellStyle name="Comma [0] 2 40" xfId="43668"/>
    <cellStyle name="Comma [0] 2 41" xfId="43669"/>
    <cellStyle name="Comma [0] 2 42" xfId="43670"/>
    <cellStyle name="Comma [0] 2 5" xfId="43671"/>
    <cellStyle name="Comma [0] 2 6" xfId="43672"/>
    <cellStyle name="Comma [0] 2 7" xfId="43673"/>
    <cellStyle name="Comma [0] 2 8" xfId="43674"/>
    <cellStyle name="Comma [0] 2 9" xfId="43675"/>
    <cellStyle name="Comma [0] 20" xfId="43676"/>
    <cellStyle name="Comma [0] 21" xfId="43677"/>
    <cellStyle name="Comma [0] 22" xfId="43678"/>
    <cellStyle name="Comma [0] 23" xfId="43679"/>
    <cellStyle name="Comma [0] 24" xfId="43680"/>
    <cellStyle name="Comma [0] 3" xfId="1671"/>
    <cellStyle name="Comma [0] 3 2" xfId="43681"/>
    <cellStyle name="Comma [0] 4" xfId="1672"/>
    <cellStyle name="Comma [0] 4 10" xfId="43682"/>
    <cellStyle name="Comma [0] 4 10 2" xfId="43683"/>
    <cellStyle name="Comma [0] 4 10 2 2" xfId="43684"/>
    <cellStyle name="Comma [0] 4 10 2 3" xfId="43685"/>
    <cellStyle name="Comma [0] 4 10 3" xfId="43686"/>
    <cellStyle name="Comma [0] 4 10 4" xfId="43687"/>
    <cellStyle name="Comma [0] 4 11" xfId="43688"/>
    <cellStyle name="Comma [0] 4 11 2" xfId="43689"/>
    <cellStyle name="Comma [0] 4 11 2 2" xfId="43690"/>
    <cellStyle name="Comma [0] 4 11 2 3" xfId="43691"/>
    <cellStyle name="Comma [0] 4 11 3" xfId="43692"/>
    <cellStyle name="Comma [0] 4 11 4" xfId="43693"/>
    <cellStyle name="Comma [0] 4 12" xfId="43694"/>
    <cellStyle name="Comma [0] 4 12 2" xfId="43695"/>
    <cellStyle name="Comma [0] 4 12 3" xfId="43696"/>
    <cellStyle name="Comma [0] 4 13" xfId="43697"/>
    <cellStyle name="Comma [0] 4 14" xfId="43698"/>
    <cellStyle name="Comma [0] 4 2" xfId="43699"/>
    <cellStyle name="Comma [0] 4 2 10" xfId="43700"/>
    <cellStyle name="Comma [0] 4 2 10 2" xfId="43701"/>
    <cellStyle name="Comma [0] 4 2 10 3" xfId="43702"/>
    <cellStyle name="Comma [0] 4 2 11" xfId="43703"/>
    <cellStyle name="Comma [0] 4 2 12" xfId="43704"/>
    <cellStyle name="Comma [0] 4 2 2" xfId="43705"/>
    <cellStyle name="Comma [0] 4 2 2 2" xfId="43706"/>
    <cellStyle name="Comma [0] 4 2 2 2 2" xfId="43707"/>
    <cellStyle name="Comma [0] 4 2 2 2 2 2" xfId="43708"/>
    <cellStyle name="Comma [0] 4 2 2 2 2 2 2" xfId="43709"/>
    <cellStyle name="Comma [0] 4 2 2 2 2 2 3" xfId="43710"/>
    <cellStyle name="Comma [0] 4 2 2 2 2 3" xfId="43711"/>
    <cellStyle name="Comma [0] 4 2 2 2 2 4" xfId="43712"/>
    <cellStyle name="Comma [0] 4 2 2 2 3" xfId="43713"/>
    <cellStyle name="Comma [0] 4 2 2 2 3 2" xfId="43714"/>
    <cellStyle name="Comma [0] 4 2 2 2 3 3" xfId="43715"/>
    <cellStyle name="Comma [0] 4 2 2 2 4" xfId="43716"/>
    <cellStyle name="Comma [0] 4 2 2 2 5" xfId="43717"/>
    <cellStyle name="Comma [0] 4 2 2 3" xfId="43718"/>
    <cellStyle name="Comma [0] 4 2 2 3 2" xfId="43719"/>
    <cellStyle name="Comma [0] 4 2 2 3 2 2" xfId="43720"/>
    <cellStyle name="Comma [0] 4 2 2 3 2 2 2" xfId="43721"/>
    <cellStyle name="Comma [0] 4 2 2 3 2 2 3" xfId="43722"/>
    <cellStyle name="Comma [0] 4 2 2 3 2 3" xfId="43723"/>
    <cellStyle name="Comma [0] 4 2 2 3 2 4" xfId="43724"/>
    <cellStyle name="Comma [0] 4 2 2 3 3" xfId="43725"/>
    <cellStyle name="Comma [0] 4 2 2 3 3 2" xfId="43726"/>
    <cellStyle name="Comma [0] 4 2 2 3 3 3" xfId="43727"/>
    <cellStyle name="Comma [0] 4 2 2 3 4" xfId="43728"/>
    <cellStyle name="Comma [0] 4 2 2 3 5" xfId="43729"/>
    <cellStyle name="Comma [0] 4 2 2 4" xfId="43730"/>
    <cellStyle name="Comma [0] 4 2 2 4 2" xfId="43731"/>
    <cellStyle name="Comma [0] 4 2 2 4 2 2" xfId="43732"/>
    <cellStyle name="Comma [0] 4 2 2 4 2 3" xfId="43733"/>
    <cellStyle name="Comma [0] 4 2 2 4 3" xfId="43734"/>
    <cellStyle name="Comma [0] 4 2 2 4 4" xfId="43735"/>
    <cellStyle name="Comma [0] 4 2 2 5" xfId="43736"/>
    <cellStyle name="Comma [0] 4 2 2 5 2" xfId="43737"/>
    <cellStyle name="Comma [0] 4 2 2 5 3" xfId="43738"/>
    <cellStyle name="Comma [0] 4 2 2 6" xfId="43739"/>
    <cellStyle name="Comma [0] 4 2 2 7" xfId="43740"/>
    <cellStyle name="Comma [0] 4 2 3" xfId="43741"/>
    <cellStyle name="Comma [0] 4 2 3 2" xfId="43742"/>
    <cellStyle name="Comma [0] 4 2 3 2 2" xfId="43743"/>
    <cellStyle name="Comma [0] 4 2 3 2 2 2" xfId="43744"/>
    <cellStyle name="Comma [0] 4 2 3 2 2 2 2" xfId="43745"/>
    <cellStyle name="Comma [0] 4 2 3 2 2 2 3" xfId="43746"/>
    <cellStyle name="Comma [0] 4 2 3 2 2 3" xfId="43747"/>
    <cellStyle name="Comma [0] 4 2 3 2 2 4" xfId="43748"/>
    <cellStyle name="Comma [0] 4 2 3 2 3" xfId="43749"/>
    <cellStyle name="Comma [0] 4 2 3 2 3 2" xfId="43750"/>
    <cellStyle name="Comma [0] 4 2 3 2 3 3" xfId="43751"/>
    <cellStyle name="Comma [0] 4 2 3 2 4" xfId="43752"/>
    <cellStyle name="Comma [0] 4 2 3 2 5" xfId="43753"/>
    <cellStyle name="Comma [0] 4 2 3 3" xfId="43754"/>
    <cellStyle name="Comma [0] 4 2 3 3 2" xfId="43755"/>
    <cellStyle name="Comma [0] 4 2 3 3 2 2" xfId="43756"/>
    <cellStyle name="Comma [0] 4 2 3 3 2 2 2" xfId="43757"/>
    <cellStyle name="Comma [0] 4 2 3 3 2 2 3" xfId="43758"/>
    <cellStyle name="Comma [0] 4 2 3 3 2 3" xfId="43759"/>
    <cellStyle name="Comma [0] 4 2 3 3 2 4" xfId="43760"/>
    <cellStyle name="Comma [0] 4 2 3 3 3" xfId="43761"/>
    <cellStyle name="Comma [0] 4 2 3 3 3 2" xfId="43762"/>
    <cellStyle name="Comma [0] 4 2 3 3 3 3" xfId="43763"/>
    <cellStyle name="Comma [0] 4 2 3 3 4" xfId="43764"/>
    <cellStyle name="Comma [0] 4 2 3 3 5" xfId="43765"/>
    <cellStyle name="Comma [0] 4 2 3 4" xfId="43766"/>
    <cellStyle name="Comma [0] 4 2 3 4 2" xfId="43767"/>
    <cellStyle name="Comma [0] 4 2 3 4 2 2" xfId="43768"/>
    <cellStyle name="Comma [0] 4 2 3 4 2 3" xfId="43769"/>
    <cellStyle name="Comma [0] 4 2 3 4 3" xfId="43770"/>
    <cellStyle name="Comma [0] 4 2 3 4 4" xfId="43771"/>
    <cellStyle name="Comma [0] 4 2 3 5" xfId="43772"/>
    <cellStyle name="Comma [0] 4 2 3 5 2" xfId="43773"/>
    <cellStyle name="Comma [0] 4 2 3 5 3" xfId="43774"/>
    <cellStyle name="Comma [0] 4 2 3 6" xfId="43775"/>
    <cellStyle name="Comma [0] 4 2 3 7" xfId="43776"/>
    <cellStyle name="Comma [0] 4 2 4" xfId="43777"/>
    <cellStyle name="Comma [0] 4 2 4 2" xfId="43778"/>
    <cellStyle name="Comma [0] 4 2 4 2 2" xfId="43779"/>
    <cellStyle name="Comma [0] 4 2 4 2 2 2" xfId="43780"/>
    <cellStyle name="Comma [0] 4 2 4 2 2 2 2" xfId="43781"/>
    <cellStyle name="Comma [0] 4 2 4 2 2 2 3" xfId="43782"/>
    <cellStyle name="Comma [0] 4 2 4 2 2 3" xfId="43783"/>
    <cellStyle name="Comma [0] 4 2 4 2 2 4" xfId="43784"/>
    <cellStyle name="Comma [0] 4 2 4 2 3" xfId="43785"/>
    <cellStyle name="Comma [0] 4 2 4 2 3 2" xfId="43786"/>
    <cellStyle name="Comma [0] 4 2 4 2 3 3" xfId="43787"/>
    <cellStyle name="Comma [0] 4 2 4 2 4" xfId="43788"/>
    <cellStyle name="Comma [0] 4 2 4 2 5" xfId="43789"/>
    <cellStyle name="Comma [0] 4 2 4 3" xfId="43790"/>
    <cellStyle name="Comma [0] 4 2 4 3 2" xfId="43791"/>
    <cellStyle name="Comma [0] 4 2 4 3 2 2" xfId="43792"/>
    <cellStyle name="Comma [0] 4 2 4 3 2 2 2" xfId="43793"/>
    <cellStyle name="Comma [0] 4 2 4 3 2 2 3" xfId="43794"/>
    <cellStyle name="Comma [0] 4 2 4 3 2 3" xfId="43795"/>
    <cellStyle name="Comma [0] 4 2 4 3 2 4" xfId="43796"/>
    <cellStyle name="Comma [0] 4 2 4 3 3" xfId="43797"/>
    <cellStyle name="Comma [0] 4 2 4 3 3 2" xfId="43798"/>
    <cellStyle name="Comma [0] 4 2 4 3 3 3" xfId="43799"/>
    <cellStyle name="Comma [0] 4 2 4 3 4" xfId="43800"/>
    <cellStyle name="Comma [0] 4 2 4 3 5" xfId="43801"/>
    <cellStyle name="Comma [0] 4 2 4 4" xfId="43802"/>
    <cellStyle name="Comma [0] 4 2 4 4 2" xfId="43803"/>
    <cellStyle name="Comma [0] 4 2 4 4 2 2" xfId="43804"/>
    <cellStyle name="Comma [0] 4 2 4 4 2 3" xfId="43805"/>
    <cellStyle name="Comma [0] 4 2 4 4 3" xfId="43806"/>
    <cellStyle name="Comma [0] 4 2 4 4 4" xfId="43807"/>
    <cellStyle name="Comma [0] 4 2 4 5" xfId="43808"/>
    <cellStyle name="Comma [0] 4 2 4 5 2" xfId="43809"/>
    <cellStyle name="Comma [0] 4 2 4 5 3" xfId="43810"/>
    <cellStyle name="Comma [0] 4 2 4 6" xfId="43811"/>
    <cellStyle name="Comma [0] 4 2 4 7" xfId="43812"/>
    <cellStyle name="Comma [0] 4 2 5" xfId="43813"/>
    <cellStyle name="Comma [0] 4 2 5 2" xfId="43814"/>
    <cellStyle name="Comma [0] 4 2 5 2 2" xfId="43815"/>
    <cellStyle name="Comma [0] 4 2 5 2 2 2" xfId="43816"/>
    <cellStyle name="Comma [0] 4 2 5 2 2 3" xfId="43817"/>
    <cellStyle name="Comma [0] 4 2 5 2 3" xfId="43818"/>
    <cellStyle name="Comma [0] 4 2 5 2 4" xfId="43819"/>
    <cellStyle name="Comma [0] 4 2 5 3" xfId="43820"/>
    <cellStyle name="Comma [0] 4 2 5 3 2" xfId="43821"/>
    <cellStyle name="Comma [0] 4 2 5 3 3" xfId="43822"/>
    <cellStyle name="Comma [0] 4 2 5 4" xfId="43823"/>
    <cellStyle name="Comma [0] 4 2 5 5" xfId="43824"/>
    <cellStyle name="Comma [0] 4 2 6" xfId="43825"/>
    <cellStyle name="Comma [0] 4 2 6 2" xfId="43826"/>
    <cellStyle name="Comma [0] 4 2 6 2 2" xfId="43827"/>
    <cellStyle name="Comma [0] 4 2 6 2 2 2" xfId="43828"/>
    <cellStyle name="Comma [0] 4 2 6 2 2 3" xfId="43829"/>
    <cellStyle name="Comma [0] 4 2 6 2 3" xfId="43830"/>
    <cellStyle name="Comma [0] 4 2 6 2 4" xfId="43831"/>
    <cellStyle name="Comma [0] 4 2 6 3" xfId="43832"/>
    <cellStyle name="Comma [0] 4 2 6 3 2" xfId="43833"/>
    <cellStyle name="Comma [0] 4 2 6 3 3" xfId="43834"/>
    <cellStyle name="Comma [0] 4 2 6 4" xfId="43835"/>
    <cellStyle name="Comma [0] 4 2 6 5" xfId="43836"/>
    <cellStyle name="Comma [0] 4 2 7" xfId="43837"/>
    <cellStyle name="Comma [0] 4 2 7 2" xfId="43838"/>
    <cellStyle name="Comma [0] 4 2 7 2 2" xfId="43839"/>
    <cellStyle name="Comma [0] 4 2 7 2 2 2" xfId="43840"/>
    <cellStyle name="Comma [0] 4 2 7 2 2 3" xfId="43841"/>
    <cellStyle name="Comma [0] 4 2 7 2 3" xfId="43842"/>
    <cellStyle name="Comma [0] 4 2 7 2 4" xfId="43843"/>
    <cellStyle name="Comma [0] 4 2 7 3" xfId="43844"/>
    <cellStyle name="Comma [0] 4 2 7 3 2" xfId="43845"/>
    <cellStyle name="Comma [0] 4 2 7 3 3" xfId="43846"/>
    <cellStyle name="Comma [0] 4 2 7 4" xfId="43847"/>
    <cellStyle name="Comma [0] 4 2 7 5" xfId="43848"/>
    <cellStyle name="Comma [0] 4 2 8" xfId="43849"/>
    <cellStyle name="Comma [0] 4 2 8 2" xfId="43850"/>
    <cellStyle name="Comma [0] 4 2 8 2 2" xfId="43851"/>
    <cellStyle name="Comma [0] 4 2 8 2 3" xfId="43852"/>
    <cellStyle name="Comma [0] 4 2 8 3" xfId="43853"/>
    <cellStyle name="Comma [0] 4 2 8 4" xfId="43854"/>
    <cellStyle name="Comma [0] 4 2 9" xfId="43855"/>
    <cellStyle name="Comma [0] 4 2 9 2" xfId="43856"/>
    <cellStyle name="Comma [0] 4 2 9 2 2" xfId="43857"/>
    <cellStyle name="Comma [0] 4 2 9 2 3" xfId="43858"/>
    <cellStyle name="Comma [0] 4 2 9 3" xfId="43859"/>
    <cellStyle name="Comma [0] 4 2 9 4" xfId="43860"/>
    <cellStyle name="Comma [0] 4 3" xfId="43861"/>
    <cellStyle name="Comma [0] 4 3 10" xfId="43862"/>
    <cellStyle name="Comma [0] 4 3 10 2" xfId="43863"/>
    <cellStyle name="Comma [0] 4 3 10 3" xfId="43864"/>
    <cellStyle name="Comma [0] 4 3 11" xfId="43865"/>
    <cellStyle name="Comma [0] 4 3 12" xfId="43866"/>
    <cellStyle name="Comma [0] 4 3 2" xfId="43867"/>
    <cellStyle name="Comma [0] 4 3 2 2" xfId="43868"/>
    <cellStyle name="Comma [0] 4 3 2 2 2" xfId="43869"/>
    <cellStyle name="Comma [0] 4 3 2 2 2 2" xfId="43870"/>
    <cellStyle name="Comma [0] 4 3 2 2 2 2 2" xfId="43871"/>
    <cellStyle name="Comma [0] 4 3 2 2 2 2 3" xfId="43872"/>
    <cellStyle name="Comma [0] 4 3 2 2 2 3" xfId="43873"/>
    <cellStyle name="Comma [0] 4 3 2 2 2 4" xfId="43874"/>
    <cellStyle name="Comma [0] 4 3 2 2 3" xfId="43875"/>
    <cellStyle name="Comma [0] 4 3 2 2 3 2" xfId="43876"/>
    <cellStyle name="Comma [0] 4 3 2 2 3 3" xfId="43877"/>
    <cellStyle name="Comma [0] 4 3 2 2 4" xfId="43878"/>
    <cellStyle name="Comma [0] 4 3 2 2 5" xfId="43879"/>
    <cellStyle name="Comma [0] 4 3 2 3" xfId="43880"/>
    <cellStyle name="Comma [0] 4 3 2 3 2" xfId="43881"/>
    <cellStyle name="Comma [0] 4 3 2 3 2 2" xfId="43882"/>
    <cellStyle name="Comma [0] 4 3 2 3 2 2 2" xfId="43883"/>
    <cellStyle name="Comma [0] 4 3 2 3 2 2 3" xfId="43884"/>
    <cellStyle name="Comma [0] 4 3 2 3 2 3" xfId="43885"/>
    <cellStyle name="Comma [0] 4 3 2 3 2 4" xfId="43886"/>
    <cellStyle name="Comma [0] 4 3 2 3 3" xfId="43887"/>
    <cellStyle name="Comma [0] 4 3 2 3 3 2" xfId="43888"/>
    <cellStyle name="Comma [0] 4 3 2 3 3 3" xfId="43889"/>
    <cellStyle name="Comma [0] 4 3 2 3 4" xfId="43890"/>
    <cellStyle name="Comma [0] 4 3 2 3 5" xfId="43891"/>
    <cellStyle name="Comma [0] 4 3 2 4" xfId="43892"/>
    <cellStyle name="Comma [0] 4 3 2 4 2" xfId="43893"/>
    <cellStyle name="Comma [0] 4 3 2 4 2 2" xfId="43894"/>
    <cellStyle name="Comma [0] 4 3 2 4 2 3" xfId="43895"/>
    <cellStyle name="Comma [0] 4 3 2 4 3" xfId="43896"/>
    <cellStyle name="Comma [0] 4 3 2 4 4" xfId="43897"/>
    <cellStyle name="Comma [0] 4 3 2 5" xfId="43898"/>
    <cellStyle name="Comma [0] 4 3 2 5 2" xfId="43899"/>
    <cellStyle name="Comma [0] 4 3 2 5 3" xfId="43900"/>
    <cellStyle name="Comma [0] 4 3 2 6" xfId="43901"/>
    <cellStyle name="Comma [0] 4 3 2 7" xfId="43902"/>
    <cellStyle name="Comma [0] 4 3 3" xfId="43903"/>
    <cellStyle name="Comma [0] 4 3 3 2" xfId="43904"/>
    <cellStyle name="Comma [0] 4 3 3 2 2" xfId="43905"/>
    <cellStyle name="Comma [0] 4 3 3 2 2 2" xfId="43906"/>
    <cellStyle name="Comma [0] 4 3 3 2 2 2 2" xfId="43907"/>
    <cellStyle name="Comma [0] 4 3 3 2 2 2 3" xfId="43908"/>
    <cellStyle name="Comma [0] 4 3 3 2 2 3" xfId="43909"/>
    <cellStyle name="Comma [0] 4 3 3 2 2 4" xfId="43910"/>
    <cellStyle name="Comma [0] 4 3 3 2 3" xfId="43911"/>
    <cellStyle name="Comma [0] 4 3 3 2 3 2" xfId="43912"/>
    <cellStyle name="Comma [0] 4 3 3 2 3 3" xfId="43913"/>
    <cellStyle name="Comma [0] 4 3 3 2 4" xfId="43914"/>
    <cellStyle name="Comma [0] 4 3 3 2 5" xfId="43915"/>
    <cellStyle name="Comma [0] 4 3 3 3" xfId="43916"/>
    <cellStyle name="Comma [0] 4 3 3 3 2" xfId="43917"/>
    <cellStyle name="Comma [0] 4 3 3 3 2 2" xfId="43918"/>
    <cellStyle name="Comma [0] 4 3 3 3 2 2 2" xfId="43919"/>
    <cellStyle name="Comma [0] 4 3 3 3 2 2 3" xfId="43920"/>
    <cellStyle name="Comma [0] 4 3 3 3 2 3" xfId="43921"/>
    <cellStyle name="Comma [0] 4 3 3 3 2 4" xfId="43922"/>
    <cellStyle name="Comma [0] 4 3 3 3 3" xfId="43923"/>
    <cellStyle name="Comma [0] 4 3 3 3 3 2" xfId="43924"/>
    <cellStyle name="Comma [0] 4 3 3 3 3 3" xfId="43925"/>
    <cellStyle name="Comma [0] 4 3 3 3 4" xfId="43926"/>
    <cellStyle name="Comma [0] 4 3 3 3 5" xfId="43927"/>
    <cellStyle name="Comma [0] 4 3 3 4" xfId="43928"/>
    <cellStyle name="Comma [0] 4 3 3 4 2" xfId="43929"/>
    <cellStyle name="Comma [0] 4 3 3 4 2 2" xfId="43930"/>
    <cellStyle name="Comma [0] 4 3 3 4 2 3" xfId="43931"/>
    <cellStyle name="Comma [0] 4 3 3 4 3" xfId="43932"/>
    <cellStyle name="Comma [0] 4 3 3 4 4" xfId="43933"/>
    <cellStyle name="Comma [0] 4 3 3 5" xfId="43934"/>
    <cellStyle name="Comma [0] 4 3 3 5 2" xfId="43935"/>
    <cellStyle name="Comma [0] 4 3 3 5 3" xfId="43936"/>
    <cellStyle name="Comma [0] 4 3 3 6" xfId="43937"/>
    <cellStyle name="Comma [0] 4 3 3 7" xfId="43938"/>
    <cellStyle name="Comma [0] 4 3 4" xfId="43939"/>
    <cellStyle name="Comma [0] 4 3 4 2" xfId="43940"/>
    <cellStyle name="Comma [0] 4 3 4 2 2" xfId="43941"/>
    <cellStyle name="Comma [0] 4 3 4 2 2 2" xfId="43942"/>
    <cellStyle name="Comma [0] 4 3 4 2 2 2 2" xfId="43943"/>
    <cellStyle name="Comma [0] 4 3 4 2 2 2 3" xfId="43944"/>
    <cellStyle name="Comma [0] 4 3 4 2 2 3" xfId="43945"/>
    <cellStyle name="Comma [0] 4 3 4 2 2 4" xfId="43946"/>
    <cellStyle name="Comma [0] 4 3 4 2 3" xfId="43947"/>
    <cellStyle name="Comma [0] 4 3 4 2 3 2" xfId="43948"/>
    <cellStyle name="Comma [0] 4 3 4 2 3 3" xfId="43949"/>
    <cellStyle name="Comma [0] 4 3 4 2 4" xfId="43950"/>
    <cellStyle name="Comma [0] 4 3 4 2 5" xfId="43951"/>
    <cellStyle name="Comma [0] 4 3 4 3" xfId="43952"/>
    <cellStyle name="Comma [0] 4 3 4 3 2" xfId="43953"/>
    <cellStyle name="Comma [0] 4 3 4 3 2 2" xfId="43954"/>
    <cellStyle name="Comma [0] 4 3 4 3 2 2 2" xfId="43955"/>
    <cellStyle name="Comma [0] 4 3 4 3 2 2 3" xfId="43956"/>
    <cellStyle name="Comma [0] 4 3 4 3 2 3" xfId="43957"/>
    <cellStyle name="Comma [0] 4 3 4 3 2 4" xfId="43958"/>
    <cellStyle name="Comma [0] 4 3 4 3 3" xfId="43959"/>
    <cellStyle name="Comma [0] 4 3 4 3 3 2" xfId="43960"/>
    <cellStyle name="Comma [0] 4 3 4 3 3 3" xfId="43961"/>
    <cellStyle name="Comma [0] 4 3 4 3 4" xfId="43962"/>
    <cellStyle name="Comma [0] 4 3 4 3 5" xfId="43963"/>
    <cellStyle name="Comma [0] 4 3 4 4" xfId="43964"/>
    <cellStyle name="Comma [0] 4 3 4 4 2" xfId="43965"/>
    <cellStyle name="Comma [0] 4 3 4 4 2 2" xfId="43966"/>
    <cellStyle name="Comma [0] 4 3 4 4 2 3" xfId="43967"/>
    <cellStyle name="Comma [0] 4 3 4 4 3" xfId="43968"/>
    <cellStyle name="Comma [0] 4 3 4 4 4" xfId="43969"/>
    <cellStyle name="Comma [0] 4 3 4 5" xfId="43970"/>
    <cellStyle name="Comma [0] 4 3 4 5 2" xfId="43971"/>
    <cellStyle name="Comma [0] 4 3 4 5 3" xfId="43972"/>
    <cellStyle name="Comma [0] 4 3 4 6" xfId="43973"/>
    <cellStyle name="Comma [0] 4 3 4 7" xfId="43974"/>
    <cellStyle name="Comma [0] 4 3 5" xfId="43975"/>
    <cellStyle name="Comma [0] 4 3 5 2" xfId="43976"/>
    <cellStyle name="Comma [0] 4 3 5 2 2" xfId="43977"/>
    <cellStyle name="Comma [0] 4 3 5 2 2 2" xfId="43978"/>
    <cellStyle name="Comma [0] 4 3 5 2 2 3" xfId="43979"/>
    <cellStyle name="Comma [0] 4 3 5 2 3" xfId="43980"/>
    <cellStyle name="Comma [0] 4 3 5 2 4" xfId="43981"/>
    <cellStyle name="Comma [0] 4 3 5 3" xfId="43982"/>
    <cellStyle name="Comma [0] 4 3 5 3 2" xfId="43983"/>
    <cellStyle name="Comma [0] 4 3 5 3 3" xfId="43984"/>
    <cellStyle name="Comma [0] 4 3 5 4" xfId="43985"/>
    <cellStyle name="Comma [0] 4 3 5 5" xfId="43986"/>
    <cellStyle name="Comma [0] 4 3 6" xfId="43987"/>
    <cellStyle name="Comma [0] 4 3 6 2" xfId="43988"/>
    <cellStyle name="Comma [0] 4 3 6 2 2" xfId="43989"/>
    <cellStyle name="Comma [0] 4 3 6 2 2 2" xfId="43990"/>
    <cellStyle name="Comma [0] 4 3 6 2 2 3" xfId="43991"/>
    <cellStyle name="Comma [0] 4 3 6 2 3" xfId="43992"/>
    <cellStyle name="Comma [0] 4 3 6 2 4" xfId="43993"/>
    <cellStyle name="Comma [0] 4 3 6 3" xfId="43994"/>
    <cellStyle name="Comma [0] 4 3 6 3 2" xfId="43995"/>
    <cellStyle name="Comma [0] 4 3 6 3 3" xfId="43996"/>
    <cellStyle name="Comma [0] 4 3 6 4" xfId="43997"/>
    <cellStyle name="Comma [0] 4 3 6 5" xfId="43998"/>
    <cellStyle name="Comma [0] 4 3 7" xfId="43999"/>
    <cellStyle name="Comma [0] 4 3 7 2" xfId="44000"/>
    <cellStyle name="Comma [0] 4 3 7 2 2" xfId="44001"/>
    <cellStyle name="Comma [0] 4 3 7 2 2 2" xfId="44002"/>
    <cellStyle name="Comma [0] 4 3 7 2 2 3" xfId="44003"/>
    <cellStyle name="Comma [0] 4 3 7 2 3" xfId="44004"/>
    <cellStyle name="Comma [0] 4 3 7 2 4" xfId="44005"/>
    <cellStyle name="Comma [0] 4 3 7 3" xfId="44006"/>
    <cellStyle name="Comma [0] 4 3 7 3 2" xfId="44007"/>
    <cellStyle name="Comma [0] 4 3 7 3 3" xfId="44008"/>
    <cellStyle name="Comma [0] 4 3 7 4" xfId="44009"/>
    <cellStyle name="Comma [0] 4 3 7 5" xfId="44010"/>
    <cellStyle name="Comma [0] 4 3 8" xfId="44011"/>
    <cellStyle name="Comma [0] 4 3 8 2" xfId="44012"/>
    <cellStyle name="Comma [0] 4 3 8 2 2" xfId="44013"/>
    <cellStyle name="Comma [0] 4 3 8 2 3" xfId="44014"/>
    <cellStyle name="Comma [0] 4 3 8 3" xfId="44015"/>
    <cellStyle name="Comma [0] 4 3 8 4" xfId="44016"/>
    <cellStyle name="Comma [0] 4 3 9" xfId="44017"/>
    <cellStyle name="Comma [0] 4 3 9 2" xfId="44018"/>
    <cellStyle name="Comma [0] 4 3 9 2 2" xfId="44019"/>
    <cellStyle name="Comma [0] 4 3 9 2 3" xfId="44020"/>
    <cellStyle name="Comma [0] 4 3 9 3" xfId="44021"/>
    <cellStyle name="Comma [0] 4 3 9 4" xfId="44022"/>
    <cellStyle name="Comma [0] 4 4" xfId="44023"/>
    <cellStyle name="Comma [0] 4 4 2" xfId="44024"/>
    <cellStyle name="Comma [0] 4 4 2 2" xfId="44025"/>
    <cellStyle name="Comma [0] 4 4 2 2 2" xfId="44026"/>
    <cellStyle name="Comma [0] 4 4 2 2 2 2" xfId="44027"/>
    <cellStyle name="Comma [0] 4 4 2 2 2 3" xfId="44028"/>
    <cellStyle name="Comma [0] 4 4 2 2 3" xfId="44029"/>
    <cellStyle name="Comma [0] 4 4 2 2 4" xfId="44030"/>
    <cellStyle name="Comma [0] 4 4 2 3" xfId="44031"/>
    <cellStyle name="Comma [0] 4 4 2 3 2" xfId="44032"/>
    <cellStyle name="Comma [0] 4 4 2 3 3" xfId="44033"/>
    <cellStyle name="Comma [0] 4 4 2 4" xfId="44034"/>
    <cellStyle name="Comma [0] 4 4 2 5" xfId="44035"/>
    <cellStyle name="Comma [0] 4 4 3" xfId="44036"/>
    <cellStyle name="Comma [0] 4 4 3 2" xfId="44037"/>
    <cellStyle name="Comma [0] 4 4 3 2 2" xfId="44038"/>
    <cellStyle name="Comma [0] 4 4 3 2 2 2" xfId="44039"/>
    <cellStyle name="Comma [0] 4 4 3 2 2 3" xfId="44040"/>
    <cellStyle name="Comma [0] 4 4 3 2 3" xfId="44041"/>
    <cellStyle name="Comma [0] 4 4 3 2 4" xfId="44042"/>
    <cellStyle name="Comma [0] 4 4 3 3" xfId="44043"/>
    <cellStyle name="Comma [0] 4 4 3 3 2" xfId="44044"/>
    <cellStyle name="Comma [0] 4 4 3 3 3" xfId="44045"/>
    <cellStyle name="Comma [0] 4 4 3 4" xfId="44046"/>
    <cellStyle name="Comma [0] 4 4 3 5" xfId="44047"/>
    <cellStyle name="Comma [0] 4 4 4" xfId="44048"/>
    <cellStyle name="Comma [0] 4 4 4 2" xfId="44049"/>
    <cellStyle name="Comma [0] 4 4 4 2 2" xfId="44050"/>
    <cellStyle name="Comma [0] 4 4 4 2 3" xfId="44051"/>
    <cellStyle name="Comma [0] 4 4 4 3" xfId="44052"/>
    <cellStyle name="Comma [0] 4 4 4 4" xfId="44053"/>
    <cellStyle name="Comma [0] 4 4 5" xfId="44054"/>
    <cellStyle name="Comma [0] 4 4 5 2" xfId="44055"/>
    <cellStyle name="Comma [0] 4 4 5 3" xfId="44056"/>
    <cellStyle name="Comma [0] 4 4 6" xfId="44057"/>
    <cellStyle name="Comma [0] 4 4 7" xfId="44058"/>
    <cellStyle name="Comma [0] 4 5" xfId="44059"/>
    <cellStyle name="Comma [0] 4 5 2" xfId="44060"/>
    <cellStyle name="Comma [0] 4 5 2 2" xfId="44061"/>
    <cellStyle name="Comma [0] 4 5 2 2 2" xfId="44062"/>
    <cellStyle name="Comma [0] 4 5 2 2 2 2" xfId="44063"/>
    <cellStyle name="Comma [0] 4 5 2 2 2 3" xfId="44064"/>
    <cellStyle name="Comma [0] 4 5 2 2 3" xfId="44065"/>
    <cellStyle name="Comma [0] 4 5 2 2 4" xfId="44066"/>
    <cellStyle name="Comma [0] 4 5 2 3" xfId="44067"/>
    <cellStyle name="Comma [0] 4 5 2 3 2" xfId="44068"/>
    <cellStyle name="Comma [0] 4 5 2 3 3" xfId="44069"/>
    <cellStyle name="Comma [0] 4 5 2 4" xfId="44070"/>
    <cellStyle name="Comma [0] 4 5 2 5" xfId="44071"/>
    <cellStyle name="Comma [0] 4 5 3" xfId="44072"/>
    <cellStyle name="Comma [0] 4 5 3 2" xfId="44073"/>
    <cellStyle name="Comma [0] 4 5 3 2 2" xfId="44074"/>
    <cellStyle name="Comma [0] 4 5 3 2 2 2" xfId="44075"/>
    <cellStyle name="Comma [0] 4 5 3 2 2 3" xfId="44076"/>
    <cellStyle name="Comma [0] 4 5 3 2 3" xfId="44077"/>
    <cellStyle name="Comma [0] 4 5 3 2 4" xfId="44078"/>
    <cellStyle name="Comma [0] 4 5 3 3" xfId="44079"/>
    <cellStyle name="Comma [0] 4 5 3 3 2" xfId="44080"/>
    <cellStyle name="Comma [0] 4 5 3 3 3" xfId="44081"/>
    <cellStyle name="Comma [0] 4 5 3 4" xfId="44082"/>
    <cellStyle name="Comma [0] 4 5 3 5" xfId="44083"/>
    <cellStyle name="Comma [0] 4 5 4" xfId="44084"/>
    <cellStyle name="Comma [0] 4 5 4 2" xfId="44085"/>
    <cellStyle name="Comma [0] 4 5 4 2 2" xfId="44086"/>
    <cellStyle name="Comma [0] 4 5 4 2 3" xfId="44087"/>
    <cellStyle name="Comma [0] 4 5 4 3" xfId="44088"/>
    <cellStyle name="Comma [0] 4 5 4 4" xfId="44089"/>
    <cellStyle name="Comma [0] 4 5 5" xfId="44090"/>
    <cellStyle name="Comma [0] 4 5 5 2" xfId="44091"/>
    <cellStyle name="Comma [0] 4 5 5 3" xfId="44092"/>
    <cellStyle name="Comma [0] 4 5 6" xfId="44093"/>
    <cellStyle name="Comma [0] 4 5 7" xfId="44094"/>
    <cellStyle name="Comma [0] 4 6" xfId="44095"/>
    <cellStyle name="Comma [0] 4 6 2" xfId="44096"/>
    <cellStyle name="Comma [0] 4 6 2 2" xfId="44097"/>
    <cellStyle name="Comma [0] 4 6 2 2 2" xfId="44098"/>
    <cellStyle name="Comma [0] 4 6 2 2 2 2" xfId="44099"/>
    <cellStyle name="Comma [0] 4 6 2 2 2 3" xfId="44100"/>
    <cellStyle name="Comma [0] 4 6 2 2 3" xfId="44101"/>
    <cellStyle name="Comma [0] 4 6 2 2 4" xfId="44102"/>
    <cellStyle name="Comma [0] 4 6 2 3" xfId="44103"/>
    <cellStyle name="Comma [0] 4 6 2 3 2" xfId="44104"/>
    <cellStyle name="Comma [0] 4 6 2 3 3" xfId="44105"/>
    <cellStyle name="Comma [0] 4 6 2 4" xfId="44106"/>
    <cellStyle name="Comma [0] 4 6 2 5" xfId="44107"/>
    <cellStyle name="Comma [0] 4 6 3" xfId="44108"/>
    <cellStyle name="Comma [0] 4 6 3 2" xfId="44109"/>
    <cellStyle name="Comma [0] 4 6 3 2 2" xfId="44110"/>
    <cellStyle name="Comma [0] 4 6 3 2 2 2" xfId="44111"/>
    <cellStyle name="Comma [0] 4 6 3 2 2 3" xfId="44112"/>
    <cellStyle name="Comma [0] 4 6 3 2 3" xfId="44113"/>
    <cellStyle name="Comma [0] 4 6 3 2 4" xfId="44114"/>
    <cellStyle name="Comma [0] 4 6 3 3" xfId="44115"/>
    <cellStyle name="Comma [0] 4 6 3 3 2" xfId="44116"/>
    <cellStyle name="Comma [0] 4 6 3 3 3" xfId="44117"/>
    <cellStyle name="Comma [0] 4 6 3 4" xfId="44118"/>
    <cellStyle name="Comma [0] 4 6 3 5" xfId="44119"/>
    <cellStyle name="Comma [0] 4 6 4" xfId="44120"/>
    <cellStyle name="Comma [0] 4 6 4 2" xfId="44121"/>
    <cellStyle name="Comma [0] 4 6 4 2 2" xfId="44122"/>
    <cellStyle name="Comma [0] 4 6 4 2 3" xfId="44123"/>
    <cellStyle name="Comma [0] 4 6 4 3" xfId="44124"/>
    <cellStyle name="Comma [0] 4 6 4 4" xfId="44125"/>
    <cellStyle name="Comma [0] 4 6 5" xfId="44126"/>
    <cellStyle name="Comma [0] 4 6 5 2" xfId="44127"/>
    <cellStyle name="Comma [0] 4 6 5 3" xfId="44128"/>
    <cellStyle name="Comma [0] 4 6 6" xfId="44129"/>
    <cellStyle name="Comma [0] 4 6 7" xfId="44130"/>
    <cellStyle name="Comma [0] 4 7" xfId="44131"/>
    <cellStyle name="Comma [0] 4 7 2" xfId="44132"/>
    <cellStyle name="Comma [0] 4 7 2 2" xfId="44133"/>
    <cellStyle name="Comma [0] 4 7 2 2 2" xfId="44134"/>
    <cellStyle name="Comma [0] 4 7 2 2 3" xfId="44135"/>
    <cellStyle name="Comma [0] 4 7 2 3" xfId="44136"/>
    <cellStyle name="Comma [0] 4 7 2 4" xfId="44137"/>
    <cellStyle name="Comma [0] 4 7 3" xfId="44138"/>
    <cellStyle name="Comma [0] 4 7 3 2" xfId="44139"/>
    <cellStyle name="Comma [0] 4 7 3 3" xfId="44140"/>
    <cellStyle name="Comma [0] 4 7 4" xfId="44141"/>
    <cellStyle name="Comma [0] 4 7 5" xfId="44142"/>
    <cellStyle name="Comma [0] 4 8" xfId="44143"/>
    <cellStyle name="Comma [0] 4 8 2" xfId="44144"/>
    <cellStyle name="Comma [0] 4 8 2 2" xfId="44145"/>
    <cellStyle name="Comma [0] 4 8 2 2 2" xfId="44146"/>
    <cellStyle name="Comma [0] 4 8 2 2 3" xfId="44147"/>
    <cellStyle name="Comma [0] 4 8 2 3" xfId="44148"/>
    <cellStyle name="Comma [0] 4 8 2 4" xfId="44149"/>
    <cellStyle name="Comma [0] 4 8 3" xfId="44150"/>
    <cellStyle name="Comma [0] 4 8 3 2" xfId="44151"/>
    <cellStyle name="Comma [0] 4 8 3 3" xfId="44152"/>
    <cellStyle name="Comma [0] 4 8 4" xfId="44153"/>
    <cellStyle name="Comma [0] 4 8 5" xfId="44154"/>
    <cellStyle name="Comma [0] 4 9" xfId="44155"/>
    <cellStyle name="Comma [0] 4 9 2" xfId="44156"/>
    <cellStyle name="Comma [0] 4 9 2 2" xfId="44157"/>
    <cellStyle name="Comma [0] 4 9 2 2 2" xfId="44158"/>
    <cellStyle name="Comma [0] 4 9 2 2 3" xfId="44159"/>
    <cellStyle name="Comma [0] 4 9 2 3" xfId="44160"/>
    <cellStyle name="Comma [0] 4 9 2 4" xfId="44161"/>
    <cellStyle name="Comma [0] 4 9 3" xfId="44162"/>
    <cellStyle name="Comma [0] 4 9 3 2" xfId="44163"/>
    <cellStyle name="Comma [0] 4 9 3 3" xfId="44164"/>
    <cellStyle name="Comma [0] 4 9 4" xfId="44165"/>
    <cellStyle name="Comma [0] 4 9 5" xfId="44166"/>
    <cellStyle name="Comma [0] 5" xfId="44167"/>
    <cellStyle name="Comma [0] 5 2" xfId="44168"/>
    <cellStyle name="Comma [0] 5 2 2" xfId="44169"/>
    <cellStyle name="Comma [0] 5 2 2 2" xfId="44170"/>
    <cellStyle name="Comma [0] 5 2 3" xfId="44171"/>
    <cellStyle name="Comma [0] 5 2 3 2" xfId="44172"/>
    <cellStyle name="Comma [0] 5 2 4" xfId="44173"/>
    <cellStyle name="Comma [0] 5 2 5" xfId="44174"/>
    <cellStyle name="Comma [0] 5 3" xfId="44175"/>
    <cellStyle name="Comma [0] 5 3 2" xfId="44176"/>
    <cellStyle name="Comma [0] 5 4" xfId="44177"/>
    <cellStyle name="Comma [0] 5 4 2" xfId="44178"/>
    <cellStyle name="Comma [0] 5 5" xfId="44179"/>
    <cellStyle name="Comma [0] 5 6" xfId="44180"/>
    <cellStyle name="Comma [0] 6" xfId="44181"/>
    <cellStyle name="Comma [0] 6 10" xfId="44182"/>
    <cellStyle name="Comma [0] 6 10 2" xfId="44183"/>
    <cellStyle name="Comma [0] 6 10 3" xfId="44184"/>
    <cellStyle name="Comma [0] 6 11" xfId="44185"/>
    <cellStyle name="Comma [0] 6 12" xfId="44186"/>
    <cellStyle name="Comma [0] 6 2" xfId="44187"/>
    <cellStyle name="Comma [0] 6 2 2" xfId="44188"/>
    <cellStyle name="Comma [0] 6 2 2 2" xfId="44189"/>
    <cellStyle name="Comma [0] 6 2 2 3" xfId="44190"/>
    <cellStyle name="Comma [0] 6 2 2 3 2" xfId="44191"/>
    <cellStyle name="Comma [0] 6 2 2 3 2 2" xfId="44192"/>
    <cellStyle name="Comma [0] 6 2 2 3 2 3" xfId="44193"/>
    <cellStyle name="Comma [0] 6 2 2 3 3" xfId="44194"/>
    <cellStyle name="Comma [0] 6 2 2 3 4" xfId="44195"/>
    <cellStyle name="Comma [0] 6 2 2 4" xfId="44196"/>
    <cellStyle name="Comma [0] 6 2 2 4 2" xfId="44197"/>
    <cellStyle name="Comma [0] 6 2 2 4 3" xfId="44198"/>
    <cellStyle name="Comma [0] 6 2 2 5" xfId="44199"/>
    <cellStyle name="Comma [0] 6 2 2 6" xfId="44200"/>
    <cellStyle name="Comma [0] 6 2 3" xfId="44201"/>
    <cellStyle name="Comma [0] 6 2 3 2" xfId="44202"/>
    <cellStyle name="Comma [0] 6 2 4" xfId="44203"/>
    <cellStyle name="Comma [0] 6 2 4 2" xfId="44204"/>
    <cellStyle name="Comma [0] 6 2 4 2 2" xfId="44205"/>
    <cellStyle name="Comma [0] 6 2 4 2 2 2" xfId="44206"/>
    <cellStyle name="Comma [0] 6 2 4 2 2 3" xfId="44207"/>
    <cellStyle name="Comma [0] 6 2 4 2 3" xfId="44208"/>
    <cellStyle name="Comma [0] 6 2 4 2 4" xfId="44209"/>
    <cellStyle name="Comma [0] 6 2 4 3" xfId="44210"/>
    <cellStyle name="Comma [0] 6 2 4 3 2" xfId="44211"/>
    <cellStyle name="Comma [0] 6 2 4 3 3" xfId="44212"/>
    <cellStyle name="Comma [0] 6 2 4 4" xfId="44213"/>
    <cellStyle name="Comma [0] 6 2 4 5" xfId="44214"/>
    <cellStyle name="Comma [0] 6 2 5" xfId="44215"/>
    <cellStyle name="Comma [0] 6 2 5 2" xfId="44216"/>
    <cellStyle name="Comma [0] 6 2 5 2 2" xfId="44217"/>
    <cellStyle name="Comma [0] 6 2 5 2 3" xfId="44218"/>
    <cellStyle name="Comma [0] 6 2 5 3" xfId="44219"/>
    <cellStyle name="Comma [0] 6 2 5 4" xfId="44220"/>
    <cellStyle name="Comma [0] 6 2 6" xfId="44221"/>
    <cellStyle name="Comma [0] 6 2 6 2" xfId="44222"/>
    <cellStyle name="Comma [0] 6 2 6 3" xfId="44223"/>
    <cellStyle name="Comma [0] 6 2 7" xfId="44224"/>
    <cellStyle name="Comma [0] 6 2 8" xfId="44225"/>
    <cellStyle name="Comma [0] 6 3" xfId="44226"/>
    <cellStyle name="Comma [0] 6 3 2" xfId="44227"/>
    <cellStyle name="Comma [0] 6 3 2 2" xfId="44228"/>
    <cellStyle name="Comma [0] 6 3 2 2 2" xfId="44229"/>
    <cellStyle name="Comma [0] 6 3 2 2 2 2" xfId="44230"/>
    <cellStyle name="Comma [0] 6 3 2 2 2 3" xfId="44231"/>
    <cellStyle name="Comma [0] 6 3 2 2 3" xfId="44232"/>
    <cellStyle name="Comma [0] 6 3 2 2 4" xfId="44233"/>
    <cellStyle name="Comma [0] 6 3 2 3" xfId="44234"/>
    <cellStyle name="Comma [0] 6 3 2 3 2" xfId="44235"/>
    <cellStyle name="Comma [0] 6 3 2 3 3" xfId="44236"/>
    <cellStyle name="Comma [0] 6 3 2 4" xfId="44237"/>
    <cellStyle name="Comma [0] 6 3 2 5" xfId="44238"/>
    <cellStyle name="Comma [0] 6 3 3" xfId="44239"/>
    <cellStyle name="Comma [0] 6 3 3 2" xfId="44240"/>
    <cellStyle name="Comma [0] 6 3 3 2 2" xfId="44241"/>
    <cellStyle name="Comma [0] 6 3 3 2 2 2" xfId="44242"/>
    <cellStyle name="Comma [0] 6 3 3 2 2 3" xfId="44243"/>
    <cellStyle name="Comma [0] 6 3 3 2 3" xfId="44244"/>
    <cellStyle name="Comma [0] 6 3 3 2 4" xfId="44245"/>
    <cellStyle name="Comma [0] 6 3 3 3" xfId="44246"/>
    <cellStyle name="Comma [0] 6 3 3 3 2" xfId="44247"/>
    <cellStyle name="Comma [0] 6 3 3 3 3" xfId="44248"/>
    <cellStyle name="Comma [0] 6 3 3 4" xfId="44249"/>
    <cellStyle name="Comma [0] 6 3 3 5" xfId="44250"/>
    <cellStyle name="Comma [0] 6 3 4" xfId="44251"/>
    <cellStyle name="Comma [0] 6 3 4 2" xfId="44252"/>
    <cellStyle name="Comma [0] 6 3 4 2 2" xfId="44253"/>
    <cellStyle name="Comma [0] 6 3 4 2 3" xfId="44254"/>
    <cellStyle name="Comma [0] 6 3 4 3" xfId="44255"/>
    <cellStyle name="Comma [0] 6 3 4 4" xfId="44256"/>
    <cellStyle name="Comma [0] 6 3 5" xfId="44257"/>
    <cellStyle name="Comma [0] 6 3 5 2" xfId="44258"/>
    <cellStyle name="Comma [0] 6 3 5 3" xfId="44259"/>
    <cellStyle name="Comma [0] 6 3 6" xfId="44260"/>
    <cellStyle name="Comma [0] 6 3 7" xfId="44261"/>
    <cellStyle name="Comma [0] 6 4" xfId="44262"/>
    <cellStyle name="Comma [0] 6 4 2" xfId="44263"/>
    <cellStyle name="Comma [0] 6 4 2 2" xfId="44264"/>
    <cellStyle name="Comma [0] 6 4 2 2 2" xfId="44265"/>
    <cellStyle name="Comma [0] 6 4 2 2 2 2" xfId="44266"/>
    <cellStyle name="Comma [0] 6 4 2 2 2 3" xfId="44267"/>
    <cellStyle name="Comma [0] 6 4 2 2 3" xfId="44268"/>
    <cellStyle name="Comma [0] 6 4 2 2 4" xfId="44269"/>
    <cellStyle name="Comma [0] 6 4 2 3" xfId="44270"/>
    <cellStyle name="Comma [0] 6 4 2 3 2" xfId="44271"/>
    <cellStyle name="Comma [0] 6 4 2 3 3" xfId="44272"/>
    <cellStyle name="Comma [0] 6 4 2 4" xfId="44273"/>
    <cellStyle name="Comma [0] 6 4 2 5" xfId="44274"/>
    <cellStyle name="Comma [0] 6 4 3" xfId="44275"/>
    <cellStyle name="Comma [0] 6 4 3 2" xfId="44276"/>
    <cellStyle name="Comma [0] 6 4 3 2 2" xfId="44277"/>
    <cellStyle name="Comma [0] 6 4 3 2 2 2" xfId="44278"/>
    <cellStyle name="Comma [0] 6 4 3 2 2 3" xfId="44279"/>
    <cellStyle name="Comma [0] 6 4 3 2 3" xfId="44280"/>
    <cellStyle name="Comma [0] 6 4 3 2 4" xfId="44281"/>
    <cellStyle name="Comma [0] 6 4 3 3" xfId="44282"/>
    <cellStyle name="Comma [0] 6 4 3 3 2" xfId="44283"/>
    <cellStyle name="Comma [0] 6 4 3 3 3" xfId="44284"/>
    <cellStyle name="Comma [0] 6 4 3 4" xfId="44285"/>
    <cellStyle name="Comma [0] 6 4 3 5" xfId="44286"/>
    <cellStyle name="Comma [0] 6 4 4" xfId="44287"/>
    <cellStyle name="Comma [0] 6 4 4 2" xfId="44288"/>
    <cellStyle name="Comma [0] 6 4 4 2 2" xfId="44289"/>
    <cellStyle name="Comma [0] 6 4 4 2 3" xfId="44290"/>
    <cellStyle name="Comma [0] 6 4 4 3" xfId="44291"/>
    <cellStyle name="Comma [0] 6 4 4 4" xfId="44292"/>
    <cellStyle name="Comma [0] 6 4 5" xfId="44293"/>
    <cellStyle name="Comma [0] 6 4 5 2" xfId="44294"/>
    <cellStyle name="Comma [0] 6 4 5 3" xfId="44295"/>
    <cellStyle name="Comma [0] 6 4 6" xfId="44296"/>
    <cellStyle name="Comma [0] 6 4 7" xfId="44297"/>
    <cellStyle name="Comma [0] 6 5" xfId="44298"/>
    <cellStyle name="Comma [0] 6 5 2" xfId="44299"/>
    <cellStyle name="Comma [0] 6 5 3" xfId="44300"/>
    <cellStyle name="Comma [0] 6 5 3 2" xfId="44301"/>
    <cellStyle name="Comma [0] 6 5 3 2 2" xfId="44302"/>
    <cellStyle name="Comma [0] 6 5 3 2 3" xfId="44303"/>
    <cellStyle name="Comma [0] 6 5 3 3" xfId="44304"/>
    <cellStyle name="Comma [0] 6 5 3 4" xfId="44305"/>
    <cellStyle name="Comma [0] 6 5 4" xfId="44306"/>
    <cellStyle name="Comma [0] 6 5 4 2" xfId="44307"/>
    <cellStyle name="Comma [0] 6 5 4 3" xfId="44308"/>
    <cellStyle name="Comma [0] 6 5 5" xfId="44309"/>
    <cellStyle name="Comma [0] 6 5 6" xfId="44310"/>
    <cellStyle name="Comma [0] 6 6" xfId="44311"/>
    <cellStyle name="Comma [0] 6 6 2" xfId="44312"/>
    <cellStyle name="Comma [0] 6 6 3" xfId="44313"/>
    <cellStyle name="Comma [0] 6 6 3 2" xfId="44314"/>
    <cellStyle name="Comma [0] 6 6 3 2 2" xfId="44315"/>
    <cellStyle name="Comma [0] 6 6 3 2 3" xfId="44316"/>
    <cellStyle name="Comma [0] 6 6 3 3" xfId="44317"/>
    <cellStyle name="Comma [0] 6 6 3 4" xfId="44318"/>
    <cellStyle name="Comma [0] 6 6 4" xfId="44319"/>
    <cellStyle name="Comma [0] 6 6 4 2" xfId="44320"/>
    <cellStyle name="Comma [0] 6 6 4 3" xfId="44321"/>
    <cellStyle name="Comma [0] 6 6 5" xfId="44322"/>
    <cellStyle name="Comma [0] 6 6 6" xfId="44323"/>
    <cellStyle name="Comma [0] 6 7" xfId="44324"/>
    <cellStyle name="Comma [0] 6 7 2" xfId="44325"/>
    <cellStyle name="Comma [0] 6 7 2 2" xfId="44326"/>
    <cellStyle name="Comma [0] 6 7 2 2 2" xfId="44327"/>
    <cellStyle name="Comma [0] 6 7 2 2 3" xfId="44328"/>
    <cellStyle name="Comma [0] 6 7 2 3" xfId="44329"/>
    <cellStyle name="Comma [0] 6 7 2 4" xfId="44330"/>
    <cellStyle name="Comma [0] 6 7 3" xfId="44331"/>
    <cellStyle name="Comma [0] 6 7 3 2" xfId="44332"/>
    <cellStyle name="Comma [0] 6 7 3 3" xfId="44333"/>
    <cellStyle name="Comma [0] 6 7 4" xfId="44334"/>
    <cellStyle name="Comma [0] 6 7 5" xfId="44335"/>
    <cellStyle name="Comma [0] 6 8" xfId="44336"/>
    <cellStyle name="Comma [0] 6 8 2" xfId="44337"/>
    <cellStyle name="Comma [0] 6 8 2 2" xfId="44338"/>
    <cellStyle name="Comma [0] 6 8 2 3" xfId="44339"/>
    <cellStyle name="Comma [0] 6 8 3" xfId="44340"/>
    <cellStyle name="Comma [0] 6 8 4" xfId="44341"/>
    <cellStyle name="Comma [0] 6 9" xfId="44342"/>
    <cellStyle name="Comma [0] 6 9 2" xfId="44343"/>
    <cellStyle name="Comma [0] 6 9 2 2" xfId="44344"/>
    <cellStyle name="Comma [0] 6 9 2 3" xfId="44345"/>
    <cellStyle name="Comma [0] 6 9 3" xfId="44346"/>
    <cellStyle name="Comma [0] 6 9 4" xfId="44347"/>
    <cellStyle name="Comma [0] 7" xfId="44348"/>
    <cellStyle name="Comma [0] 7 10" xfId="44349"/>
    <cellStyle name="Comma [0] 7 10 2" xfId="44350"/>
    <cellStyle name="Comma [0] 7 10 3" xfId="44351"/>
    <cellStyle name="Comma [0] 7 11" xfId="44352"/>
    <cellStyle name="Comma [0] 7 12" xfId="44353"/>
    <cellStyle name="Comma [0] 7 2" xfId="44354"/>
    <cellStyle name="Comma [0] 7 2 2" xfId="44355"/>
    <cellStyle name="Comma [0] 7 2 2 2" xfId="44356"/>
    <cellStyle name="Comma [0] 7 2 2 3" xfId="44357"/>
    <cellStyle name="Comma [0] 7 2 2 3 2" xfId="44358"/>
    <cellStyle name="Comma [0] 7 2 2 3 2 2" xfId="44359"/>
    <cellStyle name="Comma [0] 7 2 2 3 2 3" xfId="44360"/>
    <cellStyle name="Comma [0] 7 2 2 3 3" xfId="44361"/>
    <cellStyle name="Comma [0] 7 2 2 3 4" xfId="44362"/>
    <cellStyle name="Comma [0] 7 2 2 4" xfId="44363"/>
    <cellStyle name="Comma [0] 7 2 2 4 2" xfId="44364"/>
    <cellStyle name="Comma [0] 7 2 2 4 3" xfId="44365"/>
    <cellStyle name="Comma [0] 7 2 2 5" xfId="44366"/>
    <cellStyle name="Comma [0] 7 2 2 6" xfId="44367"/>
    <cellStyle name="Comma [0] 7 2 3" xfId="44368"/>
    <cellStyle name="Comma [0] 7 2 3 2" xfId="44369"/>
    <cellStyle name="Comma [0] 7 2 4" xfId="44370"/>
    <cellStyle name="Comma [0] 7 2 4 2" xfId="44371"/>
    <cellStyle name="Comma [0] 7 2 4 2 2" xfId="44372"/>
    <cellStyle name="Comma [0] 7 2 4 2 2 2" xfId="44373"/>
    <cellStyle name="Comma [0] 7 2 4 2 2 3" xfId="44374"/>
    <cellStyle name="Comma [0] 7 2 4 2 3" xfId="44375"/>
    <cellStyle name="Comma [0] 7 2 4 2 4" xfId="44376"/>
    <cellStyle name="Comma [0] 7 2 4 3" xfId="44377"/>
    <cellStyle name="Comma [0] 7 2 4 3 2" xfId="44378"/>
    <cellStyle name="Comma [0] 7 2 4 3 3" xfId="44379"/>
    <cellStyle name="Comma [0] 7 2 4 4" xfId="44380"/>
    <cellStyle name="Comma [0] 7 2 4 5" xfId="44381"/>
    <cellStyle name="Comma [0] 7 2 5" xfId="44382"/>
    <cellStyle name="Comma [0] 7 2 5 2" xfId="44383"/>
    <cellStyle name="Comma [0] 7 2 5 2 2" xfId="44384"/>
    <cellStyle name="Comma [0] 7 2 5 2 3" xfId="44385"/>
    <cellStyle name="Comma [0] 7 2 5 3" xfId="44386"/>
    <cellStyle name="Comma [0] 7 2 5 4" xfId="44387"/>
    <cellStyle name="Comma [0] 7 2 6" xfId="44388"/>
    <cellStyle name="Comma [0] 7 2 6 2" xfId="44389"/>
    <cellStyle name="Comma [0] 7 2 6 3" xfId="44390"/>
    <cellStyle name="Comma [0] 7 2 7" xfId="44391"/>
    <cellStyle name="Comma [0] 7 2 8" xfId="44392"/>
    <cellStyle name="Comma [0] 7 3" xfId="44393"/>
    <cellStyle name="Comma [0] 7 3 2" xfId="44394"/>
    <cellStyle name="Comma [0] 7 3 2 2" xfId="44395"/>
    <cellStyle name="Comma [0] 7 3 2 2 2" xfId="44396"/>
    <cellStyle name="Comma [0] 7 3 2 2 2 2" xfId="44397"/>
    <cellStyle name="Comma [0] 7 3 2 2 2 3" xfId="44398"/>
    <cellStyle name="Comma [0] 7 3 2 2 3" xfId="44399"/>
    <cellStyle name="Comma [0] 7 3 2 2 4" xfId="44400"/>
    <cellStyle name="Comma [0] 7 3 2 3" xfId="44401"/>
    <cellStyle name="Comma [0] 7 3 2 3 2" xfId="44402"/>
    <cellStyle name="Comma [0] 7 3 2 3 3" xfId="44403"/>
    <cellStyle name="Comma [0] 7 3 2 4" xfId="44404"/>
    <cellStyle name="Comma [0] 7 3 2 5" xfId="44405"/>
    <cellStyle name="Comma [0] 7 3 3" xfId="44406"/>
    <cellStyle name="Comma [0] 7 3 3 2" xfId="44407"/>
    <cellStyle name="Comma [0] 7 3 3 2 2" xfId="44408"/>
    <cellStyle name="Comma [0] 7 3 3 2 2 2" xfId="44409"/>
    <cellStyle name="Comma [0] 7 3 3 2 2 3" xfId="44410"/>
    <cellStyle name="Comma [0] 7 3 3 2 3" xfId="44411"/>
    <cellStyle name="Comma [0] 7 3 3 2 4" xfId="44412"/>
    <cellStyle name="Comma [0] 7 3 3 3" xfId="44413"/>
    <cellStyle name="Comma [0] 7 3 3 3 2" xfId="44414"/>
    <cellStyle name="Comma [0] 7 3 3 3 3" xfId="44415"/>
    <cellStyle name="Comma [0] 7 3 3 4" xfId="44416"/>
    <cellStyle name="Comma [0] 7 3 3 5" xfId="44417"/>
    <cellStyle name="Comma [0] 7 3 4" xfId="44418"/>
    <cellStyle name="Comma [0] 7 3 4 2" xfId="44419"/>
    <cellStyle name="Comma [0] 7 3 4 2 2" xfId="44420"/>
    <cellStyle name="Comma [0] 7 3 4 2 3" xfId="44421"/>
    <cellStyle name="Comma [0] 7 3 4 3" xfId="44422"/>
    <cellStyle name="Comma [0] 7 3 4 4" xfId="44423"/>
    <cellStyle name="Comma [0] 7 3 5" xfId="44424"/>
    <cellStyle name="Comma [0] 7 3 5 2" xfId="44425"/>
    <cellStyle name="Comma [0] 7 3 5 3" xfId="44426"/>
    <cellStyle name="Comma [0] 7 3 6" xfId="44427"/>
    <cellStyle name="Comma [0] 7 3 7" xfId="44428"/>
    <cellStyle name="Comma [0] 7 4" xfId="44429"/>
    <cellStyle name="Comma [0] 7 4 2" xfId="44430"/>
    <cellStyle name="Comma [0] 7 4 2 2" xfId="44431"/>
    <cellStyle name="Comma [0] 7 4 2 2 2" xfId="44432"/>
    <cellStyle name="Comma [0] 7 4 2 2 2 2" xfId="44433"/>
    <cellStyle name="Comma [0] 7 4 2 2 2 3" xfId="44434"/>
    <cellStyle name="Comma [0] 7 4 2 2 3" xfId="44435"/>
    <cellStyle name="Comma [0] 7 4 2 2 4" xfId="44436"/>
    <cellStyle name="Comma [0] 7 4 2 3" xfId="44437"/>
    <cellStyle name="Comma [0] 7 4 2 3 2" xfId="44438"/>
    <cellStyle name="Comma [0] 7 4 2 3 3" xfId="44439"/>
    <cellStyle name="Comma [0] 7 4 2 4" xfId="44440"/>
    <cellStyle name="Comma [0] 7 4 2 5" xfId="44441"/>
    <cellStyle name="Comma [0] 7 4 3" xfId="44442"/>
    <cellStyle name="Comma [0] 7 4 3 2" xfId="44443"/>
    <cellStyle name="Comma [0] 7 4 3 2 2" xfId="44444"/>
    <cellStyle name="Comma [0] 7 4 3 2 2 2" xfId="44445"/>
    <cellStyle name="Comma [0] 7 4 3 2 2 3" xfId="44446"/>
    <cellStyle name="Comma [0] 7 4 3 2 3" xfId="44447"/>
    <cellStyle name="Comma [0] 7 4 3 2 4" xfId="44448"/>
    <cellStyle name="Comma [0] 7 4 3 3" xfId="44449"/>
    <cellStyle name="Comma [0] 7 4 3 3 2" xfId="44450"/>
    <cellStyle name="Comma [0] 7 4 3 3 3" xfId="44451"/>
    <cellStyle name="Comma [0] 7 4 3 4" xfId="44452"/>
    <cellStyle name="Comma [0] 7 4 3 5" xfId="44453"/>
    <cellStyle name="Comma [0] 7 4 4" xfId="44454"/>
    <cellStyle name="Comma [0] 7 4 4 2" xfId="44455"/>
    <cellStyle name="Comma [0] 7 4 4 2 2" xfId="44456"/>
    <cellStyle name="Comma [0] 7 4 4 2 3" xfId="44457"/>
    <cellStyle name="Comma [0] 7 4 4 3" xfId="44458"/>
    <cellStyle name="Comma [0] 7 4 4 4" xfId="44459"/>
    <cellStyle name="Comma [0] 7 4 5" xfId="44460"/>
    <cellStyle name="Comma [0] 7 4 5 2" xfId="44461"/>
    <cellStyle name="Comma [0] 7 4 5 3" xfId="44462"/>
    <cellStyle name="Comma [0] 7 4 6" xfId="44463"/>
    <cellStyle name="Comma [0] 7 4 7" xfId="44464"/>
    <cellStyle name="Comma [0] 7 5" xfId="44465"/>
    <cellStyle name="Comma [0] 7 5 2" xfId="44466"/>
    <cellStyle name="Comma [0] 7 5 3" xfId="44467"/>
    <cellStyle name="Comma [0] 7 5 3 2" xfId="44468"/>
    <cellStyle name="Comma [0] 7 5 3 2 2" xfId="44469"/>
    <cellStyle name="Comma [0] 7 5 3 2 3" xfId="44470"/>
    <cellStyle name="Comma [0] 7 5 3 3" xfId="44471"/>
    <cellStyle name="Comma [0] 7 5 3 4" xfId="44472"/>
    <cellStyle name="Comma [0] 7 5 4" xfId="44473"/>
    <cellStyle name="Comma [0] 7 5 4 2" xfId="44474"/>
    <cellStyle name="Comma [0] 7 5 4 3" xfId="44475"/>
    <cellStyle name="Comma [0] 7 5 5" xfId="44476"/>
    <cellStyle name="Comma [0] 7 5 6" xfId="44477"/>
    <cellStyle name="Comma [0] 7 6" xfId="44478"/>
    <cellStyle name="Comma [0] 7 6 2" xfId="44479"/>
    <cellStyle name="Comma [0] 7 6 3" xfId="44480"/>
    <cellStyle name="Comma [0] 7 6 3 2" xfId="44481"/>
    <cellStyle name="Comma [0] 7 6 3 2 2" xfId="44482"/>
    <cellStyle name="Comma [0] 7 6 3 2 3" xfId="44483"/>
    <cellStyle name="Comma [0] 7 6 3 3" xfId="44484"/>
    <cellStyle name="Comma [0] 7 6 3 4" xfId="44485"/>
    <cellStyle name="Comma [0] 7 6 4" xfId="44486"/>
    <cellStyle name="Comma [0] 7 6 4 2" xfId="44487"/>
    <cellStyle name="Comma [0] 7 6 4 3" xfId="44488"/>
    <cellStyle name="Comma [0] 7 6 5" xfId="44489"/>
    <cellStyle name="Comma [0] 7 6 6" xfId="44490"/>
    <cellStyle name="Comma [0] 7 7" xfId="44491"/>
    <cellStyle name="Comma [0] 7 7 2" xfId="44492"/>
    <cellStyle name="Comma [0] 7 7 2 2" xfId="44493"/>
    <cellStyle name="Comma [0] 7 7 2 2 2" xfId="44494"/>
    <cellStyle name="Comma [0] 7 7 2 2 3" xfId="44495"/>
    <cellStyle name="Comma [0] 7 7 2 3" xfId="44496"/>
    <cellStyle name="Comma [0] 7 7 2 4" xfId="44497"/>
    <cellStyle name="Comma [0] 7 7 3" xfId="44498"/>
    <cellStyle name="Comma [0] 7 7 3 2" xfId="44499"/>
    <cellStyle name="Comma [0] 7 7 3 3" xfId="44500"/>
    <cellStyle name="Comma [0] 7 7 4" xfId="44501"/>
    <cellStyle name="Comma [0] 7 7 5" xfId="44502"/>
    <cellStyle name="Comma [0] 7 8" xfId="44503"/>
    <cellStyle name="Comma [0] 7 8 2" xfId="44504"/>
    <cellStyle name="Comma [0] 7 8 2 2" xfId="44505"/>
    <cellStyle name="Comma [0] 7 8 2 3" xfId="44506"/>
    <cellStyle name="Comma [0] 7 8 3" xfId="44507"/>
    <cellStyle name="Comma [0] 7 8 4" xfId="44508"/>
    <cellStyle name="Comma [0] 7 9" xfId="44509"/>
    <cellStyle name="Comma [0] 7 9 2" xfId="44510"/>
    <cellStyle name="Comma [0] 7 9 2 2" xfId="44511"/>
    <cellStyle name="Comma [0] 7 9 2 3" xfId="44512"/>
    <cellStyle name="Comma [0] 7 9 3" xfId="44513"/>
    <cellStyle name="Comma [0] 7 9 4" xfId="44514"/>
    <cellStyle name="Comma [0] 8" xfId="44515"/>
    <cellStyle name="Comma [0] 8 10" xfId="44516"/>
    <cellStyle name="Comma [0] 8 10 2" xfId="44517"/>
    <cellStyle name="Comma [0] 8 10 3" xfId="44518"/>
    <cellStyle name="Comma [0] 8 11" xfId="44519"/>
    <cellStyle name="Comma [0] 8 12" xfId="44520"/>
    <cellStyle name="Comma [0] 8 2" xfId="44521"/>
    <cellStyle name="Comma [0] 8 2 2" xfId="44522"/>
    <cellStyle name="Comma [0] 8 2 2 2" xfId="44523"/>
    <cellStyle name="Comma [0] 8 2 2 3" xfId="44524"/>
    <cellStyle name="Comma [0] 8 2 2 3 2" xfId="44525"/>
    <cellStyle name="Comma [0] 8 2 2 3 2 2" xfId="44526"/>
    <cellStyle name="Comma [0] 8 2 2 3 2 3" xfId="44527"/>
    <cellStyle name="Comma [0] 8 2 2 3 3" xfId="44528"/>
    <cellStyle name="Comma [0] 8 2 2 3 4" xfId="44529"/>
    <cellStyle name="Comma [0] 8 2 2 4" xfId="44530"/>
    <cellStyle name="Comma [0] 8 2 2 4 2" xfId="44531"/>
    <cellStyle name="Comma [0] 8 2 2 4 3" xfId="44532"/>
    <cellStyle name="Comma [0] 8 2 2 5" xfId="44533"/>
    <cellStyle name="Comma [0] 8 2 2 6" xfId="44534"/>
    <cellStyle name="Comma [0] 8 2 3" xfId="44535"/>
    <cellStyle name="Comma [0] 8 2 3 2" xfId="44536"/>
    <cellStyle name="Comma [0] 8 2 4" xfId="44537"/>
    <cellStyle name="Comma [0] 8 2 4 2" xfId="44538"/>
    <cellStyle name="Comma [0] 8 2 4 2 2" xfId="44539"/>
    <cellStyle name="Comma [0] 8 2 4 2 2 2" xfId="44540"/>
    <cellStyle name="Comma [0] 8 2 4 2 2 3" xfId="44541"/>
    <cellStyle name="Comma [0] 8 2 4 2 3" xfId="44542"/>
    <cellStyle name="Comma [0] 8 2 4 2 4" xfId="44543"/>
    <cellStyle name="Comma [0] 8 2 4 3" xfId="44544"/>
    <cellStyle name="Comma [0] 8 2 4 3 2" xfId="44545"/>
    <cellStyle name="Comma [0] 8 2 4 3 3" xfId="44546"/>
    <cellStyle name="Comma [0] 8 2 4 4" xfId="44547"/>
    <cellStyle name="Comma [0] 8 2 4 5" xfId="44548"/>
    <cellStyle name="Comma [0] 8 2 5" xfId="44549"/>
    <cellStyle name="Comma [0] 8 2 5 2" xfId="44550"/>
    <cellStyle name="Comma [0] 8 2 5 2 2" xfId="44551"/>
    <cellStyle name="Comma [0] 8 2 5 2 3" xfId="44552"/>
    <cellStyle name="Comma [0] 8 2 5 3" xfId="44553"/>
    <cellStyle name="Comma [0] 8 2 5 4" xfId="44554"/>
    <cellStyle name="Comma [0] 8 2 6" xfId="44555"/>
    <cellStyle name="Comma [0] 8 2 6 2" xfId="44556"/>
    <cellStyle name="Comma [0] 8 2 6 3" xfId="44557"/>
    <cellStyle name="Comma [0] 8 2 7" xfId="44558"/>
    <cellStyle name="Comma [0] 8 2 8" xfId="44559"/>
    <cellStyle name="Comma [0] 8 3" xfId="44560"/>
    <cellStyle name="Comma [0] 8 3 2" xfId="44561"/>
    <cellStyle name="Comma [0] 8 3 2 2" xfId="44562"/>
    <cellStyle name="Comma [0] 8 3 2 2 2" xfId="44563"/>
    <cellStyle name="Comma [0] 8 3 2 2 2 2" xfId="44564"/>
    <cellStyle name="Comma [0] 8 3 2 2 2 3" xfId="44565"/>
    <cellStyle name="Comma [0] 8 3 2 2 3" xfId="44566"/>
    <cellStyle name="Comma [0] 8 3 2 2 4" xfId="44567"/>
    <cellStyle name="Comma [0] 8 3 2 3" xfId="44568"/>
    <cellStyle name="Comma [0] 8 3 2 3 2" xfId="44569"/>
    <cellStyle name="Comma [0] 8 3 2 3 3" xfId="44570"/>
    <cellStyle name="Comma [0] 8 3 2 4" xfId="44571"/>
    <cellStyle name="Comma [0] 8 3 2 5" xfId="44572"/>
    <cellStyle name="Comma [0] 8 3 3" xfId="44573"/>
    <cellStyle name="Comma [0] 8 3 3 2" xfId="44574"/>
    <cellStyle name="Comma [0] 8 3 3 2 2" xfId="44575"/>
    <cellStyle name="Comma [0] 8 3 3 2 2 2" xfId="44576"/>
    <cellStyle name="Comma [0] 8 3 3 2 2 3" xfId="44577"/>
    <cellStyle name="Comma [0] 8 3 3 2 3" xfId="44578"/>
    <cellStyle name="Comma [0] 8 3 3 2 4" xfId="44579"/>
    <cellStyle name="Comma [0] 8 3 3 3" xfId="44580"/>
    <cellStyle name="Comma [0] 8 3 3 3 2" xfId="44581"/>
    <cellStyle name="Comma [0] 8 3 3 3 3" xfId="44582"/>
    <cellStyle name="Comma [0] 8 3 3 4" xfId="44583"/>
    <cellStyle name="Comma [0] 8 3 3 5" xfId="44584"/>
    <cellStyle name="Comma [0] 8 3 4" xfId="44585"/>
    <cellStyle name="Comma [0] 8 3 4 2" xfId="44586"/>
    <cellStyle name="Comma [0] 8 3 4 2 2" xfId="44587"/>
    <cellStyle name="Comma [0] 8 3 4 2 3" xfId="44588"/>
    <cellStyle name="Comma [0] 8 3 4 3" xfId="44589"/>
    <cellStyle name="Comma [0] 8 3 4 4" xfId="44590"/>
    <cellStyle name="Comma [0] 8 3 5" xfId="44591"/>
    <cellStyle name="Comma [0] 8 3 5 2" xfId="44592"/>
    <cellStyle name="Comma [0] 8 3 5 3" xfId="44593"/>
    <cellStyle name="Comma [0] 8 3 6" xfId="44594"/>
    <cellStyle name="Comma [0] 8 3 7" xfId="44595"/>
    <cellStyle name="Comma [0] 8 4" xfId="44596"/>
    <cellStyle name="Comma [0] 8 4 2" xfId="44597"/>
    <cellStyle name="Comma [0] 8 4 2 2" xfId="44598"/>
    <cellStyle name="Comma [0] 8 4 2 2 2" xfId="44599"/>
    <cellStyle name="Comma [0] 8 4 2 2 2 2" xfId="44600"/>
    <cellStyle name="Comma [0] 8 4 2 2 2 3" xfId="44601"/>
    <cellStyle name="Comma [0] 8 4 2 2 3" xfId="44602"/>
    <cellStyle name="Comma [0] 8 4 2 2 4" xfId="44603"/>
    <cellStyle name="Comma [0] 8 4 2 3" xfId="44604"/>
    <cellStyle name="Comma [0] 8 4 2 3 2" xfId="44605"/>
    <cellStyle name="Comma [0] 8 4 2 3 3" xfId="44606"/>
    <cellStyle name="Comma [0] 8 4 2 4" xfId="44607"/>
    <cellStyle name="Comma [0] 8 4 2 5" xfId="44608"/>
    <cellStyle name="Comma [0] 8 4 3" xfId="44609"/>
    <cellStyle name="Comma [0] 8 4 3 2" xfId="44610"/>
    <cellStyle name="Comma [0] 8 4 3 2 2" xfId="44611"/>
    <cellStyle name="Comma [0] 8 4 3 2 2 2" xfId="44612"/>
    <cellStyle name="Comma [0] 8 4 3 2 2 3" xfId="44613"/>
    <cellStyle name="Comma [0] 8 4 3 2 3" xfId="44614"/>
    <cellStyle name="Comma [0] 8 4 3 2 4" xfId="44615"/>
    <cellStyle name="Comma [0] 8 4 3 3" xfId="44616"/>
    <cellStyle name="Comma [0] 8 4 3 3 2" xfId="44617"/>
    <cellStyle name="Comma [0] 8 4 3 3 3" xfId="44618"/>
    <cellStyle name="Comma [0] 8 4 3 4" xfId="44619"/>
    <cellStyle name="Comma [0] 8 4 3 5" xfId="44620"/>
    <cellStyle name="Comma [0] 8 4 4" xfId="44621"/>
    <cellStyle name="Comma [0] 8 4 4 2" xfId="44622"/>
    <cellStyle name="Comma [0] 8 4 4 2 2" xfId="44623"/>
    <cellStyle name="Comma [0] 8 4 4 2 3" xfId="44624"/>
    <cellStyle name="Comma [0] 8 4 4 3" xfId="44625"/>
    <cellStyle name="Comma [0] 8 4 4 4" xfId="44626"/>
    <cellStyle name="Comma [0] 8 4 5" xfId="44627"/>
    <cellStyle name="Comma [0] 8 4 5 2" xfId="44628"/>
    <cellStyle name="Comma [0] 8 4 5 3" xfId="44629"/>
    <cellStyle name="Comma [0] 8 4 6" xfId="44630"/>
    <cellStyle name="Comma [0] 8 4 7" xfId="44631"/>
    <cellStyle name="Comma [0] 8 5" xfId="44632"/>
    <cellStyle name="Comma [0] 8 5 2" xfId="44633"/>
    <cellStyle name="Comma [0] 8 5 3" xfId="44634"/>
    <cellStyle name="Comma [0] 8 5 3 2" xfId="44635"/>
    <cellStyle name="Comma [0] 8 5 3 2 2" xfId="44636"/>
    <cellStyle name="Comma [0] 8 5 3 2 3" xfId="44637"/>
    <cellStyle name="Comma [0] 8 5 3 3" xfId="44638"/>
    <cellStyle name="Comma [0] 8 5 3 4" xfId="44639"/>
    <cellStyle name="Comma [0] 8 5 4" xfId="44640"/>
    <cellStyle name="Comma [0] 8 5 4 2" xfId="44641"/>
    <cellStyle name="Comma [0] 8 5 4 3" xfId="44642"/>
    <cellStyle name="Comma [0] 8 5 5" xfId="44643"/>
    <cellStyle name="Comma [0] 8 5 6" xfId="44644"/>
    <cellStyle name="Comma [0] 8 6" xfId="44645"/>
    <cellStyle name="Comma [0] 8 6 2" xfId="44646"/>
    <cellStyle name="Comma [0] 8 6 3" xfId="44647"/>
    <cellStyle name="Comma [0] 8 6 3 2" xfId="44648"/>
    <cellStyle name="Comma [0] 8 6 3 2 2" xfId="44649"/>
    <cellStyle name="Comma [0] 8 6 3 2 3" xfId="44650"/>
    <cellStyle name="Comma [0] 8 6 3 3" xfId="44651"/>
    <cellStyle name="Comma [0] 8 6 3 4" xfId="44652"/>
    <cellStyle name="Comma [0] 8 6 4" xfId="44653"/>
    <cellStyle name="Comma [0] 8 6 4 2" xfId="44654"/>
    <cellStyle name="Comma [0] 8 6 4 3" xfId="44655"/>
    <cellStyle name="Comma [0] 8 6 5" xfId="44656"/>
    <cellStyle name="Comma [0] 8 6 6" xfId="44657"/>
    <cellStyle name="Comma [0] 8 7" xfId="44658"/>
    <cellStyle name="Comma [0] 8 7 2" xfId="44659"/>
    <cellStyle name="Comma [0] 8 7 2 2" xfId="44660"/>
    <cellStyle name="Comma [0] 8 7 2 2 2" xfId="44661"/>
    <cellStyle name="Comma [0] 8 7 2 2 3" xfId="44662"/>
    <cellStyle name="Comma [0] 8 7 2 3" xfId="44663"/>
    <cellStyle name="Comma [0] 8 7 2 4" xfId="44664"/>
    <cellStyle name="Comma [0] 8 7 3" xfId="44665"/>
    <cellStyle name="Comma [0] 8 7 3 2" xfId="44666"/>
    <cellStyle name="Comma [0] 8 7 3 3" xfId="44667"/>
    <cellStyle name="Comma [0] 8 7 4" xfId="44668"/>
    <cellStyle name="Comma [0] 8 7 5" xfId="44669"/>
    <cellStyle name="Comma [0] 8 8" xfId="44670"/>
    <cellStyle name="Comma [0] 8 8 2" xfId="44671"/>
    <cellStyle name="Comma [0] 8 8 2 2" xfId="44672"/>
    <cellStyle name="Comma [0] 8 8 2 3" xfId="44673"/>
    <cellStyle name="Comma [0] 8 8 3" xfId="44674"/>
    <cellStyle name="Comma [0] 8 8 4" xfId="44675"/>
    <cellStyle name="Comma [0] 8 9" xfId="44676"/>
    <cellStyle name="Comma [0] 8 9 2" xfId="44677"/>
    <cellStyle name="Comma [0] 8 9 2 2" xfId="44678"/>
    <cellStyle name="Comma [0] 8 9 2 3" xfId="44679"/>
    <cellStyle name="Comma [0] 8 9 3" xfId="44680"/>
    <cellStyle name="Comma [0] 8 9 4" xfId="44681"/>
    <cellStyle name="Comma [0] 9" xfId="44682"/>
    <cellStyle name="Comma [0] 9 10" xfId="44683"/>
    <cellStyle name="Comma [0] 9 10 2" xfId="44684"/>
    <cellStyle name="Comma [0] 9 10 3" xfId="44685"/>
    <cellStyle name="Comma [0] 9 11" xfId="44686"/>
    <cellStyle name="Comma [0] 9 12" xfId="44687"/>
    <cellStyle name="Comma [0] 9 2" xfId="44688"/>
    <cellStyle name="Comma [0] 9 2 2" xfId="44689"/>
    <cellStyle name="Comma [0] 9 2 2 2" xfId="44690"/>
    <cellStyle name="Comma [0] 9 2 2 3" xfId="44691"/>
    <cellStyle name="Comma [0] 9 2 2 3 2" xfId="44692"/>
    <cellStyle name="Comma [0] 9 2 2 3 2 2" xfId="44693"/>
    <cellStyle name="Comma [0] 9 2 2 3 2 3" xfId="44694"/>
    <cellStyle name="Comma [0] 9 2 2 3 3" xfId="44695"/>
    <cellStyle name="Comma [0] 9 2 2 3 4" xfId="44696"/>
    <cellStyle name="Comma [0] 9 2 2 4" xfId="44697"/>
    <cellStyle name="Comma [0] 9 2 2 4 2" xfId="44698"/>
    <cellStyle name="Comma [0] 9 2 2 4 3" xfId="44699"/>
    <cellStyle name="Comma [0] 9 2 2 5" xfId="44700"/>
    <cellStyle name="Comma [0] 9 2 2 6" xfId="44701"/>
    <cellStyle name="Comma [0] 9 2 3" xfId="44702"/>
    <cellStyle name="Comma [0] 9 2 3 2" xfId="44703"/>
    <cellStyle name="Comma [0] 9 2 4" xfId="44704"/>
    <cellStyle name="Comma [0] 9 2 4 2" xfId="44705"/>
    <cellStyle name="Comma [0] 9 2 4 2 2" xfId="44706"/>
    <cellStyle name="Comma [0] 9 2 4 2 2 2" xfId="44707"/>
    <cellStyle name="Comma [0] 9 2 4 2 2 3" xfId="44708"/>
    <cellStyle name="Comma [0] 9 2 4 2 3" xfId="44709"/>
    <cellStyle name="Comma [0] 9 2 4 2 4" xfId="44710"/>
    <cellStyle name="Comma [0] 9 2 4 3" xfId="44711"/>
    <cellStyle name="Comma [0] 9 2 4 3 2" xfId="44712"/>
    <cellStyle name="Comma [0] 9 2 4 3 3" xfId="44713"/>
    <cellStyle name="Comma [0] 9 2 4 4" xfId="44714"/>
    <cellStyle name="Comma [0] 9 2 4 5" xfId="44715"/>
    <cellStyle name="Comma [0] 9 2 5" xfId="44716"/>
    <cellStyle name="Comma [0] 9 2 5 2" xfId="44717"/>
    <cellStyle name="Comma [0] 9 2 5 2 2" xfId="44718"/>
    <cellStyle name="Comma [0] 9 2 5 2 3" xfId="44719"/>
    <cellStyle name="Comma [0] 9 2 5 3" xfId="44720"/>
    <cellStyle name="Comma [0] 9 2 5 4" xfId="44721"/>
    <cellStyle name="Comma [0] 9 2 6" xfId="44722"/>
    <cellStyle name="Comma [0] 9 2 6 2" xfId="44723"/>
    <cellStyle name="Comma [0] 9 2 6 3" xfId="44724"/>
    <cellStyle name="Comma [0] 9 2 7" xfId="44725"/>
    <cellStyle name="Comma [0] 9 2 8" xfId="44726"/>
    <cellStyle name="Comma [0] 9 3" xfId="44727"/>
    <cellStyle name="Comma [0] 9 3 2" xfId="44728"/>
    <cellStyle name="Comma [0] 9 3 2 2" xfId="44729"/>
    <cellStyle name="Comma [0] 9 3 2 2 2" xfId="44730"/>
    <cellStyle name="Comma [0] 9 3 2 2 2 2" xfId="44731"/>
    <cellStyle name="Comma [0] 9 3 2 2 2 3" xfId="44732"/>
    <cellStyle name="Comma [0] 9 3 2 2 3" xfId="44733"/>
    <cellStyle name="Comma [0] 9 3 2 2 4" xfId="44734"/>
    <cellStyle name="Comma [0] 9 3 2 3" xfId="44735"/>
    <cellStyle name="Comma [0] 9 3 2 3 2" xfId="44736"/>
    <cellStyle name="Comma [0] 9 3 2 3 3" xfId="44737"/>
    <cellStyle name="Comma [0] 9 3 2 4" xfId="44738"/>
    <cellStyle name="Comma [0] 9 3 2 5" xfId="44739"/>
    <cellStyle name="Comma [0] 9 3 3" xfId="44740"/>
    <cellStyle name="Comma [0] 9 3 3 2" xfId="44741"/>
    <cellStyle name="Comma [0] 9 3 3 2 2" xfId="44742"/>
    <cellStyle name="Comma [0] 9 3 3 2 2 2" xfId="44743"/>
    <cellStyle name="Comma [0] 9 3 3 2 2 3" xfId="44744"/>
    <cellStyle name="Comma [0] 9 3 3 2 3" xfId="44745"/>
    <cellStyle name="Comma [0] 9 3 3 2 4" xfId="44746"/>
    <cellStyle name="Comma [0] 9 3 3 3" xfId="44747"/>
    <cellStyle name="Comma [0] 9 3 3 3 2" xfId="44748"/>
    <cellStyle name="Comma [0] 9 3 3 3 3" xfId="44749"/>
    <cellStyle name="Comma [0] 9 3 3 4" xfId="44750"/>
    <cellStyle name="Comma [0] 9 3 3 5" xfId="44751"/>
    <cellStyle name="Comma [0] 9 3 4" xfId="44752"/>
    <cellStyle name="Comma [0] 9 3 4 2" xfId="44753"/>
    <cellStyle name="Comma [0] 9 3 4 2 2" xfId="44754"/>
    <cellStyle name="Comma [0] 9 3 4 2 3" xfId="44755"/>
    <cellStyle name="Comma [0] 9 3 4 3" xfId="44756"/>
    <cellStyle name="Comma [0] 9 3 4 4" xfId="44757"/>
    <cellStyle name="Comma [0] 9 3 5" xfId="44758"/>
    <cellStyle name="Comma [0] 9 3 5 2" xfId="44759"/>
    <cellStyle name="Comma [0] 9 3 5 3" xfId="44760"/>
    <cellStyle name="Comma [0] 9 3 6" xfId="44761"/>
    <cellStyle name="Comma [0] 9 3 7" xfId="44762"/>
    <cellStyle name="Comma [0] 9 4" xfId="44763"/>
    <cellStyle name="Comma [0] 9 4 2" xfId="44764"/>
    <cellStyle name="Comma [0] 9 4 2 2" xfId="44765"/>
    <cellStyle name="Comma [0] 9 4 2 2 2" xfId="44766"/>
    <cellStyle name="Comma [0] 9 4 2 2 2 2" xfId="44767"/>
    <cellStyle name="Comma [0] 9 4 2 2 2 3" xfId="44768"/>
    <cellStyle name="Comma [0] 9 4 2 2 3" xfId="44769"/>
    <cellStyle name="Comma [0] 9 4 2 2 4" xfId="44770"/>
    <cellStyle name="Comma [0] 9 4 2 3" xfId="44771"/>
    <cellStyle name="Comma [0] 9 4 2 3 2" xfId="44772"/>
    <cellStyle name="Comma [0] 9 4 2 3 3" xfId="44773"/>
    <cellStyle name="Comma [0] 9 4 2 4" xfId="44774"/>
    <cellStyle name="Comma [0] 9 4 2 5" xfId="44775"/>
    <cellStyle name="Comma [0] 9 4 3" xfId="44776"/>
    <cellStyle name="Comma [0] 9 4 3 2" xfId="44777"/>
    <cellStyle name="Comma [0] 9 4 3 2 2" xfId="44778"/>
    <cellStyle name="Comma [0] 9 4 3 2 2 2" xfId="44779"/>
    <cellStyle name="Comma [0] 9 4 3 2 2 3" xfId="44780"/>
    <cellStyle name="Comma [0] 9 4 3 2 3" xfId="44781"/>
    <cellStyle name="Comma [0] 9 4 3 2 4" xfId="44782"/>
    <cellStyle name="Comma [0] 9 4 3 3" xfId="44783"/>
    <cellStyle name="Comma [0] 9 4 3 3 2" xfId="44784"/>
    <cellStyle name="Comma [0] 9 4 3 3 3" xfId="44785"/>
    <cellStyle name="Comma [0] 9 4 3 4" xfId="44786"/>
    <cellStyle name="Comma [0] 9 4 3 5" xfId="44787"/>
    <cellStyle name="Comma [0] 9 4 4" xfId="44788"/>
    <cellStyle name="Comma [0] 9 4 4 2" xfId="44789"/>
    <cellStyle name="Comma [0] 9 4 4 2 2" xfId="44790"/>
    <cellStyle name="Comma [0] 9 4 4 2 3" xfId="44791"/>
    <cellStyle name="Comma [0] 9 4 4 3" xfId="44792"/>
    <cellStyle name="Comma [0] 9 4 4 4" xfId="44793"/>
    <cellStyle name="Comma [0] 9 4 5" xfId="44794"/>
    <cellStyle name="Comma [0] 9 4 5 2" xfId="44795"/>
    <cellStyle name="Comma [0] 9 4 5 3" xfId="44796"/>
    <cellStyle name="Comma [0] 9 4 6" xfId="44797"/>
    <cellStyle name="Comma [0] 9 4 7" xfId="44798"/>
    <cellStyle name="Comma [0] 9 5" xfId="44799"/>
    <cellStyle name="Comma [0] 9 5 2" xfId="44800"/>
    <cellStyle name="Comma [0] 9 5 3" xfId="44801"/>
    <cellStyle name="Comma [0] 9 5 3 2" xfId="44802"/>
    <cellStyle name="Comma [0] 9 5 3 2 2" xfId="44803"/>
    <cellStyle name="Comma [0] 9 5 3 2 3" xfId="44804"/>
    <cellStyle name="Comma [0] 9 5 3 3" xfId="44805"/>
    <cellStyle name="Comma [0] 9 5 3 4" xfId="44806"/>
    <cellStyle name="Comma [0] 9 5 4" xfId="44807"/>
    <cellStyle name="Comma [0] 9 5 4 2" xfId="44808"/>
    <cellStyle name="Comma [0] 9 5 4 3" xfId="44809"/>
    <cellStyle name="Comma [0] 9 5 5" xfId="44810"/>
    <cellStyle name="Comma [0] 9 5 6" xfId="44811"/>
    <cellStyle name="Comma [0] 9 6" xfId="44812"/>
    <cellStyle name="Comma [0] 9 6 2" xfId="44813"/>
    <cellStyle name="Comma [0] 9 6 3" xfId="44814"/>
    <cellStyle name="Comma [0] 9 6 3 2" xfId="44815"/>
    <cellStyle name="Comma [0] 9 6 3 2 2" xfId="44816"/>
    <cellStyle name="Comma [0] 9 6 3 2 3" xfId="44817"/>
    <cellStyle name="Comma [0] 9 6 3 3" xfId="44818"/>
    <cellStyle name="Comma [0] 9 6 3 4" xfId="44819"/>
    <cellStyle name="Comma [0] 9 6 4" xfId="44820"/>
    <cellStyle name="Comma [0] 9 6 4 2" xfId="44821"/>
    <cellStyle name="Comma [0] 9 6 4 3" xfId="44822"/>
    <cellStyle name="Comma [0] 9 6 5" xfId="44823"/>
    <cellStyle name="Comma [0] 9 6 6" xfId="44824"/>
    <cellStyle name="Comma [0] 9 7" xfId="44825"/>
    <cellStyle name="Comma [0] 9 7 2" xfId="44826"/>
    <cellStyle name="Comma [0] 9 7 2 2" xfId="44827"/>
    <cellStyle name="Comma [0] 9 7 2 2 2" xfId="44828"/>
    <cellStyle name="Comma [0] 9 7 2 2 3" xfId="44829"/>
    <cellStyle name="Comma [0] 9 7 2 3" xfId="44830"/>
    <cellStyle name="Comma [0] 9 7 2 4" xfId="44831"/>
    <cellStyle name="Comma [0] 9 7 3" xfId="44832"/>
    <cellStyle name="Comma [0] 9 7 3 2" xfId="44833"/>
    <cellStyle name="Comma [0] 9 7 3 3" xfId="44834"/>
    <cellStyle name="Comma [0] 9 7 4" xfId="44835"/>
    <cellStyle name="Comma [0] 9 7 5" xfId="44836"/>
    <cellStyle name="Comma [0] 9 8" xfId="44837"/>
    <cellStyle name="Comma [0] 9 8 2" xfId="44838"/>
    <cellStyle name="Comma [0] 9 8 2 2" xfId="44839"/>
    <cellStyle name="Comma [0] 9 8 2 3" xfId="44840"/>
    <cellStyle name="Comma [0] 9 8 3" xfId="44841"/>
    <cellStyle name="Comma [0] 9 8 4" xfId="44842"/>
    <cellStyle name="Comma [0] 9 9" xfId="44843"/>
    <cellStyle name="Comma [0] 9 9 2" xfId="44844"/>
    <cellStyle name="Comma [0] 9 9 2 2" xfId="44845"/>
    <cellStyle name="Comma [0] 9 9 2 3" xfId="44846"/>
    <cellStyle name="Comma [0] 9 9 3" xfId="44847"/>
    <cellStyle name="Comma [0] 9 9 4" xfId="44848"/>
    <cellStyle name="Comma [00]" xfId="44849"/>
    <cellStyle name="Comma [1]" xfId="31"/>
    <cellStyle name="Comma [1] 10" xfId="44850"/>
    <cellStyle name="Comma [1] 10 10" xfId="44851"/>
    <cellStyle name="Comma [1] 10 11" xfId="44852"/>
    <cellStyle name="Comma [1] 10 12" xfId="44853"/>
    <cellStyle name="Comma [1] 10 13" xfId="44854"/>
    <cellStyle name="Comma [1] 10 14" xfId="44855"/>
    <cellStyle name="Comma [1] 10 15" xfId="44856"/>
    <cellStyle name="Comma [1] 10 16" xfId="44857"/>
    <cellStyle name="Comma [1] 10 17" xfId="44858"/>
    <cellStyle name="Comma [1] 10 18" xfId="44859"/>
    <cellStyle name="Comma [1] 10 19" xfId="44860"/>
    <cellStyle name="Comma [1] 10 2" xfId="44861"/>
    <cellStyle name="Comma [1] 10 20" xfId="44862"/>
    <cellStyle name="Comma [1] 10 21" xfId="44863"/>
    <cellStyle name="Comma [1] 10 22" xfId="44864"/>
    <cellStyle name="Comma [1] 10 23" xfId="44865"/>
    <cellStyle name="Comma [1] 10 3" xfId="44866"/>
    <cellStyle name="Comma [1] 10 4" xfId="44867"/>
    <cellStyle name="Comma [1] 10 5" xfId="44868"/>
    <cellStyle name="Comma [1] 10 6" xfId="44869"/>
    <cellStyle name="Comma [1] 10 7" xfId="44870"/>
    <cellStyle name="Comma [1] 10 8" xfId="44871"/>
    <cellStyle name="Comma [1] 10 9" xfId="44872"/>
    <cellStyle name="Comma [1] 11" xfId="44873"/>
    <cellStyle name="Comma [1] 11 10" xfId="44874"/>
    <cellStyle name="Comma [1] 11 11" xfId="44875"/>
    <cellStyle name="Comma [1] 11 12" xfId="44876"/>
    <cellStyle name="Comma [1] 11 13" xfId="44877"/>
    <cellStyle name="Comma [1] 11 14" xfId="44878"/>
    <cellStyle name="Comma [1] 11 15" xfId="44879"/>
    <cellStyle name="Comma [1] 11 16" xfId="44880"/>
    <cellStyle name="Comma [1] 11 17" xfId="44881"/>
    <cellStyle name="Comma [1] 11 18" xfId="44882"/>
    <cellStyle name="Comma [1] 11 19" xfId="44883"/>
    <cellStyle name="Comma [1] 11 2" xfId="44884"/>
    <cellStyle name="Comma [1] 11 20" xfId="44885"/>
    <cellStyle name="Comma [1] 11 21" xfId="44886"/>
    <cellStyle name="Comma [1] 11 22" xfId="44887"/>
    <cellStyle name="Comma [1] 11 23" xfId="44888"/>
    <cellStyle name="Comma [1] 11 3" xfId="44889"/>
    <cellStyle name="Comma [1] 11 4" xfId="44890"/>
    <cellStyle name="Comma [1] 11 5" xfId="44891"/>
    <cellStyle name="Comma [1] 11 6" xfId="44892"/>
    <cellStyle name="Comma [1] 11 7" xfId="44893"/>
    <cellStyle name="Comma [1] 11 8" xfId="44894"/>
    <cellStyle name="Comma [1] 11 9" xfId="44895"/>
    <cellStyle name="Comma [1] 12" xfId="44896"/>
    <cellStyle name="Comma [1] 12 2" xfId="44897"/>
    <cellStyle name="Comma [1] 12 3" xfId="44898"/>
    <cellStyle name="Comma [1] 12 4" xfId="44899"/>
    <cellStyle name="Comma [1] 13" xfId="44900"/>
    <cellStyle name="Comma [1] 14" xfId="44901"/>
    <cellStyle name="Comma [1] 15" xfId="44902"/>
    <cellStyle name="Comma [1] 16" xfId="44903"/>
    <cellStyle name="Comma [1] 2" xfId="1673"/>
    <cellStyle name="Comma [1] 2 10" xfId="44904"/>
    <cellStyle name="Comma [1] 2 11" xfId="44905"/>
    <cellStyle name="Comma [1] 2 12" xfId="44906"/>
    <cellStyle name="Comma [1] 2 13" xfId="44907"/>
    <cellStyle name="Comma [1] 2 14" xfId="44908"/>
    <cellStyle name="Comma [1] 2 15" xfId="44909"/>
    <cellStyle name="Comma [1] 2 16" xfId="44910"/>
    <cellStyle name="Comma [1] 2 17" xfId="44911"/>
    <cellStyle name="Comma [1] 2 18" xfId="44912"/>
    <cellStyle name="Comma [1] 2 19" xfId="44913"/>
    <cellStyle name="Comma [1] 2 2" xfId="1674"/>
    <cellStyle name="Comma [1] 2 2 10" xfId="44914"/>
    <cellStyle name="Comma [1] 2 2 11" xfId="44915"/>
    <cellStyle name="Comma [1] 2 2 12" xfId="44916"/>
    <cellStyle name="Comma [1] 2 2 13" xfId="44917"/>
    <cellStyle name="Comma [1] 2 2 14" xfId="44918"/>
    <cellStyle name="Comma [1] 2 2 15" xfId="44919"/>
    <cellStyle name="Comma [1] 2 2 16" xfId="44920"/>
    <cellStyle name="Comma [1] 2 2 17" xfId="44921"/>
    <cellStyle name="Comma [1] 2 2 18" xfId="44922"/>
    <cellStyle name="Comma [1] 2 2 19" xfId="44923"/>
    <cellStyle name="Comma [1] 2 2 2" xfId="44924"/>
    <cellStyle name="Comma [1] 2 2 20" xfId="44925"/>
    <cellStyle name="Comma [1] 2 2 21" xfId="44926"/>
    <cellStyle name="Comma [1] 2 2 22" xfId="44927"/>
    <cellStyle name="Comma [1] 2 2 23" xfId="44928"/>
    <cellStyle name="Comma [1] 2 2 3" xfId="44929"/>
    <cellStyle name="Comma [1] 2 2 4" xfId="44930"/>
    <cellStyle name="Comma [1] 2 2 5" xfId="44931"/>
    <cellStyle name="Comma [1] 2 2 6" xfId="44932"/>
    <cellStyle name="Comma [1] 2 2 7" xfId="44933"/>
    <cellStyle name="Comma [1] 2 2 8" xfId="44934"/>
    <cellStyle name="Comma [1] 2 2 9" xfId="44935"/>
    <cellStyle name="Comma [1] 2 20" xfId="44936"/>
    <cellStyle name="Comma [1] 2 21" xfId="44937"/>
    <cellStyle name="Comma [1] 2 22" xfId="44938"/>
    <cellStyle name="Comma [1] 2 23" xfId="44939"/>
    <cellStyle name="Comma [1] 2 24" xfId="44940"/>
    <cellStyle name="Comma [1] 2 25" xfId="44941"/>
    <cellStyle name="Comma [1] 2 26" xfId="44942"/>
    <cellStyle name="Comma [1] 2 27" xfId="44943"/>
    <cellStyle name="Comma [1] 2 28" xfId="44944"/>
    <cellStyle name="Comma [1] 2 3" xfId="44945"/>
    <cellStyle name="Comma [1] 2 3 10" xfId="44946"/>
    <cellStyle name="Comma [1] 2 3 11" xfId="44947"/>
    <cellStyle name="Comma [1] 2 3 12" xfId="44948"/>
    <cellStyle name="Comma [1] 2 3 13" xfId="44949"/>
    <cellStyle name="Comma [1] 2 3 14" xfId="44950"/>
    <cellStyle name="Comma [1] 2 3 15" xfId="44951"/>
    <cellStyle name="Comma [1] 2 3 16" xfId="44952"/>
    <cellStyle name="Comma [1] 2 3 17" xfId="44953"/>
    <cellStyle name="Comma [1] 2 3 18" xfId="44954"/>
    <cellStyle name="Comma [1] 2 3 19" xfId="44955"/>
    <cellStyle name="Comma [1] 2 3 2" xfId="44956"/>
    <cellStyle name="Comma [1] 2 3 20" xfId="44957"/>
    <cellStyle name="Comma [1] 2 3 21" xfId="44958"/>
    <cellStyle name="Comma [1] 2 3 22" xfId="44959"/>
    <cellStyle name="Comma [1] 2 3 23" xfId="44960"/>
    <cellStyle name="Comma [1] 2 3 3" xfId="44961"/>
    <cellStyle name="Comma [1] 2 3 4" xfId="44962"/>
    <cellStyle name="Comma [1] 2 3 5" xfId="44963"/>
    <cellStyle name="Comma [1] 2 3 6" xfId="44964"/>
    <cellStyle name="Comma [1] 2 3 7" xfId="44965"/>
    <cellStyle name="Comma [1] 2 3 8" xfId="44966"/>
    <cellStyle name="Comma [1] 2 3 9" xfId="44967"/>
    <cellStyle name="Comma [1] 2 4" xfId="44968"/>
    <cellStyle name="Comma [1] 2 4 10" xfId="44969"/>
    <cellStyle name="Comma [1] 2 4 11" xfId="44970"/>
    <cellStyle name="Comma [1] 2 4 12" xfId="44971"/>
    <cellStyle name="Comma [1] 2 4 13" xfId="44972"/>
    <cellStyle name="Comma [1] 2 4 14" xfId="44973"/>
    <cellStyle name="Comma [1] 2 4 15" xfId="44974"/>
    <cellStyle name="Comma [1] 2 4 16" xfId="44975"/>
    <cellStyle name="Comma [1] 2 4 17" xfId="44976"/>
    <cellStyle name="Comma [1] 2 4 18" xfId="44977"/>
    <cellStyle name="Comma [1] 2 4 19" xfId="44978"/>
    <cellStyle name="Comma [1] 2 4 2" xfId="44979"/>
    <cellStyle name="Comma [1] 2 4 20" xfId="44980"/>
    <cellStyle name="Comma [1] 2 4 21" xfId="44981"/>
    <cellStyle name="Comma [1] 2 4 22" xfId="44982"/>
    <cellStyle name="Comma [1] 2 4 23" xfId="44983"/>
    <cellStyle name="Comma [1] 2 4 3" xfId="44984"/>
    <cellStyle name="Comma [1] 2 4 4" xfId="44985"/>
    <cellStyle name="Comma [1] 2 4 5" xfId="44986"/>
    <cellStyle name="Comma [1] 2 4 6" xfId="44987"/>
    <cellStyle name="Comma [1] 2 4 7" xfId="44988"/>
    <cellStyle name="Comma [1] 2 4 8" xfId="44989"/>
    <cellStyle name="Comma [1] 2 4 9" xfId="44990"/>
    <cellStyle name="Comma [1] 2 5" xfId="44991"/>
    <cellStyle name="Comma [1] 2 5 10" xfId="44992"/>
    <cellStyle name="Comma [1] 2 5 11" xfId="44993"/>
    <cellStyle name="Comma [1] 2 5 12" xfId="44994"/>
    <cellStyle name="Comma [1] 2 5 13" xfId="44995"/>
    <cellStyle name="Comma [1] 2 5 14" xfId="44996"/>
    <cellStyle name="Comma [1] 2 5 15" xfId="44997"/>
    <cellStyle name="Comma [1] 2 5 16" xfId="44998"/>
    <cellStyle name="Comma [1] 2 5 17" xfId="44999"/>
    <cellStyle name="Comma [1] 2 5 18" xfId="45000"/>
    <cellStyle name="Comma [1] 2 5 19" xfId="45001"/>
    <cellStyle name="Comma [1] 2 5 2" xfId="45002"/>
    <cellStyle name="Comma [1] 2 5 20" xfId="45003"/>
    <cellStyle name="Comma [1] 2 5 21" xfId="45004"/>
    <cellStyle name="Comma [1] 2 5 22" xfId="45005"/>
    <cellStyle name="Comma [1] 2 5 23" xfId="45006"/>
    <cellStyle name="Comma [1] 2 5 3" xfId="45007"/>
    <cellStyle name="Comma [1] 2 5 4" xfId="45008"/>
    <cellStyle name="Comma [1] 2 5 5" xfId="45009"/>
    <cellStyle name="Comma [1] 2 5 6" xfId="45010"/>
    <cellStyle name="Comma [1] 2 5 7" xfId="45011"/>
    <cellStyle name="Comma [1] 2 5 8" xfId="45012"/>
    <cellStyle name="Comma [1] 2 5 9" xfId="45013"/>
    <cellStyle name="Comma [1] 2 6" xfId="45014"/>
    <cellStyle name="Comma [1] 2 7" xfId="45015"/>
    <cellStyle name="Comma [1] 2 8" xfId="45016"/>
    <cellStyle name="Comma [1] 2 9" xfId="45017"/>
    <cellStyle name="Comma [1] 3" xfId="45018"/>
    <cellStyle name="Comma [1] 3 10" xfId="45019"/>
    <cellStyle name="Comma [1] 3 11" xfId="45020"/>
    <cellStyle name="Comma [1] 3 12" xfId="45021"/>
    <cellStyle name="Comma [1] 3 13" xfId="45022"/>
    <cellStyle name="Comma [1] 3 14" xfId="45023"/>
    <cellStyle name="Comma [1] 3 15" xfId="45024"/>
    <cellStyle name="Comma [1] 3 16" xfId="45025"/>
    <cellStyle name="Comma [1] 3 17" xfId="45026"/>
    <cellStyle name="Comma [1] 3 18" xfId="45027"/>
    <cellStyle name="Comma [1] 3 19" xfId="45028"/>
    <cellStyle name="Comma [1] 3 2" xfId="45029"/>
    <cellStyle name="Comma [1] 3 20" xfId="45030"/>
    <cellStyle name="Comma [1] 3 21" xfId="45031"/>
    <cellStyle name="Comma [1] 3 22" xfId="45032"/>
    <cellStyle name="Comma [1] 3 23" xfId="45033"/>
    <cellStyle name="Comma [1] 3 3" xfId="45034"/>
    <cellStyle name="Comma [1] 3 4" xfId="45035"/>
    <cellStyle name="Comma [1] 3 5" xfId="45036"/>
    <cellStyle name="Comma [1] 3 6" xfId="45037"/>
    <cellStyle name="Comma [1] 3 7" xfId="45038"/>
    <cellStyle name="Comma [1] 3 8" xfId="45039"/>
    <cellStyle name="Comma [1] 3 9" xfId="45040"/>
    <cellStyle name="Comma [1] 4" xfId="45041"/>
    <cellStyle name="Comma [1] 4 10" xfId="45042"/>
    <cellStyle name="Comma [1] 4 11" xfId="45043"/>
    <cellStyle name="Comma [1] 4 12" xfId="45044"/>
    <cellStyle name="Comma [1] 4 13" xfId="45045"/>
    <cellStyle name="Comma [1] 4 14" xfId="45046"/>
    <cellStyle name="Comma [1] 4 15" xfId="45047"/>
    <cellStyle name="Comma [1] 4 16" xfId="45048"/>
    <cellStyle name="Comma [1] 4 17" xfId="45049"/>
    <cellStyle name="Comma [1] 4 18" xfId="45050"/>
    <cellStyle name="Comma [1] 4 19" xfId="45051"/>
    <cellStyle name="Comma [1] 4 2" xfId="45052"/>
    <cellStyle name="Comma [1] 4 20" xfId="45053"/>
    <cellStyle name="Comma [1] 4 21" xfId="45054"/>
    <cellStyle name="Comma [1] 4 22" xfId="45055"/>
    <cellStyle name="Comma [1] 4 23" xfId="45056"/>
    <cellStyle name="Comma [1] 4 3" xfId="45057"/>
    <cellStyle name="Comma [1] 4 4" xfId="45058"/>
    <cellStyle name="Comma [1] 4 5" xfId="45059"/>
    <cellStyle name="Comma [1] 4 6" xfId="45060"/>
    <cellStyle name="Comma [1] 4 7" xfId="45061"/>
    <cellStyle name="Comma [1] 4 8" xfId="45062"/>
    <cellStyle name="Comma [1] 4 9" xfId="45063"/>
    <cellStyle name="Comma [1] 5" xfId="45064"/>
    <cellStyle name="Comma [1] 5 10" xfId="45065"/>
    <cellStyle name="Comma [1] 5 11" xfId="45066"/>
    <cellStyle name="Comma [1] 5 12" xfId="45067"/>
    <cellStyle name="Comma [1] 5 13" xfId="45068"/>
    <cellStyle name="Comma [1] 5 14" xfId="45069"/>
    <cellStyle name="Comma [1] 5 15" xfId="45070"/>
    <cellStyle name="Comma [1] 5 16" xfId="45071"/>
    <cellStyle name="Comma [1] 5 17" xfId="45072"/>
    <cellStyle name="Comma [1] 5 18" xfId="45073"/>
    <cellStyle name="Comma [1] 5 19" xfId="45074"/>
    <cellStyle name="Comma [1] 5 2" xfId="45075"/>
    <cellStyle name="Comma [1] 5 20" xfId="45076"/>
    <cellStyle name="Comma [1] 5 21" xfId="45077"/>
    <cellStyle name="Comma [1] 5 22" xfId="45078"/>
    <cellStyle name="Comma [1] 5 23" xfId="45079"/>
    <cellStyle name="Comma [1] 5 3" xfId="45080"/>
    <cellStyle name="Comma [1] 5 4" xfId="45081"/>
    <cellStyle name="Comma [1] 5 5" xfId="45082"/>
    <cellStyle name="Comma [1] 5 6" xfId="45083"/>
    <cellStyle name="Comma [1] 5 7" xfId="45084"/>
    <cellStyle name="Comma [1] 5 8" xfId="45085"/>
    <cellStyle name="Comma [1] 5 9" xfId="45086"/>
    <cellStyle name="Comma [1] 6" xfId="45087"/>
    <cellStyle name="Comma [1] 6 10" xfId="45088"/>
    <cellStyle name="Comma [1] 6 11" xfId="45089"/>
    <cellStyle name="Comma [1] 6 12" xfId="45090"/>
    <cellStyle name="Comma [1] 6 13" xfId="45091"/>
    <cellStyle name="Comma [1] 6 14" xfId="45092"/>
    <cellStyle name="Comma [1] 6 15" xfId="45093"/>
    <cellStyle name="Comma [1] 6 16" xfId="45094"/>
    <cellStyle name="Comma [1] 6 17" xfId="45095"/>
    <cellStyle name="Comma [1] 6 18" xfId="45096"/>
    <cellStyle name="Comma [1] 6 19" xfId="45097"/>
    <cellStyle name="Comma [1] 6 2" xfId="45098"/>
    <cellStyle name="Comma [1] 6 20" xfId="45099"/>
    <cellStyle name="Comma [1] 6 21" xfId="45100"/>
    <cellStyle name="Comma [1] 6 22" xfId="45101"/>
    <cellStyle name="Comma [1] 6 23" xfId="45102"/>
    <cellStyle name="Comma [1] 6 3" xfId="45103"/>
    <cellStyle name="Comma [1] 6 4" xfId="45104"/>
    <cellStyle name="Comma [1] 6 5" xfId="45105"/>
    <cellStyle name="Comma [1] 6 6" xfId="45106"/>
    <cellStyle name="Comma [1] 6 7" xfId="45107"/>
    <cellStyle name="Comma [1] 6 8" xfId="45108"/>
    <cellStyle name="Comma [1] 6 9" xfId="45109"/>
    <cellStyle name="Comma [1] 7" xfId="45110"/>
    <cellStyle name="Comma [1] 7 10" xfId="45111"/>
    <cellStyle name="Comma [1] 7 11" xfId="45112"/>
    <cellStyle name="Comma [1] 7 12" xfId="45113"/>
    <cellStyle name="Comma [1] 7 13" xfId="45114"/>
    <cellStyle name="Comma [1] 7 14" xfId="45115"/>
    <cellStyle name="Comma [1] 7 15" xfId="45116"/>
    <cellStyle name="Comma [1] 7 16" xfId="45117"/>
    <cellStyle name="Comma [1] 7 17" xfId="45118"/>
    <cellStyle name="Comma [1] 7 18" xfId="45119"/>
    <cellStyle name="Comma [1] 7 19" xfId="45120"/>
    <cellStyle name="Comma [1] 7 2" xfId="45121"/>
    <cellStyle name="Comma [1] 7 20" xfId="45122"/>
    <cellStyle name="Comma [1] 7 21" xfId="45123"/>
    <cellStyle name="Comma [1] 7 22" xfId="45124"/>
    <cellStyle name="Comma [1] 7 23" xfId="45125"/>
    <cellStyle name="Comma [1] 7 3" xfId="45126"/>
    <cellStyle name="Comma [1] 7 4" xfId="45127"/>
    <cellStyle name="Comma [1] 7 5" xfId="45128"/>
    <cellStyle name="Comma [1] 7 6" xfId="45129"/>
    <cellStyle name="Comma [1] 7 7" xfId="45130"/>
    <cellStyle name="Comma [1] 7 8" xfId="45131"/>
    <cellStyle name="Comma [1] 7 9" xfId="45132"/>
    <cellStyle name="Comma [1] 8" xfId="45133"/>
    <cellStyle name="Comma [1] 8 10" xfId="45134"/>
    <cellStyle name="Comma [1] 8 11" xfId="45135"/>
    <cellStyle name="Comma [1] 8 12" xfId="45136"/>
    <cellStyle name="Comma [1] 8 13" xfId="45137"/>
    <cellStyle name="Comma [1] 8 14" xfId="45138"/>
    <cellStyle name="Comma [1] 8 15" xfId="45139"/>
    <cellStyle name="Comma [1] 8 16" xfId="45140"/>
    <cellStyle name="Comma [1] 8 17" xfId="45141"/>
    <cellStyle name="Comma [1] 8 18" xfId="45142"/>
    <cellStyle name="Comma [1] 8 19" xfId="45143"/>
    <cellStyle name="Comma [1] 8 2" xfId="45144"/>
    <cellStyle name="Comma [1] 8 20" xfId="45145"/>
    <cellStyle name="Comma [1] 8 21" xfId="45146"/>
    <cellStyle name="Comma [1] 8 22" xfId="45147"/>
    <cellStyle name="Comma [1] 8 23" xfId="45148"/>
    <cellStyle name="Comma [1] 8 3" xfId="45149"/>
    <cellStyle name="Comma [1] 8 4" xfId="45150"/>
    <cellStyle name="Comma [1] 8 5" xfId="45151"/>
    <cellStyle name="Comma [1] 8 6" xfId="45152"/>
    <cellStyle name="Comma [1] 8 7" xfId="45153"/>
    <cellStyle name="Comma [1] 8 8" xfId="45154"/>
    <cellStyle name="Comma [1] 8 9" xfId="45155"/>
    <cellStyle name="Comma [1] 9" xfId="45156"/>
    <cellStyle name="Comma [1] 9 10" xfId="45157"/>
    <cellStyle name="Comma [1] 9 11" xfId="45158"/>
    <cellStyle name="Comma [1] 9 12" xfId="45159"/>
    <cellStyle name="Comma [1] 9 13" xfId="45160"/>
    <cellStyle name="Comma [1] 9 14" xfId="45161"/>
    <cellStyle name="Comma [1] 9 15" xfId="45162"/>
    <cellStyle name="Comma [1] 9 16" xfId="45163"/>
    <cellStyle name="Comma [1] 9 17" xfId="45164"/>
    <cellStyle name="Comma [1] 9 18" xfId="45165"/>
    <cellStyle name="Comma [1] 9 19" xfId="45166"/>
    <cellStyle name="Comma [1] 9 2" xfId="45167"/>
    <cellStyle name="Comma [1] 9 20" xfId="45168"/>
    <cellStyle name="Comma [1] 9 21" xfId="45169"/>
    <cellStyle name="Comma [1] 9 22" xfId="45170"/>
    <cellStyle name="Comma [1] 9 23" xfId="45171"/>
    <cellStyle name="Comma [1] 9 3" xfId="45172"/>
    <cellStyle name="Comma [1] 9 4" xfId="45173"/>
    <cellStyle name="Comma [1] 9 5" xfId="45174"/>
    <cellStyle name="Comma [1] 9 6" xfId="45175"/>
    <cellStyle name="Comma [1] 9 7" xfId="45176"/>
    <cellStyle name="Comma [1] 9 8" xfId="45177"/>
    <cellStyle name="Comma [1] 9 9" xfId="45178"/>
    <cellStyle name="Comma [2]" xfId="45179"/>
    <cellStyle name="Comma [2] 10" xfId="45180"/>
    <cellStyle name="Comma [2] 10 10" xfId="45181"/>
    <cellStyle name="Comma [2] 10 11" xfId="45182"/>
    <cellStyle name="Comma [2] 10 12" xfId="45183"/>
    <cellStyle name="Comma [2] 10 13" xfId="45184"/>
    <cellStyle name="Comma [2] 10 14" xfId="45185"/>
    <cellStyle name="Comma [2] 10 15" xfId="45186"/>
    <cellStyle name="Comma [2] 10 16" xfId="45187"/>
    <cellStyle name="Comma [2] 10 17" xfId="45188"/>
    <cellStyle name="Comma [2] 10 18" xfId="45189"/>
    <cellStyle name="Comma [2] 10 19" xfId="45190"/>
    <cellStyle name="Comma [2] 10 2" xfId="45191"/>
    <cellStyle name="Comma [2] 10 20" xfId="45192"/>
    <cellStyle name="Comma [2] 10 21" xfId="45193"/>
    <cellStyle name="Comma [2] 10 22" xfId="45194"/>
    <cellStyle name="Comma [2] 10 23" xfId="45195"/>
    <cellStyle name="Comma [2] 10 3" xfId="45196"/>
    <cellStyle name="Comma [2] 10 4" xfId="45197"/>
    <cellStyle name="Comma [2] 10 5" xfId="45198"/>
    <cellStyle name="Comma [2] 10 6" xfId="45199"/>
    <cellStyle name="Comma [2] 10 7" xfId="45200"/>
    <cellStyle name="Comma [2] 10 8" xfId="45201"/>
    <cellStyle name="Comma [2] 10 9" xfId="45202"/>
    <cellStyle name="Comma [2] 11" xfId="45203"/>
    <cellStyle name="Comma [2] 11 10" xfId="45204"/>
    <cellStyle name="Comma [2] 11 11" xfId="45205"/>
    <cellStyle name="Comma [2] 11 12" xfId="45206"/>
    <cellStyle name="Comma [2] 11 13" xfId="45207"/>
    <cellStyle name="Comma [2] 11 14" xfId="45208"/>
    <cellStyle name="Comma [2] 11 15" xfId="45209"/>
    <cellStyle name="Comma [2] 11 16" xfId="45210"/>
    <cellStyle name="Comma [2] 11 17" xfId="45211"/>
    <cellStyle name="Comma [2] 11 18" xfId="45212"/>
    <cellStyle name="Comma [2] 11 19" xfId="45213"/>
    <cellStyle name="Comma [2] 11 2" xfId="45214"/>
    <cellStyle name="Comma [2] 11 20" xfId="45215"/>
    <cellStyle name="Comma [2] 11 21" xfId="45216"/>
    <cellStyle name="Comma [2] 11 22" xfId="45217"/>
    <cellStyle name="Comma [2] 11 23" xfId="45218"/>
    <cellStyle name="Comma [2] 11 3" xfId="45219"/>
    <cellStyle name="Comma [2] 11 4" xfId="45220"/>
    <cellStyle name="Comma [2] 11 5" xfId="45221"/>
    <cellStyle name="Comma [2] 11 6" xfId="45222"/>
    <cellStyle name="Comma [2] 11 7" xfId="45223"/>
    <cellStyle name="Comma [2] 11 8" xfId="45224"/>
    <cellStyle name="Comma [2] 11 9" xfId="45225"/>
    <cellStyle name="Comma [2] 12" xfId="45226"/>
    <cellStyle name="Comma [2] 12 2" xfId="45227"/>
    <cellStyle name="Comma [2] 12 3" xfId="45228"/>
    <cellStyle name="Comma [2] 12 4" xfId="45229"/>
    <cellStyle name="Comma [2] 13" xfId="45230"/>
    <cellStyle name="Comma [2] 14" xfId="45231"/>
    <cellStyle name="Comma [2] 15" xfId="45232"/>
    <cellStyle name="Comma [2] 16" xfId="45233"/>
    <cellStyle name="Comma [2] 2" xfId="45234"/>
    <cellStyle name="Comma [2] 2 10" xfId="45235"/>
    <cellStyle name="Comma [2] 2 11" xfId="45236"/>
    <cellStyle name="Comma [2] 2 12" xfId="45237"/>
    <cellStyle name="Comma [2] 2 13" xfId="45238"/>
    <cellStyle name="Comma [2] 2 14" xfId="45239"/>
    <cellStyle name="Comma [2] 2 15" xfId="45240"/>
    <cellStyle name="Comma [2] 2 16" xfId="45241"/>
    <cellStyle name="Comma [2] 2 17" xfId="45242"/>
    <cellStyle name="Comma [2] 2 18" xfId="45243"/>
    <cellStyle name="Comma [2] 2 19" xfId="45244"/>
    <cellStyle name="Comma [2] 2 2" xfId="45245"/>
    <cellStyle name="Comma [2] 2 2 10" xfId="45246"/>
    <cellStyle name="Comma [2] 2 2 11" xfId="45247"/>
    <cellStyle name="Comma [2] 2 2 12" xfId="45248"/>
    <cellStyle name="Comma [2] 2 2 13" xfId="45249"/>
    <cellStyle name="Comma [2] 2 2 14" xfId="45250"/>
    <cellStyle name="Comma [2] 2 2 15" xfId="45251"/>
    <cellStyle name="Comma [2] 2 2 16" xfId="45252"/>
    <cellStyle name="Comma [2] 2 2 17" xfId="45253"/>
    <cellStyle name="Comma [2] 2 2 18" xfId="45254"/>
    <cellStyle name="Comma [2] 2 2 19" xfId="45255"/>
    <cellStyle name="Comma [2] 2 2 2" xfId="45256"/>
    <cellStyle name="Comma [2] 2 2 20" xfId="45257"/>
    <cellStyle name="Comma [2] 2 2 21" xfId="45258"/>
    <cellStyle name="Comma [2] 2 2 22" xfId="45259"/>
    <cellStyle name="Comma [2] 2 2 23" xfId="45260"/>
    <cellStyle name="Comma [2] 2 2 3" xfId="45261"/>
    <cellStyle name="Comma [2] 2 2 4" xfId="45262"/>
    <cellStyle name="Comma [2] 2 2 5" xfId="45263"/>
    <cellStyle name="Comma [2] 2 2 6" xfId="45264"/>
    <cellStyle name="Comma [2] 2 2 7" xfId="45265"/>
    <cellStyle name="Comma [2] 2 2 8" xfId="45266"/>
    <cellStyle name="Comma [2] 2 2 9" xfId="45267"/>
    <cellStyle name="Comma [2] 2 20" xfId="45268"/>
    <cellStyle name="Comma [2] 2 21" xfId="45269"/>
    <cellStyle name="Comma [2] 2 22" xfId="45270"/>
    <cellStyle name="Comma [2] 2 23" xfId="45271"/>
    <cellStyle name="Comma [2] 2 24" xfId="45272"/>
    <cellStyle name="Comma [2] 2 25" xfId="45273"/>
    <cellStyle name="Comma [2] 2 26" xfId="45274"/>
    <cellStyle name="Comma [2] 2 27" xfId="45275"/>
    <cellStyle name="Comma [2] 2 3" xfId="45276"/>
    <cellStyle name="Comma [2] 2 3 10" xfId="45277"/>
    <cellStyle name="Comma [2] 2 3 11" xfId="45278"/>
    <cellStyle name="Comma [2] 2 3 12" xfId="45279"/>
    <cellStyle name="Comma [2] 2 3 13" xfId="45280"/>
    <cellStyle name="Comma [2] 2 3 14" xfId="45281"/>
    <cellStyle name="Comma [2] 2 3 15" xfId="45282"/>
    <cellStyle name="Comma [2] 2 3 16" xfId="45283"/>
    <cellStyle name="Comma [2] 2 3 17" xfId="45284"/>
    <cellStyle name="Comma [2] 2 3 18" xfId="45285"/>
    <cellStyle name="Comma [2] 2 3 19" xfId="45286"/>
    <cellStyle name="Comma [2] 2 3 2" xfId="45287"/>
    <cellStyle name="Comma [2] 2 3 20" xfId="45288"/>
    <cellStyle name="Comma [2] 2 3 21" xfId="45289"/>
    <cellStyle name="Comma [2] 2 3 22" xfId="45290"/>
    <cellStyle name="Comma [2] 2 3 23" xfId="45291"/>
    <cellStyle name="Comma [2] 2 3 3" xfId="45292"/>
    <cellStyle name="Comma [2] 2 3 4" xfId="45293"/>
    <cellStyle name="Comma [2] 2 3 5" xfId="45294"/>
    <cellStyle name="Comma [2] 2 3 6" xfId="45295"/>
    <cellStyle name="Comma [2] 2 3 7" xfId="45296"/>
    <cellStyle name="Comma [2] 2 3 8" xfId="45297"/>
    <cellStyle name="Comma [2] 2 3 9" xfId="45298"/>
    <cellStyle name="Comma [2] 2 4" xfId="45299"/>
    <cellStyle name="Comma [2] 2 4 10" xfId="45300"/>
    <cellStyle name="Comma [2] 2 4 11" xfId="45301"/>
    <cellStyle name="Comma [2] 2 4 12" xfId="45302"/>
    <cellStyle name="Comma [2] 2 4 13" xfId="45303"/>
    <cellStyle name="Comma [2] 2 4 14" xfId="45304"/>
    <cellStyle name="Comma [2] 2 4 15" xfId="45305"/>
    <cellStyle name="Comma [2] 2 4 16" xfId="45306"/>
    <cellStyle name="Comma [2] 2 4 17" xfId="45307"/>
    <cellStyle name="Comma [2] 2 4 18" xfId="45308"/>
    <cellStyle name="Comma [2] 2 4 19" xfId="45309"/>
    <cellStyle name="Comma [2] 2 4 2" xfId="45310"/>
    <cellStyle name="Comma [2] 2 4 20" xfId="45311"/>
    <cellStyle name="Comma [2] 2 4 21" xfId="45312"/>
    <cellStyle name="Comma [2] 2 4 22" xfId="45313"/>
    <cellStyle name="Comma [2] 2 4 23" xfId="45314"/>
    <cellStyle name="Comma [2] 2 4 3" xfId="45315"/>
    <cellStyle name="Comma [2] 2 4 4" xfId="45316"/>
    <cellStyle name="Comma [2] 2 4 5" xfId="45317"/>
    <cellStyle name="Comma [2] 2 4 6" xfId="45318"/>
    <cellStyle name="Comma [2] 2 4 7" xfId="45319"/>
    <cellStyle name="Comma [2] 2 4 8" xfId="45320"/>
    <cellStyle name="Comma [2] 2 4 9" xfId="45321"/>
    <cellStyle name="Comma [2] 2 5" xfId="45322"/>
    <cellStyle name="Comma [2] 2 5 10" xfId="45323"/>
    <cellStyle name="Comma [2] 2 5 11" xfId="45324"/>
    <cellStyle name="Comma [2] 2 5 12" xfId="45325"/>
    <cellStyle name="Comma [2] 2 5 13" xfId="45326"/>
    <cellStyle name="Comma [2] 2 5 14" xfId="45327"/>
    <cellStyle name="Comma [2] 2 5 15" xfId="45328"/>
    <cellStyle name="Comma [2] 2 5 16" xfId="45329"/>
    <cellStyle name="Comma [2] 2 5 17" xfId="45330"/>
    <cellStyle name="Comma [2] 2 5 18" xfId="45331"/>
    <cellStyle name="Comma [2] 2 5 19" xfId="45332"/>
    <cellStyle name="Comma [2] 2 5 2" xfId="45333"/>
    <cellStyle name="Comma [2] 2 5 20" xfId="45334"/>
    <cellStyle name="Comma [2] 2 5 21" xfId="45335"/>
    <cellStyle name="Comma [2] 2 5 22" xfId="45336"/>
    <cellStyle name="Comma [2] 2 5 23" xfId="45337"/>
    <cellStyle name="Comma [2] 2 5 3" xfId="45338"/>
    <cellStyle name="Comma [2] 2 5 4" xfId="45339"/>
    <cellStyle name="Comma [2] 2 5 5" xfId="45340"/>
    <cellStyle name="Comma [2] 2 5 6" xfId="45341"/>
    <cellStyle name="Comma [2] 2 5 7" xfId="45342"/>
    <cellStyle name="Comma [2] 2 5 8" xfId="45343"/>
    <cellStyle name="Comma [2] 2 5 9" xfId="45344"/>
    <cellStyle name="Comma [2] 2 6" xfId="45345"/>
    <cellStyle name="Comma [2] 2 7" xfId="45346"/>
    <cellStyle name="Comma [2] 2 8" xfId="45347"/>
    <cellStyle name="Comma [2] 2 9" xfId="45348"/>
    <cellStyle name="Comma [2] 3" xfId="45349"/>
    <cellStyle name="Comma [2] 3 10" xfId="45350"/>
    <cellStyle name="Comma [2] 3 11" xfId="45351"/>
    <cellStyle name="Comma [2] 3 12" xfId="45352"/>
    <cellStyle name="Comma [2] 3 13" xfId="45353"/>
    <cellStyle name="Comma [2] 3 14" xfId="45354"/>
    <cellStyle name="Comma [2] 3 15" xfId="45355"/>
    <cellStyle name="Comma [2] 3 16" xfId="45356"/>
    <cellStyle name="Comma [2] 3 17" xfId="45357"/>
    <cellStyle name="Comma [2] 3 18" xfId="45358"/>
    <cellStyle name="Comma [2] 3 19" xfId="45359"/>
    <cellStyle name="Comma [2] 3 2" xfId="45360"/>
    <cellStyle name="Comma [2] 3 20" xfId="45361"/>
    <cellStyle name="Comma [2] 3 21" xfId="45362"/>
    <cellStyle name="Comma [2] 3 22" xfId="45363"/>
    <cellStyle name="Comma [2] 3 23" xfId="45364"/>
    <cellStyle name="Comma [2] 3 3" xfId="45365"/>
    <cellStyle name="Comma [2] 3 4" xfId="45366"/>
    <cellStyle name="Comma [2] 3 5" xfId="45367"/>
    <cellStyle name="Comma [2] 3 6" xfId="45368"/>
    <cellStyle name="Comma [2] 3 7" xfId="45369"/>
    <cellStyle name="Comma [2] 3 8" xfId="45370"/>
    <cellStyle name="Comma [2] 3 9" xfId="45371"/>
    <cellStyle name="Comma [2] 4" xfId="45372"/>
    <cellStyle name="Comma [2] 4 10" xfId="45373"/>
    <cellStyle name="Comma [2] 4 11" xfId="45374"/>
    <cellStyle name="Comma [2] 4 12" xfId="45375"/>
    <cellStyle name="Comma [2] 4 13" xfId="45376"/>
    <cellStyle name="Comma [2] 4 14" xfId="45377"/>
    <cellStyle name="Comma [2] 4 15" xfId="45378"/>
    <cellStyle name="Comma [2] 4 16" xfId="45379"/>
    <cellStyle name="Comma [2] 4 17" xfId="45380"/>
    <cellStyle name="Comma [2] 4 18" xfId="45381"/>
    <cellStyle name="Comma [2] 4 19" xfId="45382"/>
    <cellStyle name="Comma [2] 4 2" xfId="45383"/>
    <cellStyle name="Comma [2] 4 20" xfId="45384"/>
    <cellStyle name="Comma [2] 4 21" xfId="45385"/>
    <cellStyle name="Comma [2] 4 22" xfId="45386"/>
    <cellStyle name="Comma [2] 4 23" xfId="45387"/>
    <cellStyle name="Comma [2] 4 3" xfId="45388"/>
    <cellStyle name="Comma [2] 4 4" xfId="45389"/>
    <cellStyle name="Comma [2] 4 5" xfId="45390"/>
    <cellStyle name="Comma [2] 4 6" xfId="45391"/>
    <cellStyle name="Comma [2] 4 7" xfId="45392"/>
    <cellStyle name="Comma [2] 4 8" xfId="45393"/>
    <cellStyle name="Comma [2] 4 9" xfId="45394"/>
    <cellStyle name="Comma [2] 5" xfId="45395"/>
    <cellStyle name="Comma [2] 5 10" xfId="45396"/>
    <cellStyle name="Comma [2] 5 11" xfId="45397"/>
    <cellStyle name="Comma [2] 5 12" xfId="45398"/>
    <cellStyle name="Comma [2] 5 13" xfId="45399"/>
    <cellStyle name="Comma [2] 5 14" xfId="45400"/>
    <cellStyle name="Comma [2] 5 15" xfId="45401"/>
    <cellStyle name="Comma [2] 5 16" xfId="45402"/>
    <cellStyle name="Comma [2] 5 17" xfId="45403"/>
    <cellStyle name="Comma [2] 5 18" xfId="45404"/>
    <cellStyle name="Comma [2] 5 19" xfId="45405"/>
    <cellStyle name="Comma [2] 5 2" xfId="45406"/>
    <cellStyle name="Comma [2] 5 20" xfId="45407"/>
    <cellStyle name="Comma [2] 5 21" xfId="45408"/>
    <cellStyle name="Comma [2] 5 22" xfId="45409"/>
    <cellStyle name="Comma [2] 5 23" xfId="45410"/>
    <cellStyle name="Comma [2] 5 3" xfId="45411"/>
    <cellStyle name="Comma [2] 5 4" xfId="45412"/>
    <cellStyle name="Comma [2] 5 5" xfId="45413"/>
    <cellStyle name="Comma [2] 5 6" xfId="45414"/>
    <cellStyle name="Comma [2] 5 7" xfId="45415"/>
    <cellStyle name="Comma [2] 5 8" xfId="45416"/>
    <cellStyle name="Comma [2] 5 9" xfId="45417"/>
    <cellStyle name="Comma [2] 6" xfId="45418"/>
    <cellStyle name="Comma [2] 6 10" xfId="45419"/>
    <cellStyle name="Comma [2] 6 11" xfId="45420"/>
    <cellStyle name="Comma [2] 6 12" xfId="45421"/>
    <cellStyle name="Comma [2] 6 13" xfId="45422"/>
    <cellStyle name="Comma [2] 6 14" xfId="45423"/>
    <cellStyle name="Comma [2] 6 15" xfId="45424"/>
    <cellStyle name="Comma [2] 6 16" xfId="45425"/>
    <cellStyle name="Comma [2] 6 17" xfId="45426"/>
    <cellStyle name="Comma [2] 6 18" xfId="45427"/>
    <cellStyle name="Comma [2] 6 19" xfId="45428"/>
    <cellStyle name="Comma [2] 6 2" xfId="45429"/>
    <cellStyle name="Comma [2] 6 20" xfId="45430"/>
    <cellStyle name="Comma [2] 6 21" xfId="45431"/>
    <cellStyle name="Comma [2] 6 22" xfId="45432"/>
    <cellStyle name="Comma [2] 6 23" xfId="45433"/>
    <cellStyle name="Comma [2] 6 3" xfId="45434"/>
    <cellStyle name="Comma [2] 6 4" xfId="45435"/>
    <cellStyle name="Comma [2] 6 5" xfId="45436"/>
    <cellStyle name="Comma [2] 6 6" xfId="45437"/>
    <cellStyle name="Comma [2] 6 7" xfId="45438"/>
    <cellStyle name="Comma [2] 6 8" xfId="45439"/>
    <cellStyle name="Comma [2] 6 9" xfId="45440"/>
    <cellStyle name="Comma [2] 7" xfId="45441"/>
    <cellStyle name="Comma [2] 7 10" xfId="45442"/>
    <cellStyle name="Comma [2] 7 11" xfId="45443"/>
    <cellStyle name="Comma [2] 7 12" xfId="45444"/>
    <cellStyle name="Comma [2] 7 13" xfId="45445"/>
    <cellStyle name="Comma [2] 7 14" xfId="45446"/>
    <cellStyle name="Comma [2] 7 15" xfId="45447"/>
    <cellStyle name="Comma [2] 7 16" xfId="45448"/>
    <cellStyle name="Comma [2] 7 17" xfId="45449"/>
    <cellStyle name="Comma [2] 7 18" xfId="45450"/>
    <cellStyle name="Comma [2] 7 19" xfId="45451"/>
    <cellStyle name="Comma [2] 7 2" xfId="45452"/>
    <cellStyle name="Comma [2] 7 20" xfId="45453"/>
    <cellStyle name="Comma [2] 7 21" xfId="45454"/>
    <cellStyle name="Comma [2] 7 22" xfId="45455"/>
    <cellStyle name="Comma [2] 7 23" xfId="45456"/>
    <cellStyle name="Comma [2] 7 3" xfId="45457"/>
    <cellStyle name="Comma [2] 7 4" xfId="45458"/>
    <cellStyle name="Comma [2] 7 5" xfId="45459"/>
    <cellStyle name="Comma [2] 7 6" xfId="45460"/>
    <cellStyle name="Comma [2] 7 7" xfId="45461"/>
    <cellStyle name="Comma [2] 7 8" xfId="45462"/>
    <cellStyle name="Comma [2] 7 9" xfId="45463"/>
    <cellStyle name="Comma [2] 8" xfId="45464"/>
    <cellStyle name="Comma [2] 8 10" xfId="45465"/>
    <cellStyle name="Comma [2] 8 11" xfId="45466"/>
    <cellStyle name="Comma [2] 8 12" xfId="45467"/>
    <cellStyle name="Comma [2] 8 13" xfId="45468"/>
    <cellStyle name="Comma [2] 8 14" xfId="45469"/>
    <cellStyle name="Comma [2] 8 15" xfId="45470"/>
    <cellStyle name="Comma [2] 8 16" xfId="45471"/>
    <cellStyle name="Comma [2] 8 17" xfId="45472"/>
    <cellStyle name="Comma [2] 8 18" xfId="45473"/>
    <cellStyle name="Comma [2] 8 19" xfId="45474"/>
    <cellStyle name="Comma [2] 8 2" xfId="45475"/>
    <cellStyle name="Comma [2] 8 20" xfId="45476"/>
    <cellStyle name="Comma [2] 8 21" xfId="45477"/>
    <cellStyle name="Comma [2] 8 22" xfId="45478"/>
    <cellStyle name="Comma [2] 8 23" xfId="45479"/>
    <cellStyle name="Comma [2] 8 3" xfId="45480"/>
    <cellStyle name="Comma [2] 8 4" xfId="45481"/>
    <cellStyle name="Comma [2] 8 5" xfId="45482"/>
    <cellStyle name="Comma [2] 8 6" xfId="45483"/>
    <cellStyle name="Comma [2] 8 7" xfId="45484"/>
    <cellStyle name="Comma [2] 8 8" xfId="45485"/>
    <cellStyle name="Comma [2] 8 9" xfId="45486"/>
    <cellStyle name="Comma [2] 9" xfId="45487"/>
    <cellStyle name="Comma [2] 9 10" xfId="45488"/>
    <cellStyle name="Comma [2] 9 11" xfId="45489"/>
    <cellStyle name="Comma [2] 9 12" xfId="45490"/>
    <cellStyle name="Comma [2] 9 13" xfId="45491"/>
    <cellStyle name="Comma [2] 9 14" xfId="45492"/>
    <cellStyle name="Comma [2] 9 15" xfId="45493"/>
    <cellStyle name="Comma [2] 9 16" xfId="45494"/>
    <cellStyle name="Comma [2] 9 17" xfId="45495"/>
    <cellStyle name="Comma [2] 9 18" xfId="45496"/>
    <cellStyle name="Comma [2] 9 19" xfId="45497"/>
    <cellStyle name="Comma [2] 9 2" xfId="45498"/>
    <cellStyle name="Comma [2] 9 20" xfId="45499"/>
    <cellStyle name="Comma [2] 9 21" xfId="45500"/>
    <cellStyle name="Comma [2] 9 22" xfId="45501"/>
    <cellStyle name="Comma [2] 9 23" xfId="45502"/>
    <cellStyle name="Comma [2] 9 3" xfId="45503"/>
    <cellStyle name="Comma [2] 9 4" xfId="45504"/>
    <cellStyle name="Comma [2] 9 5" xfId="45505"/>
    <cellStyle name="Comma [2] 9 6" xfId="45506"/>
    <cellStyle name="Comma [2] 9 7" xfId="45507"/>
    <cellStyle name="Comma [2] 9 8" xfId="45508"/>
    <cellStyle name="Comma [2] 9 9" xfId="45509"/>
    <cellStyle name="Comma [3]" xfId="32"/>
    <cellStyle name="Comma [3] 10" xfId="45510"/>
    <cellStyle name="Comma [3] 10 10" xfId="45511"/>
    <cellStyle name="Comma [3] 10 11" xfId="45512"/>
    <cellStyle name="Comma [3] 10 12" xfId="45513"/>
    <cellStyle name="Comma [3] 10 13" xfId="45514"/>
    <cellStyle name="Comma [3] 10 14" xfId="45515"/>
    <cellStyle name="Comma [3] 10 15" xfId="45516"/>
    <cellStyle name="Comma [3] 10 16" xfId="45517"/>
    <cellStyle name="Comma [3] 10 17" xfId="45518"/>
    <cellStyle name="Comma [3] 10 18" xfId="45519"/>
    <cellStyle name="Comma [3] 10 19" xfId="45520"/>
    <cellStyle name="Comma [3] 10 2" xfId="45521"/>
    <cellStyle name="Comma [3] 10 20" xfId="45522"/>
    <cellStyle name="Comma [3] 10 21" xfId="45523"/>
    <cellStyle name="Comma [3] 10 22" xfId="45524"/>
    <cellStyle name="Comma [3] 10 23" xfId="45525"/>
    <cellStyle name="Comma [3] 10 3" xfId="45526"/>
    <cellStyle name="Comma [3] 10 4" xfId="45527"/>
    <cellStyle name="Comma [3] 10 5" xfId="45528"/>
    <cellStyle name="Comma [3] 10 6" xfId="45529"/>
    <cellStyle name="Comma [3] 10 7" xfId="45530"/>
    <cellStyle name="Comma [3] 10 8" xfId="45531"/>
    <cellStyle name="Comma [3] 10 9" xfId="45532"/>
    <cellStyle name="Comma [3] 11" xfId="45533"/>
    <cellStyle name="Comma [3] 11 10" xfId="45534"/>
    <cellStyle name="Comma [3] 11 11" xfId="45535"/>
    <cellStyle name="Comma [3] 11 12" xfId="45536"/>
    <cellStyle name="Comma [3] 11 13" xfId="45537"/>
    <cellStyle name="Comma [3] 11 14" xfId="45538"/>
    <cellStyle name="Comma [3] 11 15" xfId="45539"/>
    <cellStyle name="Comma [3] 11 16" xfId="45540"/>
    <cellStyle name="Comma [3] 11 17" xfId="45541"/>
    <cellStyle name="Comma [3] 11 18" xfId="45542"/>
    <cellStyle name="Comma [3] 11 19" xfId="45543"/>
    <cellStyle name="Comma [3] 11 2" xfId="45544"/>
    <cellStyle name="Comma [3] 11 20" xfId="45545"/>
    <cellStyle name="Comma [3] 11 21" xfId="45546"/>
    <cellStyle name="Comma [3] 11 22" xfId="45547"/>
    <cellStyle name="Comma [3] 11 23" xfId="45548"/>
    <cellStyle name="Comma [3] 11 3" xfId="45549"/>
    <cellStyle name="Comma [3] 11 4" xfId="45550"/>
    <cellStyle name="Comma [3] 11 5" xfId="45551"/>
    <cellStyle name="Comma [3] 11 6" xfId="45552"/>
    <cellStyle name="Comma [3] 11 7" xfId="45553"/>
    <cellStyle name="Comma [3] 11 8" xfId="45554"/>
    <cellStyle name="Comma [3] 11 9" xfId="45555"/>
    <cellStyle name="Comma [3] 12" xfId="45556"/>
    <cellStyle name="Comma [3] 12 2" xfId="45557"/>
    <cellStyle name="Comma [3] 12 3" xfId="45558"/>
    <cellStyle name="Comma [3] 12 4" xfId="45559"/>
    <cellStyle name="Comma [3] 13" xfId="45560"/>
    <cellStyle name="Comma [3] 14" xfId="45561"/>
    <cellStyle name="Comma [3] 15" xfId="45562"/>
    <cellStyle name="Comma [3] 16" xfId="45563"/>
    <cellStyle name="Comma [3] 2" xfId="1675"/>
    <cellStyle name="Comma [3] 2 10" xfId="45564"/>
    <cellStyle name="Comma [3] 2 11" xfId="45565"/>
    <cellStyle name="Comma [3] 2 12" xfId="45566"/>
    <cellStyle name="Comma [3] 2 13" xfId="45567"/>
    <cellStyle name="Comma [3] 2 14" xfId="45568"/>
    <cellStyle name="Comma [3] 2 15" xfId="45569"/>
    <cellStyle name="Comma [3] 2 16" xfId="45570"/>
    <cellStyle name="Comma [3] 2 17" xfId="45571"/>
    <cellStyle name="Comma [3] 2 18" xfId="45572"/>
    <cellStyle name="Comma [3] 2 19" xfId="45573"/>
    <cellStyle name="Comma [3] 2 2" xfId="1676"/>
    <cellStyle name="Comma [3] 2 2 10" xfId="45574"/>
    <cellStyle name="Comma [3] 2 2 11" xfId="45575"/>
    <cellStyle name="Comma [3] 2 2 12" xfId="45576"/>
    <cellStyle name="Comma [3] 2 2 13" xfId="45577"/>
    <cellStyle name="Comma [3] 2 2 14" xfId="45578"/>
    <cellStyle name="Comma [3] 2 2 15" xfId="45579"/>
    <cellStyle name="Comma [3] 2 2 16" xfId="45580"/>
    <cellStyle name="Comma [3] 2 2 17" xfId="45581"/>
    <cellStyle name="Comma [3] 2 2 18" xfId="45582"/>
    <cellStyle name="Comma [3] 2 2 19" xfId="45583"/>
    <cellStyle name="Comma [3] 2 2 2" xfId="45584"/>
    <cellStyle name="Comma [3] 2 2 20" xfId="45585"/>
    <cellStyle name="Comma [3] 2 2 21" xfId="45586"/>
    <cellStyle name="Comma [3] 2 2 22" xfId="45587"/>
    <cellStyle name="Comma [3] 2 2 23" xfId="45588"/>
    <cellStyle name="Comma [3] 2 2 3" xfId="45589"/>
    <cellStyle name="Comma [3] 2 2 4" xfId="45590"/>
    <cellStyle name="Comma [3] 2 2 5" xfId="45591"/>
    <cellStyle name="Comma [3] 2 2 6" xfId="45592"/>
    <cellStyle name="Comma [3] 2 2 7" xfId="45593"/>
    <cellStyle name="Comma [3] 2 2 8" xfId="45594"/>
    <cellStyle name="Comma [3] 2 2 9" xfId="45595"/>
    <cellStyle name="Comma [3] 2 20" xfId="45596"/>
    <cellStyle name="Comma [3] 2 21" xfId="45597"/>
    <cellStyle name="Comma [3] 2 22" xfId="45598"/>
    <cellStyle name="Comma [3] 2 23" xfId="45599"/>
    <cellStyle name="Comma [3] 2 24" xfId="45600"/>
    <cellStyle name="Comma [3] 2 25" xfId="45601"/>
    <cellStyle name="Comma [3] 2 26" xfId="45602"/>
    <cellStyle name="Comma [3] 2 27" xfId="45603"/>
    <cellStyle name="Comma [3] 2 28" xfId="45604"/>
    <cellStyle name="Comma [3] 2 3" xfId="45605"/>
    <cellStyle name="Comma [3] 2 3 10" xfId="45606"/>
    <cellStyle name="Comma [3] 2 3 11" xfId="45607"/>
    <cellStyle name="Comma [3] 2 3 12" xfId="45608"/>
    <cellStyle name="Comma [3] 2 3 13" xfId="45609"/>
    <cellStyle name="Comma [3] 2 3 14" xfId="45610"/>
    <cellStyle name="Comma [3] 2 3 15" xfId="45611"/>
    <cellStyle name="Comma [3] 2 3 16" xfId="45612"/>
    <cellStyle name="Comma [3] 2 3 17" xfId="45613"/>
    <cellStyle name="Comma [3] 2 3 18" xfId="45614"/>
    <cellStyle name="Comma [3] 2 3 19" xfId="45615"/>
    <cellStyle name="Comma [3] 2 3 2" xfId="45616"/>
    <cellStyle name="Comma [3] 2 3 20" xfId="45617"/>
    <cellStyle name="Comma [3] 2 3 21" xfId="45618"/>
    <cellStyle name="Comma [3] 2 3 22" xfId="45619"/>
    <cellStyle name="Comma [3] 2 3 23" xfId="45620"/>
    <cellStyle name="Comma [3] 2 3 3" xfId="45621"/>
    <cellStyle name="Comma [3] 2 3 4" xfId="45622"/>
    <cellStyle name="Comma [3] 2 3 5" xfId="45623"/>
    <cellStyle name="Comma [3] 2 3 6" xfId="45624"/>
    <cellStyle name="Comma [3] 2 3 7" xfId="45625"/>
    <cellStyle name="Comma [3] 2 3 8" xfId="45626"/>
    <cellStyle name="Comma [3] 2 3 9" xfId="45627"/>
    <cellStyle name="Comma [3] 2 4" xfId="45628"/>
    <cellStyle name="Comma [3] 2 4 10" xfId="45629"/>
    <cellStyle name="Comma [3] 2 4 11" xfId="45630"/>
    <cellStyle name="Comma [3] 2 4 12" xfId="45631"/>
    <cellStyle name="Comma [3] 2 4 13" xfId="45632"/>
    <cellStyle name="Comma [3] 2 4 14" xfId="45633"/>
    <cellStyle name="Comma [3] 2 4 15" xfId="45634"/>
    <cellStyle name="Comma [3] 2 4 16" xfId="45635"/>
    <cellStyle name="Comma [3] 2 4 17" xfId="45636"/>
    <cellStyle name="Comma [3] 2 4 18" xfId="45637"/>
    <cellStyle name="Comma [3] 2 4 19" xfId="45638"/>
    <cellStyle name="Comma [3] 2 4 2" xfId="45639"/>
    <cellStyle name="Comma [3] 2 4 20" xfId="45640"/>
    <cellStyle name="Comma [3] 2 4 21" xfId="45641"/>
    <cellStyle name="Comma [3] 2 4 22" xfId="45642"/>
    <cellStyle name="Comma [3] 2 4 23" xfId="45643"/>
    <cellStyle name="Comma [3] 2 4 3" xfId="45644"/>
    <cellStyle name="Comma [3] 2 4 4" xfId="45645"/>
    <cellStyle name="Comma [3] 2 4 5" xfId="45646"/>
    <cellStyle name="Comma [3] 2 4 6" xfId="45647"/>
    <cellStyle name="Comma [3] 2 4 7" xfId="45648"/>
    <cellStyle name="Comma [3] 2 4 8" xfId="45649"/>
    <cellStyle name="Comma [3] 2 4 9" xfId="45650"/>
    <cellStyle name="Comma [3] 2 5" xfId="45651"/>
    <cellStyle name="Comma [3] 2 5 10" xfId="45652"/>
    <cellStyle name="Comma [3] 2 5 11" xfId="45653"/>
    <cellStyle name="Comma [3] 2 5 12" xfId="45654"/>
    <cellStyle name="Comma [3] 2 5 13" xfId="45655"/>
    <cellStyle name="Comma [3] 2 5 14" xfId="45656"/>
    <cellStyle name="Comma [3] 2 5 15" xfId="45657"/>
    <cellStyle name="Comma [3] 2 5 16" xfId="45658"/>
    <cellStyle name="Comma [3] 2 5 17" xfId="45659"/>
    <cellStyle name="Comma [3] 2 5 18" xfId="45660"/>
    <cellStyle name="Comma [3] 2 5 19" xfId="45661"/>
    <cellStyle name="Comma [3] 2 5 2" xfId="45662"/>
    <cellStyle name="Comma [3] 2 5 20" xfId="45663"/>
    <cellStyle name="Comma [3] 2 5 21" xfId="45664"/>
    <cellStyle name="Comma [3] 2 5 22" xfId="45665"/>
    <cellStyle name="Comma [3] 2 5 23" xfId="45666"/>
    <cellStyle name="Comma [3] 2 5 3" xfId="45667"/>
    <cellStyle name="Comma [3] 2 5 4" xfId="45668"/>
    <cellStyle name="Comma [3] 2 5 5" xfId="45669"/>
    <cellStyle name="Comma [3] 2 5 6" xfId="45670"/>
    <cellStyle name="Comma [3] 2 5 7" xfId="45671"/>
    <cellStyle name="Comma [3] 2 5 8" xfId="45672"/>
    <cellStyle name="Comma [3] 2 5 9" xfId="45673"/>
    <cellStyle name="Comma [3] 2 6" xfId="45674"/>
    <cellStyle name="Comma [3] 2 7" xfId="45675"/>
    <cellStyle name="Comma [3] 2 8" xfId="45676"/>
    <cellStyle name="Comma [3] 2 9" xfId="45677"/>
    <cellStyle name="Comma [3] 3" xfId="45678"/>
    <cellStyle name="Comma [3] 3 10" xfId="45679"/>
    <cellStyle name="Comma [3] 3 11" xfId="45680"/>
    <cellStyle name="Comma [3] 3 12" xfId="45681"/>
    <cellStyle name="Comma [3] 3 13" xfId="45682"/>
    <cellStyle name="Comma [3] 3 14" xfId="45683"/>
    <cellStyle name="Comma [3] 3 15" xfId="45684"/>
    <cellStyle name="Comma [3] 3 16" xfId="45685"/>
    <cellStyle name="Comma [3] 3 17" xfId="45686"/>
    <cellStyle name="Comma [3] 3 18" xfId="45687"/>
    <cellStyle name="Comma [3] 3 19" xfId="45688"/>
    <cellStyle name="Comma [3] 3 2" xfId="45689"/>
    <cellStyle name="Comma [3] 3 20" xfId="45690"/>
    <cellStyle name="Comma [3] 3 21" xfId="45691"/>
    <cellStyle name="Comma [3] 3 22" xfId="45692"/>
    <cellStyle name="Comma [3] 3 23" xfId="45693"/>
    <cellStyle name="Comma [3] 3 3" xfId="45694"/>
    <cellStyle name="Comma [3] 3 4" xfId="45695"/>
    <cellStyle name="Comma [3] 3 5" xfId="45696"/>
    <cellStyle name="Comma [3] 3 6" xfId="45697"/>
    <cellStyle name="Comma [3] 3 7" xfId="45698"/>
    <cellStyle name="Comma [3] 3 8" xfId="45699"/>
    <cellStyle name="Comma [3] 3 9" xfId="45700"/>
    <cellStyle name="Comma [3] 4" xfId="45701"/>
    <cellStyle name="Comma [3] 4 10" xfId="45702"/>
    <cellStyle name="Comma [3] 4 11" xfId="45703"/>
    <cellStyle name="Comma [3] 4 12" xfId="45704"/>
    <cellStyle name="Comma [3] 4 13" xfId="45705"/>
    <cellStyle name="Comma [3] 4 14" xfId="45706"/>
    <cellStyle name="Comma [3] 4 15" xfId="45707"/>
    <cellStyle name="Comma [3] 4 16" xfId="45708"/>
    <cellStyle name="Comma [3] 4 17" xfId="45709"/>
    <cellStyle name="Comma [3] 4 18" xfId="45710"/>
    <cellStyle name="Comma [3] 4 19" xfId="45711"/>
    <cellStyle name="Comma [3] 4 2" xfId="45712"/>
    <cellStyle name="Comma [3] 4 20" xfId="45713"/>
    <cellStyle name="Comma [3] 4 21" xfId="45714"/>
    <cellStyle name="Comma [3] 4 22" xfId="45715"/>
    <cellStyle name="Comma [3] 4 23" xfId="45716"/>
    <cellStyle name="Comma [3] 4 3" xfId="45717"/>
    <cellStyle name="Comma [3] 4 4" xfId="45718"/>
    <cellStyle name="Comma [3] 4 5" xfId="45719"/>
    <cellStyle name="Comma [3] 4 6" xfId="45720"/>
    <cellStyle name="Comma [3] 4 7" xfId="45721"/>
    <cellStyle name="Comma [3] 4 8" xfId="45722"/>
    <cellStyle name="Comma [3] 4 9" xfId="45723"/>
    <cellStyle name="Comma [3] 5" xfId="45724"/>
    <cellStyle name="Comma [3] 5 10" xfId="45725"/>
    <cellStyle name="Comma [3] 5 11" xfId="45726"/>
    <cellStyle name="Comma [3] 5 12" xfId="45727"/>
    <cellStyle name="Comma [3] 5 13" xfId="45728"/>
    <cellStyle name="Comma [3] 5 14" xfId="45729"/>
    <cellStyle name="Comma [3] 5 15" xfId="45730"/>
    <cellStyle name="Comma [3] 5 16" xfId="45731"/>
    <cellStyle name="Comma [3] 5 17" xfId="45732"/>
    <cellStyle name="Comma [3] 5 18" xfId="45733"/>
    <cellStyle name="Comma [3] 5 19" xfId="45734"/>
    <cellStyle name="Comma [3] 5 2" xfId="45735"/>
    <cellStyle name="Comma [3] 5 20" xfId="45736"/>
    <cellStyle name="Comma [3] 5 21" xfId="45737"/>
    <cellStyle name="Comma [3] 5 22" xfId="45738"/>
    <cellStyle name="Comma [3] 5 23" xfId="45739"/>
    <cellStyle name="Comma [3] 5 3" xfId="45740"/>
    <cellStyle name="Comma [3] 5 4" xfId="45741"/>
    <cellStyle name="Comma [3] 5 5" xfId="45742"/>
    <cellStyle name="Comma [3] 5 6" xfId="45743"/>
    <cellStyle name="Comma [3] 5 7" xfId="45744"/>
    <cellStyle name="Comma [3] 5 8" xfId="45745"/>
    <cellStyle name="Comma [3] 5 9" xfId="45746"/>
    <cellStyle name="Comma [3] 6" xfId="45747"/>
    <cellStyle name="Comma [3] 6 10" xfId="45748"/>
    <cellStyle name="Comma [3] 6 11" xfId="45749"/>
    <cellStyle name="Comma [3] 6 12" xfId="45750"/>
    <cellStyle name="Comma [3] 6 13" xfId="45751"/>
    <cellStyle name="Comma [3] 6 14" xfId="45752"/>
    <cellStyle name="Comma [3] 6 15" xfId="45753"/>
    <cellStyle name="Comma [3] 6 16" xfId="45754"/>
    <cellStyle name="Comma [3] 6 17" xfId="45755"/>
    <cellStyle name="Comma [3] 6 18" xfId="45756"/>
    <cellStyle name="Comma [3] 6 19" xfId="45757"/>
    <cellStyle name="Comma [3] 6 2" xfId="45758"/>
    <cellStyle name="Comma [3] 6 20" xfId="45759"/>
    <cellStyle name="Comma [3] 6 21" xfId="45760"/>
    <cellStyle name="Comma [3] 6 22" xfId="45761"/>
    <cellStyle name="Comma [3] 6 23" xfId="45762"/>
    <cellStyle name="Comma [3] 6 3" xfId="45763"/>
    <cellStyle name="Comma [3] 6 4" xfId="45764"/>
    <cellStyle name="Comma [3] 6 5" xfId="45765"/>
    <cellStyle name="Comma [3] 6 6" xfId="45766"/>
    <cellStyle name="Comma [3] 6 7" xfId="45767"/>
    <cellStyle name="Comma [3] 6 8" xfId="45768"/>
    <cellStyle name="Comma [3] 6 9" xfId="45769"/>
    <cellStyle name="Comma [3] 7" xfId="45770"/>
    <cellStyle name="Comma [3] 7 10" xfId="45771"/>
    <cellStyle name="Comma [3] 7 11" xfId="45772"/>
    <cellStyle name="Comma [3] 7 12" xfId="45773"/>
    <cellStyle name="Comma [3] 7 13" xfId="45774"/>
    <cellStyle name="Comma [3] 7 14" xfId="45775"/>
    <cellStyle name="Comma [3] 7 15" xfId="45776"/>
    <cellStyle name="Comma [3] 7 16" xfId="45777"/>
    <cellStyle name="Comma [3] 7 17" xfId="45778"/>
    <cellStyle name="Comma [3] 7 18" xfId="45779"/>
    <cellStyle name="Comma [3] 7 19" xfId="45780"/>
    <cellStyle name="Comma [3] 7 2" xfId="45781"/>
    <cellStyle name="Comma [3] 7 20" xfId="45782"/>
    <cellStyle name="Comma [3] 7 21" xfId="45783"/>
    <cellStyle name="Comma [3] 7 22" xfId="45784"/>
    <cellStyle name="Comma [3] 7 23" xfId="45785"/>
    <cellStyle name="Comma [3] 7 3" xfId="45786"/>
    <cellStyle name="Comma [3] 7 4" xfId="45787"/>
    <cellStyle name="Comma [3] 7 5" xfId="45788"/>
    <cellStyle name="Comma [3] 7 6" xfId="45789"/>
    <cellStyle name="Comma [3] 7 7" xfId="45790"/>
    <cellStyle name="Comma [3] 7 8" xfId="45791"/>
    <cellStyle name="Comma [3] 7 9" xfId="45792"/>
    <cellStyle name="Comma [3] 8" xfId="45793"/>
    <cellStyle name="Comma [3] 8 10" xfId="45794"/>
    <cellStyle name="Comma [3] 8 11" xfId="45795"/>
    <cellStyle name="Comma [3] 8 12" xfId="45796"/>
    <cellStyle name="Comma [3] 8 13" xfId="45797"/>
    <cellStyle name="Comma [3] 8 14" xfId="45798"/>
    <cellStyle name="Comma [3] 8 15" xfId="45799"/>
    <cellStyle name="Comma [3] 8 16" xfId="45800"/>
    <cellStyle name="Comma [3] 8 17" xfId="45801"/>
    <cellStyle name="Comma [3] 8 18" xfId="45802"/>
    <cellStyle name="Comma [3] 8 19" xfId="45803"/>
    <cellStyle name="Comma [3] 8 2" xfId="45804"/>
    <cellStyle name="Comma [3] 8 20" xfId="45805"/>
    <cellStyle name="Comma [3] 8 21" xfId="45806"/>
    <cellStyle name="Comma [3] 8 22" xfId="45807"/>
    <cellStyle name="Comma [3] 8 23" xfId="45808"/>
    <cellStyle name="Comma [3] 8 3" xfId="45809"/>
    <cellStyle name="Comma [3] 8 4" xfId="45810"/>
    <cellStyle name="Comma [3] 8 5" xfId="45811"/>
    <cellStyle name="Comma [3] 8 6" xfId="45812"/>
    <cellStyle name="Comma [3] 8 7" xfId="45813"/>
    <cellStyle name="Comma [3] 8 8" xfId="45814"/>
    <cellStyle name="Comma [3] 8 9" xfId="45815"/>
    <cellStyle name="Comma [3] 9" xfId="45816"/>
    <cellStyle name="Comma [3] 9 10" xfId="45817"/>
    <cellStyle name="Comma [3] 9 11" xfId="45818"/>
    <cellStyle name="Comma [3] 9 12" xfId="45819"/>
    <cellStyle name="Comma [3] 9 13" xfId="45820"/>
    <cellStyle name="Comma [3] 9 14" xfId="45821"/>
    <cellStyle name="Comma [3] 9 15" xfId="45822"/>
    <cellStyle name="Comma [3] 9 16" xfId="45823"/>
    <cellStyle name="Comma [3] 9 17" xfId="45824"/>
    <cellStyle name="Comma [3] 9 18" xfId="45825"/>
    <cellStyle name="Comma [3] 9 19" xfId="45826"/>
    <cellStyle name="Comma [3] 9 2" xfId="45827"/>
    <cellStyle name="Comma [3] 9 20" xfId="45828"/>
    <cellStyle name="Comma [3] 9 21" xfId="45829"/>
    <cellStyle name="Comma [3] 9 22" xfId="45830"/>
    <cellStyle name="Comma [3] 9 23" xfId="45831"/>
    <cellStyle name="Comma [3] 9 3" xfId="45832"/>
    <cellStyle name="Comma [3] 9 4" xfId="45833"/>
    <cellStyle name="Comma [3] 9 5" xfId="45834"/>
    <cellStyle name="Comma [3] 9 6" xfId="45835"/>
    <cellStyle name="Comma [3] 9 7" xfId="45836"/>
    <cellStyle name="Comma [3] 9 8" xfId="45837"/>
    <cellStyle name="Comma [3] 9 9" xfId="45838"/>
    <cellStyle name="Comma [4]" xfId="45839"/>
    <cellStyle name="Comma [4] 10" xfId="45840"/>
    <cellStyle name="Comma [4] 10 10" xfId="45841"/>
    <cellStyle name="Comma [4] 10 11" xfId="45842"/>
    <cellStyle name="Comma [4] 10 12" xfId="45843"/>
    <cellStyle name="Comma [4] 10 13" xfId="45844"/>
    <cellStyle name="Comma [4] 10 14" xfId="45845"/>
    <cellStyle name="Comma [4] 10 15" xfId="45846"/>
    <cellStyle name="Comma [4] 10 16" xfId="45847"/>
    <cellStyle name="Comma [4] 10 17" xfId="45848"/>
    <cellStyle name="Comma [4] 10 18" xfId="45849"/>
    <cellStyle name="Comma [4] 10 19" xfId="45850"/>
    <cellStyle name="Comma [4] 10 2" xfId="45851"/>
    <cellStyle name="Comma [4] 10 20" xfId="45852"/>
    <cellStyle name="Comma [4] 10 21" xfId="45853"/>
    <cellStyle name="Comma [4] 10 22" xfId="45854"/>
    <cellStyle name="Comma [4] 10 23" xfId="45855"/>
    <cellStyle name="Comma [4] 10 3" xfId="45856"/>
    <cellStyle name="Comma [4] 10 4" xfId="45857"/>
    <cellStyle name="Comma [4] 10 5" xfId="45858"/>
    <cellStyle name="Comma [4] 10 6" xfId="45859"/>
    <cellStyle name="Comma [4] 10 7" xfId="45860"/>
    <cellStyle name="Comma [4] 10 8" xfId="45861"/>
    <cellStyle name="Comma [4] 10 9" xfId="45862"/>
    <cellStyle name="Comma [4] 11" xfId="45863"/>
    <cellStyle name="Comma [4] 11 10" xfId="45864"/>
    <cellStyle name="Comma [4] 11 11" xfId="45865"/>
    <cellStyle name="Comma [4] 11 12" xfId="45866"/>
    <cellStyle name="Comma [4] 11 13" xfId="45867"/>
    <cellStyle name="Comma [4] 11 14" xfId="45868"/>
    <cellStyle name="Comma [4] 11 15" xfId="45869"/>
    <cellStyle name="Comma [4] 11 16" xfId="45870"/>
    <cellStyle name="Comma [4] 11 17" xfId="45871"/>
    <cellStyle name="Comma [4] 11 18" xfId="45872"/>
    <cellStyle name="Comma [4] 11 19" xfId="45873"/>
    <cellStyle name="Comma [4] 11 2" xfId="45874"/>
    <cellStyle name="Comma [4] 11 20" xfId="45875"/>
    <cellStyle name="Comma [4] 11 21" xfId="45876"/>
    <cellStyle name="Comma [4] 11 22" xfId="45877"/>
    <cellStyle name="Comma [4] 11 23" xfId="45878"/>
    <cellStyle name="Comma [4] 11 3" xfId="45879"/>
    <cellStyle name="Comma [4] 11 4" xfId="45880"/>
    <cellStyle name="Comma [4] 11 5" xfId="45881"/>
    <cellStyle name="Comma [4] 11 6" xfId="45882"/>
    <cellStyle name="Comma [4] 11 7" xfId="45883"/>
    <cellStyle name="Comma [4] 11 8" xfId="45884"/>
    <cellStyle name="Comma [4] 11 9" xfId="45885"/>
    <cellStyle name="Comma [4] 12" xfId="45886"/>
    <cellStyle name="Comma [4] 12 2" xfId="45887"/>
    <cellStyle name="Comma [4] 12 3" xfId="45888"/>
    <cellStyle name="Comma [4] 12 4" xfId="45889"/>
    <cellStyle name="Comma [4] 13" xfId="45890"/>
    <cellStyle name="Comma [4] 14" xfId="45891"/>
    <cellStyle name="Comma [4] 15" xfId="45892"/>
    <cellStyle name="Comma [4] 16" xfId="45893"/>
    <cellStyle name="Comma [4] 2" xfId="45894"/>
    <cellStyle name="Comma [4] 2 10" xfId="45895"/>
    <cellStyle name="Comma [4] 2 11" xfId="45896"/>
    <cellStyle name="Comma [4] 2 12" xfId="45897"/>
    <cellStyle name="Comma [4] 2 13" xfId="45898"/>
    <cellStyle name="Comma [4] 2 14" xfId="45899"/>
    <cellStyle name="Comma [4] 2 15" xfId="45900"/>
    <cellStyle name="Comma [4] 2 16" xfId="45901"/>
    <cellStyle name="Comma [4] 2 17" xfId="45902"/>
    <cellStyle name="Comma [4] 2 18" xfId="45903"/>
    <cellStyle name="Comma [4] 2 19" xfId="45904"/>
    <cellStyle name="Comma [4] 2 2" xfId="45905"/>
    <cellStyle name="Comma [4] 2 2 10" xfId="45906"/>
    <cellStyle name="Comma [4] 2 2 11" xfId="45907"/>
    <cellStyle name="Comma [4] 2 2 12" xfId="45908"/>
    <cellStyle name="Comma [4] 2 2 13" xfId="45909"/>
    <cellStyle name="Comma [4] 2 2 14" xfId="45910"/>
    <cellStyle name="Comma [4] 2 2 15" xfId="45911"/>
    <cellStyle name="Comma [4] 2 2 16" xfId="45912"/>
    <cellStyle name="Comma [4] 2 2 17" xfId="45913"/>
    <cellStyle name="Comma [4] 2 2 18" xfId="45914"/>
    <cellStyle name="Comma [4] 2 2 19" xfId="45915"/>
    <cellStyle name="Comma [4] 2 2 2" xfId="45916"/>
    <cellStyle name="Comma [4] 2 2 20" xfId="45917"/>
    <cellStyle name="Comma [4] 2 2 21" xfId="45918"/>
    <cellStyle name="Comma [4] 2 2 22" xfId="45919"/>
    <cellStyle name="Comma [4] 2 2 23" xfId="45920"/>
    <cellStyle name="Comma [4] 2 2 3" xfId="45921"/>
    <cellStyle name="Comma [4] 2 2 4" xfId="45922"/>
    <cellStyle name="Comma [4] 2 2 5" xfId="45923"/>
    <cellStyle name="Comma [4] 2 2 6" xfId="45924"/>
    <cellStyle name="Comma [4] 2 2 7" xfId="45925"/>
    <cellStyle name="Comma [4] 2 2 8" xfId="45926"/>
    <cellStyle name="Comma [4] 2 2 9" xfId="45927"/>
    <cellStyle name="Comma [4] 2 20" xfId="45928"/>
    <cellStyle name="Comma [4] 2 21" xfId="45929"/>
    <cellStyle name="Comma [4] 2 22" xfId="45930"/>
    <cellStyle name="Comma [4] 2 23" xfId="45931"/>
    <cellStyle name="Comma [4] 2 24" xfId="45932"/>
    <cellStyle name="Comma [4] 2 25" xfId="45933"/>
    <cellStyle name="Comma [4] 2 26" xfId="45934"/>
    <cellStyle name="Comma [4] 2 27" xfId="45935"/>
    <cellStyle name="Comma [4] 2 3" xfId="45936"/>
    <cellStyle name="Comma [4] 2 3 10" xfId="45937"/>
    <cellStyle name="Comma [4] 2 3 11" xfId="45938"/>
    <cellStyle name="Comma [4] 2 3 12" xfId="45939"/>
    <cellStyle name="Comma [4] 2 3 13" xfId="45940"/>
    <cellStyle name="Comma [4] 2 3 14" xfId="45941"/>
    <cellStyle name="Comma [4] 2 3 15" xfId="45942"/>
    <cellStyle name="Comma [4] 2 3 16" xfId="45943"/>
    <cellStyle name="Comma [4] 2 3 17" xfId="45944"/>
    <cellStyle name="Comma [4] 2 3 18" xfId="45945"/>
    <cellStyle name="Comma [4] 2 3 19" xfId="45946"/>
    <cellStyle name="Comma [4] 2 3 2" xfId="45947"/>
    <cellStyle name="Comma [4] 2 3 20" xfId="45948"/>
    <cellStyle name="Comma [4] 2 3 21" xfId="45949"/>
    <cellStyle name="Comma [4] 2 3 22" xfId="45950"/>
    <cellStyle name="Comma [4] 2 3 23" xfId="45951"/>
    <cellStyle name="Comma [4] 2 3 3" xfId="45952"/>
    <cellStyle name="Comma [4] 2 3 4" xfId="45953"/>
    <cellStyle name="Comma [4] 2 3 5" xfId="45954"/>
    <cellStyle name="Comma [4] 2 3 6" xfId="45955"/>
    <cellStyle name="Comma [4] 2 3 7" xfId="45956"/>
    <cellStyle name="Comma [4] 2 3 8" xfId="45957"/>
    <cellStyle name="Comma [4] 2 3 9" xfId="45958"/>
    <cellStyle name="Comma [4] 2 4" xfId="45959"/>
    <cellStyle name="Comma [4] 2 4 10" xfId="45960"/>
    <cellStyle name="Comma [4] 2 4 11" xfId="45961"/>
    <cellStyle name="Comma [4] 2 4 12" xfId="45962"/>
    <cellStyle name="Comma [4] 2 4 13" xfId="45963"/>
    <cellStyle name="Comma [4] 2 4 14" xfId="45964"/>
    <cellStyle name="Comma [4] 2 4 15" xfId="45965"/>
    <cellStyle name="Comma [4] 2 4 16" xfId="45966"/>
    <cellStyle name="Comma [4] 2 4 17" xfId="45967"/>
    <cellStyle name="Comma [4] 2 4 18" xfId="45968"/>
    <cellStyle name="Comma [4] 2 4 19" xfId="45969"/>
    <cellStyle name="Comma [4] 2 4 2" xfId="45970"/>
    <cellStyle name="Comma [4] 2 4 20" xfId="45971"/>
    <cellStyle name="Comma [4] 2 4 21" xfId="45972"/>
    <cellStyle name="Comma [4] 2 4 22" xfId="45973"/>
    <cellStyle name="Comma [4] 2 4 23" xfId="45974"/>
    <cellStyle name="Comma [4] 2 4 3" xfId="45975"/>
    <cellStyle name="Comma [4] 2 4 4" xfId="45976"/>
    <cellStyle name="Comma [4] 2 4 5" xfId="45977"/>
    <cellStyle name="Comma [4] 2 4 6" xfId="45978"/>
    <cellStyle name="Comma [4] 2 4 7" xfId="45979"/>
    <cellStyle name="Comma [4] 2 4 8" xfId="45980"/>
    <cellStyle name="Comma [4] 2 4 9" xfId="45981"/>
    <cellStyle name="Comma [4] 2 5" xfId="45982"/>
    <cellStyle name="Comma [4] 2 5 10" xfId="45983"/>
    <cellStyle name="Comma [4] 2 5 11" xfId="45984"/>
    <cellStyle name="Comma [4] 2 5 12" xfId="45985"/>
    <cellStyle name="Comma [4] 2 5 13" xfId="45986"/>
    <cellStyle name="Comma [4] 2 5 14" xfId="45987"/>
    <cellStyle name="Comma [4] 2 5 15" xfId="45988"/>
    <cellStyle name="Comma [4] 2 5 16" xfId="45989"/>
    <cellStyle name="Comma [4] 2 5 17" xfId="45990"/>
    <cellStyle name="Comma [4] 2 5 18" xfId="45991"/>
    <cellStyle name="Comma [4] 2 5 19" xfId="45992"/>
    <cellStyle name="Comma [4] 2 5 2" xfId="45993"/>
    <cellStyle name="Comma [4] 2 5 20" xfId="45994"/>
    <cellStyle name="Comma [4] 2 5 21" xfId="45995"/>
    <cellStyle name="Comma [4] 2 5 22" xfId="45996"/>
    <cellStyle name="Comma [4] 2 5 23" xfId="45997"/>
    <cellStyle name="Comma [4] 2 5 3" xfId="45998"/>
    <cellStyle name="Comma [4] 2 5 4" xfId="45999"/>
    <cellStyle name="Comma [4] 2 5 5" xfId="46000"/>
    <cellStyle name="Comma [4] 2 5 6" xfId="46001"/>
    <cellStyle name="Comma [4] 2 5 7" xfId="46002"/>
    <cellStyle name="Comma [4] 2 5 8" xfId="46003"/>
    <cellStyle name="Comma [4] 2 5 9" xfId="46004"/>
    <cellStyle name="Comma [4] 2 6" xfId="46005"/>
    <cellStyle name="Comma [4] 2 7" xfId="46006"/>
    <cellStyle name="Comma [4] 2 8" xfId="46007"/>
    <cellStyle name="Comma [4] 2 9" xfId="46008"/>
    <cellStyle name="Comma [4] 3" xfId="46009"/>
    <cellStyle name="Comma [4] 3 10" xfId="46010"/>
    <cellStyle name="Comma [4] 3 11" xfId="46011"/>
    <cellStyle name="Comma [4] 3 12" xfId="46012"/>
    <cellStyle name="Comma [4] 3 13" xfId="46013"/>
    <cellStyle name="Comma [4] 3 14" xfId="46014"/>
    <cellStyle name="Comma [4] 3 15" xfId="46015"/>
    <cellStyle name="Comma [4] 3 16" xfId="46016"/>
    <cellStyle name="Comma [4] 3 17" xfId="46017"/>
    <cellStyle name="Comma [4] 3 18" xfId="46018"/>
    <cellStyle name="Comma [4] 3 19" xfId="46019"/>
    <cellStyle name="Comma [4] 3 2" xfId="46020"/>
    <cellStyle name="Comma [4] 3 20" xfId="46021"/>
    <cellStyle name="Comma [4] 3 21" xfId="46022"/>
    <cellStyle name="Comma [4] 3 22" xfId="46023"/>
    <cellStyle name="Comma [4] 3 23" xfId="46024"/>
    <cellStyle name="Comma [4] 3 3" xfId="46025"/>
    <cellStyle name="Comma [4] 3 4" xfId="46026"/>
    <cellStyle name="Comma [4] 3 5" xfId="46027"/>
    <cellStyle name="Comma [4] 3 6" xfId="46028"/>
    <cellStyle name="Comma [4] 3 7" xfId="46029"/>
    <cellStyle name="Comma [4] 3 8" xfId="46030"/>
    <cellStyle name="Comma [4] 3 9" xfId="46031"/>
    <cellStyle name="Comma [4] 4" xfId="46032"/>
    <cellStyle name="Comma [4] 4 10" xfId="46033"/>
    <cellStyle name="Comma [4] 4 11" xfId="46034"/>
    <cellStyle name="Comma [4] 4 12" xfId="46035"/>
    <cellStyle name="Comma [4] 4 13" xfId="46036"/>
    <cellStyle name="Comma [4] 4 14" xfId="46037"/>
    <cellStyle name="Comma [4] 4 15" xfId="46038"/>
    <cellStyle name="Comma [4] 4 16" xfId="46039"/>
    <cellStyle name="Comma [4] 4 17" xfId="46040"/>
    <cellStyle name="Comma [4] 4 18" xfId="46041"/>
    <cellStyle name="Comma [4] 4 19" xfId="46042"/>
    <cellStyle name="Comma [4] 4 2" xfId="46043"/>
    <cellStyle name="Comma [4] 4 20" xfId="46044"/>
    <cellStyle name="Comma [4] 4 21" xfId="46045"/>
    <cellStyle name="Comma [4] 4 22" xfId="46046"/>
    <cellStyle name="Comma [4] 4 23" xfId="46047"/>
    <cellStyle name="Comma [4] 4 3" xfId="46048"/>
    <cellStyle name="Comma [4] 4 4" xfId="46049"/>
    <cellStyle name="Comma [4] 4 5" xfId="46050"/>
    <cellStyle name="Comma [4] 4 6" xfId="46051"/>
    <cellStyle name="Comma [4] 4 7" xfId="46052"/>
    <cellStyle name="Comma [4] 4 8" xfId="46053"/>
    <cellStyle name="Comma [4] 4 9" xfId="46054"/>
    <cellStyle name="Comma [4] 5" xfId="46055"/>
    <cellStyle name="Comma [4] 5 10" xfId="46056"/>
    <cellStyle name="Comma [4] 5 11" xfId="46057"/>
    <cellStyle name="Comma [4] 5 12" xfId="46058"/>
    <cellStyle name="Comma [4] 5 13" xfId="46059"/>
    <cellStyle name="Comma [4] 5 14" xfId="46060"/>
    <cellStyle name="Comma [4] 5 15" xfId="46061"/>
    <cellStyle name="Comma [4] 5 16" xfId="46062"/>
    <cellStyle name="Comma [4] 5 17" xfId="46063"/>
    <cellStyle name="Comma [4] 5 18" xfId="46064"/>
    <cellStyle name="Comma [4] 5 19" xfId="46065"/>
    <cellStyle name="Comma [4] 5 2" xfId="46066"/>
    <cellStyle name="Comma [4] 5 20" xfId="46067"/>
    <cellStyle name="Comma [4] 5 21" xfId="46068"/>
    <cellStyle name="Comma [4] 5 22" xfId="46069"/>
    <cellStyle name="Comma [4] 5 23" xfId="46070"/>
    <cellStyle name="Comma [4] 5 3" xfId="46071"/>
    <cellStyle name="Comma [4] 5 4" xfId="46072"/>
    <cellStyle name="Comma [4] 5 5" xfId="46073"/>
    <cellStyle name="Comma [4] 5 6" xfId="46074"/>
    <cellStyle name="Comma [4] 5 7" xfId="46075"/>
    <cellStyle name="Comma [4] 5 8" xfId="46076"/>
    <cellStyle name="Comma [4] 5 9" xfId="46077"/>
    <cellStyle name="Comma [4] 6" xfId="46078"/>
    <cellStyle name="Comma [4] 6 10" xfId="46079"/>
    <cellStyle name="Comma [4] 6 11" xfId="46080"/>
    <cellStyle name="Comma [4] 6 12" xfId="46081"/>
    <cellStyle name="Comma [4] 6 13" xfId="46082"/>
    <cellStyle name="Comma [4] 6 14" xfId="46083"/>
    <cellStyle name="Comma [4] 6 15" xfId="46084"/>
    <cellStyle name="Comma [4] 6 16" xfId="46085"/>
    <cellStyle name="Comma [4] 6 17" xfId="46086"/>
    <cellStyle name="Comma [4] 6 18" xfId="46087"/>
    <cellStyle name="Comma [4] 6 19" xfId="46088"/>
    <cellStyle name="Comma [4] 6 2" xfId="46089"/>
    <cellStyle name="Comma [4] 6 20" xfId="46090"/>
    <cellStyle name="Comma [4] 6 21" xfId="46091"/>
    <cellStyle name="Comma [4] 6 22" xfId="46092"/>
    <cellStyle name="Comma [4] 6 23" xfId="46093"/>
    <cellStyle name="Comma [4] 6 3" xfId="46094"/>
    <cellStyle name="Comma [4] 6 4" xfId="46095"/>
    <cellStyle name="Comma [4] 6 5" xfId="46096"/>
    <cellStyle name="Comma [4] 6 6" xfId="46097"/>
    <cellStyle name="Comma [4] 6 7" xfId="46098"/>
    <cellStyle name="Comma [4] 6 8" xfId="46099"/>
    <cellStyle name="Comma [4] 6 9" xfId="46100"/>
    <cellStyle name="Comma [4] 7" xfId="46101"/>
    <cellStyle name="Comma [4] 7 10" xfId="46102"/>
    <cellStyle name="Comma [4] 7 11" xfId="46103"/>
    <cellStyle name="Comma [4] 7 12" xfId="46104"/>
    <cellStyle name="Comma [4] 7 13" xfId="46105"/>
    <cellStyle name="Comma [4] 7 14" xfId="46106"/>
    <cellStyle name="Comma [4] 7 15" xfId="46107"/>
    <cellStyle name="Comma [4] 7 16" xfId="46108"/>
    <cellStyle name="Comma [4] 7 17" xfId="46109"/>
    <cellStyle name="Comma [4] 7 18" xfId="46110"/>
    <cellStyle name="Comma [4] 7 19" xfId="46111"/>
    <cellStyle name="Comma [4] 7 2" xfId="46112"/>
    <cellStyle name="Comma [4] 7 20" xfId="46113"/>
    <cellStyle name="Comma [4] 7 21" xfId="46114"/>
    <cellStyle name="Comma [4] 7 22" xfId="46115"/>
    <cellStyle name="Comma [4] 7 23" xfId="46116"/>
    <cellStyle name="Comma [4] 7 3" xfId="46117"/>
    <cellStyle name="Comma [4] 7 4" xfId="46118"/>
    <cellStyle name="Comma [4] 7 5" xfId="46119"/>
    <cellStyle name="Comma [4] 7 6" xfId="46120"/>
    <cellStyle name="Comma [4] 7 7" xfId="46121"/>
    <cellStyle name="Comma [4] 7 8" xfId="46122"/>
    <cellStyle name="Comma [4] 7 9" xfId="46123"/>
    <cellStyle name="Comma [4] 8" xfId="46124"/>
    <cellStyle name="Comma [4] 8 10" xfId="46125"/>
    <cellStyle name="Comma [4] 8 11" xfId="46126"/>
    <cellStyle name="Comma [4] 8 12" xfId="46127"/>
    <cellStyle name="Comma [4] 8 13" xfId="46128"/>
    <cellStyle name="Comma [4] 8 14" xfId="46129"/>
    <cellStyle name="Comma [4] 8 15" xfId="46130"/>
    <cellStyle name="Comma [4] 8 16" xfId="46131"/>
    <cellStyle name="Comma [4] 8 17" xfId="46132"/>
    <cellStyle name="Comma [4] 8 18" xfId="46133"/>
    <cellStyle name="Comma [4] 8 19" xfId="46134"/>
    <cellStyle name="Comma [4] 8 2" xfId="46135"/>
    <cellStyle name="Comma [4] 8 20" xfId="46136"/>
    <cellStyle name="Comma [4] 8 21" xfId="46137"/>
    <cellStyle name="Comma [4] 8 22" xfId="46138"/>
    <cellStyle name="Comma [4] 8 23" xfId="46139"/>
    <cellStyle name="Comma [4] 8 3" xfId="46140"/>
    <cellStyle name="Comma [4] 8 4" xfId="46141"/>
    <cellStyle name="Comma [4] 8 5" xfId="46142"/>
    <cellStyle name="Comma [4] 8 6" xfId="46143"/>
    <cellStyle name="Comma [4] 8 7" xfId="46144"/>
    <cellStyle name="Comma [4] 8 8" xfId="46145"/>
    <cellStyle name="Comma [4] 8 9" xfId="46146"/>
    <cellStyle name="Comma [4] 9" xfId="46147"/>
    <cellStyle name="Comma [4] 9 10" xfId="46148"/>
    <cellStyle name="Comma [4] 9 11" xfId="46149"/>
    <cellStyle name="Comma [4] 9 12" xfId="46150"/>
    <cellStyle name="Comma [4] 9 13" xfId="46151"/>
    <cellStyle name="Comma [4] 9 14" xfId="46152"/>
    <cellStyle name="Comma [4] 9 15" xfId="46153"/>
    <cellStyle name="Comma [4] 9 16" xfId="46154"/>
    <cellStyle name="Comma [4] 9 17" xfId="46155"/>
    <cellStyle name="Comma [4] 9 18" xfId="46156"/>
    <cellStyle name="Comma [4] 9 19" xfId="46157"/>
    <cellStyle name="Comma [4] 9 2" xfId="46158"/>
    <cellStyle name="Comma [4] 9 20" xfId="46159"/>
    <cellStyle name="Comma [4] 9 21" xfId="46160"/>
    <cellStyle name="Comma [4] 9 22" xfId="46161"/>
    <cellStyle name="Comma [4] 9 23" xfId="46162"/>
    <cellStyle name="Comma [4] 9 3" xfId="46163"/>
    <cellStyle name="Comma [4] 9 4" xfId="46164"/>
    <cellStyle name="Comma [4] 9 5" xfId="46165"/>
    <cellStyle name="Comma [4] 9 6" xfId="46166"/>
    <cellStyle name="Comma [4] 9 7" xfId="46167"/>
    <cellStyle name="Comma [4] 9 8" xfId="46168"/>
    <cellStyle name="Comma [4] 9 9" xfId="46169"/>
    <cellStyle name="Comma 10" xfId="1677"/>
    <cellStyle name="Comma 10 10" xfId="46170"/>
    <cellStyle name="Comma 10 11" xfId="3082"/>
    <cellStyle name="Comma 10 2" xfId="1678"/>
    <cellStyle name="Comma 10 2 2" xfId="1679"/>
    <cellStyle name="Comma 10 2 3" xfId="46171"/>
    <cellStyle name="Comma 10 3" xfId="1680"/>
    <cellStyle name="Comma 10 3 10" xfId="46172"/>
    <cellStyle name="Comma 10 3 10 2" xfId="46173"/>
    <cellStyle name="Comma 10 3 10 2 2" xfId="46174"/>
    <cellStyle name="Comma 10 3 10 2 3" xfId="46175"/>
    <cellStyle name="Comma 10 3 10 3" xfId="46176"/>
    <cellStyle name="Comma 10 3 10 4" xfId="46177"/>
    <cellStyle name="Comma 10 3 11" xfId="46178"/>
    <cellStyle name="Comma 10 3 11 2" xfId="46179"/>
    <cellStyle name="Comma 10 3 11 3" xfId="46180"/>
    <cellStyle name="Comma 10 3 12" xfId="46181"/>
    <cellStyle name="Comma 10 3 13" xfId="46182"/>
    <cellStyle name="Comma 10 3 2" xfId="46183"/>
    <cellStyle name="Comma 10 3 2 10" xfId="46184"/>
    <cellStyle name="Comma 10 3 2 10 2" xfId="46185"/>
    <cellStyle name="Comma 10 3 2 10 3" xfId="46186"/>
    <cellStyle name="Comma 10 3 2 11" xfId="46187"/>
    <cellStyle name="Comma 10 3 2 12" xfId="46188"/>
    <cellStyle name="Comma 10 3 2 2" xfId="46189"/>
    <cellStyle name="Comma 10 3 2 2 2" xfId="46190"/>
    <cellStyle name="Comma 10 3 2 2 2 2" xfId="46191"/>
    <cellStyle name="Comma 10 3 2 2 2 2 2" xfId="46192"/>
    <cellStyle name="Comma 10 3 2 2 2 2 2 2" xfId="46193"/>
    <cellStyle name="Comma 10 3 2 2 2 2 2 3" xfId="46194"/>
    <cellStyle name="Comma 10 3 2 2 2 2 3" xfId="46195"/>
    <cellStyle name="Comma 10 3 2 2 2 2 4" xfId="46196"/>
    <cellStyle name="Comma 10 3 2 2 2 3" xfId="46197"/>
    <cellStyle name="Comma 10 3 2 2 2 3 2" xfId="46198"/>
    <cellStyle name="Comma 10 3 2 2 2 3 3" xfId="46199"/>
    <cellStyle name="Comma 10 3 2 2 2 4" xfId="46200"/>
    <cellStyle name="Comma 10 3 2 2 2 5" xfId="46201"/>
    <cellStyle name="Comma 10 3 2 2 3" xfId="46202"/>
    <cellStyle name="Comma 10 3 2 2 3 2" xfId="46203"/>
    <cellStyle name="Comma 10 3 2 2 3 2 2" xfId="46204"/>
    <cellStyle name="Comma 10 3 2 2 3 2 2 2" xfId="46205"/>
    <cellStyle name="Comma 10 3 2 2 3 2 2 3" xfId="46206"/>
    <cellStyle name="Comma 10 3 2 2 3 2 3" xfId="46207"/>
    <cellStyle name="Comma 10 3 2 2 3 2 4" xfId="46208"/>
    <cellStyle name="Comma 10 3 2 2 3 3" xfId="46209"/>
    <cellStyle name="Comma 10 3 2 2 3 3 2" xfId="46210"/>
    <cellStyle name="Comma 10 3 2 2 3 3 3" xfId="46211"/>
    <cellStyle name="Comma 10 3 2 2 3 4" xfId="46212"/>
    <cellStyle name="Comma 10 3 2 2 3 5" xfId="46213"/>
    <cellStyle name="Comma 10 3 2 2 4" xfId="46214"/>
    <cellStyle name="Comma 10 3 2 2 4 2" xfId="46215"/>
    <cellStyle name="Comma 10 3 2 2 4 2 2" xfId="46216"/>
    <cellStyle name="Comma 10 3 2 2 4 2 3" xfId="46217"/>
    <cellStyle name="Comma 10 3 2 2 4 3" xfId="46218"/>
    <cellStyle name="Comma 10 3 2 2 4 4" xfId="46219"/>
    <cellStyle name="Comma 10 3 2 2 5" xfId="46220"/>
    <cellStyle name="Comma 10 3 2 2 5 2" xfId="46221"/>
    <cellStyle name="Comma 10 3 2 2 5 3" xfId="46222"/>
    <cellStyle name="Comma 10 3 2 2 6" xfId="46223"/>
    <cellStyle name="Comma 10 3 2 2 7" xfId="46224"/>
    <cellStyle name="Comma 10 3 2 3" xfId="46225"/>
    <cellStyle name="Comma 10 3 2 3 2" xfId="46226"/>
    <cellStyle name="Comma 10 3 2 3 2 2" xfId="46227"/>
    <cellStyle name="Comma 10 3 2 3 2 2 2" xfId="46228"/>
    <cellStyle name="Comma 10 3 2 3 2 2 2 2" xfId="46229"/>
    <cellStyle name="Comma 10 3 2 3 2 2 2 3" xfId="46230"/>
    <cellStyle name="Comma 10 3 2 3 2 2 3" xfId="46231"/>
    <cellStyle name="Comma 10 3 2 3 2 2 4" xfId="46232"/>
    <cellStyle name="Comma 10 3 2 3 2 3" xfId="46233"/>
    <cellStyle name="Comma 10 3 2 3 2 3 2" xfId="46234"/>
    <cellStyle name="Comma 10 3 2 3 2 3 3" xfId="46235"/>
    <cellStyle name="Comma 10 3 2 3 2 4" xfId="46236"/>
    <cellStyle name="Comma 10 3 2 3 2 5" xfId="46237"/>
    <cellStyle name="Comma 10 3 2 3 3" xfId="46238"/>
    <cellStyle name="Comma 10 3 2 3 3 2" xfId="46239"/>
    <cellStyle name="Comma 10 3 2 3 3 2 2" xfId="46240"/>
    <cellStyle name="Comma 10 3 2 3 3 2 2 2" xfId="46241"/>
    <cellStyle name="Comma 10 3 2 3 3 2 2 3" xfId="46242"/>
    <cellStyle name="Comma 10 3 2 3 3 2 3" xfId="46243"/>
    <cellStyle name="Comma 10 3 2 3 3 2 4" xfId="46244"/>
    <cellStyle name="Comma 10 3 2 3 3 3" xfId="46245"/>
    <cellStyle name="Comma 10 3 2 3 3 3 2" xfId="46246"/>
    <cellStyle name="Comma 10 3 2 3 3 3 3" xfId="46247"/>
    <cellStyle name="Comma 10 3 2 3 3 4" xfId="46248"/>
    <cellStyle name="Comma 10 3 2 3 3 5" xfId="46249"/>
    <cellStyle name="Comma 10 3 2 3 4" xfId="46250"/>
    <cellStyle name="Comma 10 3 2 3 4 2" xfId="46251"/>
    <cellStyle name="Comma 10 3 2 3 4 2 2" xfId="46252"/>
    <cellStyle name="Comma 10 3 2 3 4 2 3" xfId="46253"/>
    <cellStyle name="Comma 10 3 2 3 4 3" xfId="46254"/>
    <cellStyle name="Comma 10 3 2 3 4 4" xfId="46255"/>
    <cellStyle name="Comma 10 3 2 3 5" xfId="46256"/>
    <cellStyle name="Comma 10 3 2 3 5 2" xfId="46257"/>
    <cellStyle name="Comma 10 3 2 3 5 3" xfId="46258"/>
    <cellStyle name="Comma 10 3 2 3 6" xfId="46259"/>
    <cellStyle name="Comma 10 3 2 3 7" xfId="46260"/>
    <cellStyle name="Comma 10 3 2 4" xfId="46261"/>
    <cellStyle name="Comma 10 3 2 4 2" xfId="46262"/>
    <cellStyle name="Comma 10 3 2 4 2 2" xfId="46263"/>
    <cellStyle name="Comma 10 3 2 4 2 2 2" xfId="46264"/>
    <cellStyle name="Comma 10 3 2 4 2 2 2 2" xfId="46265"/>
    <cellStyle name="Comma 10 3 2 4 2 2 2 3" xfId="46266"/>
    <cellStyle name="Comma 10 3 2 4 2 2 3" xfId="46267"/>
    <cellStyle name="Comma 10 3 2 4 2 2 4" xfId="46268"/>
    <cellStyle name="Comma 10 3 2 4 2 3" xfId="46269"/>
    <cellStyle name="Comma 10 3 2 4 2 3 2" xfId="46270"/>
    <cellStyle name="Comma 10 3 2 4 2 3 3" xfId="46271"/>
    <cellStyle name="Comma 10 3 2 4 2 4" xfId="46272"/>
    <cellStyle name="Comma 10 3 2 4 2 5" xfId="46273"/>
    <cellStyle name="Comma 10 3 2 4 3" xfId="46274"/>
    <cellStyle name="Comma 10 3 2 4 3 2" xfId="46275"/>
    <cellStyle name="Comma 10 3 2 4 3 2 2" xfId="46276"/>
    <cellStyle name="Comma 10 3 2 4 3 2 2 2" xfId="46277"/>
    <cellStyle name="Comma 10 3 2 4 3 2 2 3" xfId="46278"/>
    <cellStyle name="Comma 10 3 2 4 3 2 3" xfId="46279"/>
    <cellStyle name="Comma 10 3 2 4 3 2 4" xfId="46280"/>
    <cellStyle name="Comma 10 3 2 4 3 3" xfId="46281"/>
    <cellStyle name="Comma 10 3 2 4 3 3 2" xfId="46282"/>
    <cellStyle name="Comma 10 3 2 4 3 3 3" xfId="46283"/>
    <cellStyle name="Comma 10 3 2 4 3 4" xfId="46284"/>
    <cellStyle name="Comma 10 3 2 4 3 5" xfId="46285"/>
    <cellStyle name="Comma 10 3 2 4 4" xfId="46286"/>
    <cellStyle name="Comma 10 3 2 4 4 2" xfId="46287"/>
    <cellStyle name="Comma 10 3 2 4 4 2 2" xfId="46288"/>
    <cellStyle name="Comma 10 3 2 4 4 2 3" xfId="46289"/>
    <cellStyle name="Comma 10 3 2 4 4 3" xfId="46290"/>
    <cellStyle name="Comma 10 3 2 4 4 4" xfId="46291"/>
    <cellStyle name="Comma 10 3 2 4 5" xfId="46292"/>
    <cellStyle name="Comma 10 3 2 4 5 2" xfId="46293"/>
    <cellStyle name="Comma 10 3 2 4 5 3" xfId="46294"/>
    <cellStyle name="Comma 10 3 2 4 6" xfId="46295"/>
    <cellStyle name="Comma 10 3 2 4 7" xfId="46296"/>
    <cellStyle name="Comma 10 3 2 5" xfId="46297"/>
    <cellStyle name="Comma 10 3 2 5 2" xfId="46298"/>
    <cellStyle name="Comma 10 3 2 5 2 2" xfId="46299"/>
    <cellStyle name="Comma 10 3 2 5 2 2 2" xfId="46300"/>
    <cellStyle name="Comma 10 3 2 5 2 2 3" xfId="46301"/>
    <cellStyle name="Comma 10 3 2 5 2 3" xfId="46302"/>
    <cellStyle name="Comma 10 3 2 5 2 4" xfId="46303"/>
    <cellStyle name="Comma 10 3 2 5 3" xfId="46304"/>
    <cellStyle name="Comma 10 3 2 5 3 2" xfId="46305"/>
    <cellStyle name="Comma 10 3 2 5 3 3" xfId="46306"/>
    <cellStyle name="Comma 10 3 2 5 4" xfId="46307"/>
    <cellStyle name="Comma 10 3 2 5 5" xfId="46308"/>
    <cellStyle name="Comma 10 3 2 6" xfId="46309"/>
    <cellStyle name="Comma 10 3 2 6 2" xfId="46310"/>
    <cellStyle name="Comma 10 3 2 6 2 2" xfId="46311"/>
    <cellStyle name="Comma 10 3 2 6 2 2 2" xfId="46312"/>
    <cellStyle name="Comma 10 3 2 6 2 2 3" xfId="46313"/>
    <cellStyle name="Comma 10 3 2 6 2 3" xfId="46314"/>
    <cellStyle name="Comma 10 3 2 6 2 4" xfId="46315"/>
    <cellStyle name="Comma 10 3 2 6 3" xfId="46316"/>
    <cellStyle name="Comma 10 3 2 6 3 2" xfId="46317"/>
    <cellStyle name="Comma 10 3 2 6 3 3" xfId="46318"/>
    <cellStyle name="Comma 10 3 2 6 4" xfId="46319"/>
    <cellStyle name="Comma 10 3 2 6 5" xfId="46320"/>
    <cellStyle name="Comma 10 3 2 7" xfId="46321"/>
    <cellStyle name="Comma 10 3 2 7 2" xfId="46322"/>
    <cellStyle name="Comma 10 3 2 7 2 2" xfId="46323"/>
    <cellStyle name="Comma 10 3 2 7 2 2 2" xfId="46324"/>
    <cellStyle name="Comma 10 3 2 7 2 2 3" xfId="46325"/>
    <cellStyle name="Comma 10 3 2 7 2 3" xfId="46326"/>
    <cellStyle name="Comma 10 3 2 7 2 4" xfId="46327"/>
    <cellStyle name="Comma 10 3 2 7 3" xfId="46328"/>
    <cellStyle name="Comma 10 3 2 7 3 2" xfId="46329"/>
    <cellStyle name="Comma 10 3 2 7 3 3" xfId="46330"/>
    <cellStyle name="Comma 10 3 2 7 4" xfId="46331"/>
    <cellStyle name="Comma 10 3 2 7 5" xfId="46332"/>
    <cellStyle name="Comma 10 3 2 8" xfId="46333"/>
    <cellStyle name="Comma 10 3 2 8 2" xfId="46334"/>
    <cellStyle name="Comma 10 3 2 8 2 2" xfId="46335"/>
    <cellStyle name="Comma 10 3 2 8 2 3" xfId="46336"/>
    <cellStyle name="Comma 10 3 2 8 3" xfId="46337"/>
    <cellStyle name="Comma 10 3 2 8 4" xfId="46338"/>
    <cellStyle name="Comma 10 3 2 9" xfId="46339"/>
    <cellStyle name="Comma 10 3 2 9 2" xfId="46340"/>
    <cellStyle name="Comma 10 3 2 9 2 2" xfId="46341"/>
    <cellStyle name="Comma 10 3 2 9 2 3" xfId="46342"/>
    <cellStyle name="Comma 10 3 2 9 3" xfId="46343"/>
    <cellStyle name="Comma 10 3 2 9 4" xfId="46344"/>
    <cellStyle name="Comma 10 3 3" xfId="46345"/>
    <cellStyle name="Comma 10 3 3 2" xfId="46346"/>
    <cellStyle name="Comma 10 3 3 2 2" xfId="46347"/>
    <cellStyle name="Comma 10 3 3 2 2 2" xfId="46348"/>
    <cellStyle name="Comma 10 3 3 2 2 2 2" xfId="46349"/>
    <cellStyle name="Comma 10 3 3 2 2 2 3" xfId="46350"/>
    <cellStyle name="Comma 10 3 3 2 2 3" xfId="46351"/>
    <cellStyle name="Comma 10 3 3 2 2 4" xfId="46352"/>
    <cellStyle name="Comma 10 3 3 2 3" xfId="46353"/>
    <cellStyle name="Comma 10 3 3 2 3 2" xfId="46354"/>
    <cellStyle name="Comma 10 3 3 2 3 3" xfId="46355"/>
    <cellStyle name="Comma 10 3 3 2 4" xfId="46356"/>
    <cellStyle name="Comma 10 3 3 2 5" xfId="46357"/>
    <cellStyle name="Comma 10 3 3 3" xfId="46358"/>
    <cellStyle name="Comma 10 3 3 3 2" xfId="46359"/>
    <cellStyle name="Comma 10 3 3 3 2 2" xfId="46360"/>
    <cellStyle name="Comma 10 3 3 3 2 2 2" xfId="46361"/>
    <cellStyle name="Comma 10 3 3 3 2 2 3" xfId="46362"/>
    <cellStyle name="Comma 10 3 3 3 2 3" xfId="46363"/>
    <cellStyle name="Comma 10 3 3 3 2 4" xfId="46364"/>
    <cellStyle name="Comma 10 3 3 3 3" xfId="46365"/>
    <cellStyle name="Comma 10 3 3 3 3 2" xfId="46366"/>
    <cellStyle name="Comma 10 3 3 3 3 3" xfId="46367"/>
    <cellStyle name="Comma 10 3 3 3 4" xfId="46368"/>
    <cellStyle name="Comma 10 3 3 3 5" xfId="46369"/>
    <cellStyle name="Comma 10 3 3 4" xfId="46370"/>
    <cellStyle name="Comma 10 3 3 4 2" xfId="46371"/>
    <cellStyle name="Comma 10 3 3 4 2 2" xfId="46372"/>
    <cellStyle name="Comma 10 3 3 4 2 3" xfId="46373"/>
    <cellStyle name="Comma 10 3 3 4 3" xfId="46374"/>
    <cellStyle name="Comma 10 3 3 4 4" xfId="46375"/>
    <cellStyle name="Comma 10 3 3 5" xfId="46376"/>
    <cellStyle name="Comma 10 3 3 5 2" xfId="46377"/>
    <cellStyle name="Comma 10 3 3 5 3" xfId="46378"/>
    <cellStyle name="Comma 10 3 3 6" xfId="46379"/>
    <cellStyle name="Comma 10 3 3 7" xfId="46380"/>
    <cellStyle name="Comma 10 3 4" xfId="46381"/>
    <cellStyle name="Comma 10 3 4 2" xfId="46382"/>
    <cellStyle name="Comma 10 3 4 2 2" xfId="46383"/>
    <cellStyle name="Comma 10 3 4 2 2 2" xfId="46384"/>
    <cellStyle name="Comma 10 3 4 2 2 2 2" xfId="46385"/>
    <cellStyle name="Comma 10 3 4 2 2 2 3" xfId="46386"/>
    <cellStyle name="Comma 10 3 4 2 2 3" xfId="46387"/>
    <cellStyle name="Comma 10 3 4 2 2 4" xfId="46388"/>
    <cellStyle name="Comma 10 3 4 2 3" xfId="46389"/>
    <cellStyle name="Comma 10 3 4 2 3 2" xfId="46390"/>
    <cellStyle name="Comma 10 3 4 2 3 3" xfId="46391"/>
    <cellStyle name="Comma 10 3 4 2 4" xfId="46392"/>
    <cellStyle name="Comma 10 3 4 2 5" xfId="46393"/>
    <cellStyle name="Comma 10 3 4 3" xfId="46394"/>
    <cellStyle name="Comma 10 3 4 3 2" xfId="46395"/>
    <cellStyle name="Comma 10 3 4 3 2 2" xfId="46396"/>
    <cellStyle name="Comma 10 3 4 3 2 2 2" xfId="46397"/>
    <cellStyle name="Comma 10 3 4 3 2 2 3" xfId="46398"/>
    <cellStyle name="Comma 10 3 4 3 2 3" xfId="46399"/>
    <cellStyle name="Comma 10 3 4 3 2 4" xfId="46400"/>
    <cellStyle name="Comma 10 3 4 3 3" xfId="46401"/>
    <cellStyle name="Comma 10 3 4 3 3 2" xfId="46402"/>
    <cellStyle name="Comma 10 3 4 3 3 3" xfId="46403"/>
    <cellStyle name="Comma 10 3 4 3 4" xfId="46404"/>
    <cellStyle name="Comma 10 3 4 3 5" xfId="46405"/>
    <cellStyle name="Comma 10 3 4 4" xfId="46406"/>
    <cellStyle name="Comma 10 3 4 4 2" xfId="46407"/>
    <cellStyle name="Comma 10 3 4 4 2 2" xfId="46408"/>
    <cellStyle name="Comma 10 3 4 4 2 3" xfId="46409"/>
    <cellStyle name="Comma 10 3 4 4 3" xfId="46410"/>
    <cellStyle name="Comma 10 3 4 4 4" xfId="46411"/>
    <cellStyle name="Comma 10 3 4 5" xfId="46412"/>
    <cellStyle name="Comma 10 3 4 5 2" xfId="46413"/>
    <cellStyle name="Comma 10 3 4 5 3" xfId="46414"/>
    <cellStyle name="Comma 10 3 4 6" xfId="46415"/>
    <cellStyle name="Comma 10 3 4 7" xfId="46416"/>
    <cellStyle name="Comma 10 3 5" xfId="46417"/>
    <cellStyle name="Comma 10 3 5 2" xfId="46418"/>
    <cellStyle name="Comma 10 3 5 2 2" xfId="46419"/>
    <cellStyle name="Comma 10 3 5 2 2 2" xfId="46420"/>
    <cellStyle name="Comma 10 3 5 2 2 2 2" xfId="46421"/>
    <cellStyle name="Comma 10 3 5 2 2 2 3" xfId="46422"/>
    <cellStyle name="Comma 10 3 5 2 2 3" xfId="46423"/>
    <cellStyle name="Comma 10 3 5 2 2 4" xfId="46424"/>
    <cellStyle name="Comma 10 3 5 2 3" xfId="46425"/>
    <cellStyle name="Comma 10 3 5 2 3 2" xfId="46426"/>
    <cellStyle name="Comma 10 3 5 2 3 3" xfId="46427"/>
    <cellStyle name="Comma 10 3 5 2 4" xfId="46428"/>
    <cellStyle name="Comma 10 3 5 2 5" xfId="46429"/>
    <cellStyle name="Comma 10 3 5 3" xfId="46430"/>
    <cellStyle name="Comma 10 3 5 3 2" xfId="46431"/>
    <cellStyle name="Comma 10 3 5 3 2 2" xfId="46432"/>
    <cellStyle name="Comma 10 3 5 3 2 2 2" xfId="46433"/>
    <cellStyle name="Comma 10 3 5 3 2 2 3" xfId="46434"/>
    <cellStyle name="Comma 10 3 5 3 2 3" xfId="46435"/>
    <cellStyle name="Comma 10 3 5 3 2 4" xfId="46436"/>
    <cellStyle name="Comma 10 3 5 3 3" xfId="46437"/>
    <cellStyle name="Comma 10 3 5 3 3 2" xfId="46438"/>
    <cellStyle name="Comma 10 3 5 3 3 3" xfId="46439"/>
    <cellStyle name="Comma 10 3 5 3 4" xfId="46440"/>
    <cellStyle name="Comma 10 3 5 3 5" xfId="46441"/>
    <cellStyle name="Comma 10 3 5 4" xfId="46442"/>
    <cellStyle name="Comma 10 3 5 4 2" xfId="46443"/>
    <cellStyle name="Comma 10 3 5 4 2 2" xfId="46444"/>
    <cellStyle name="Comma 10 3 5 4 2 3" xfId="46445"/>
    <cellStyle name="Comma 10 3 5 4 3" xfId="46446"/>
    <cellStyle name="Comma 10 3 5 4 4" xfId="46447"/>
    <cellStyle name="Comma 10 3 5 5" xfId="46448"/>
    <cellStyle name="Comma 10 3 5 5 2" xfId="46449"/>
    <cellStyle name="Comma 10 3 5 5 3" xfId="46450"/>
    <cellStyle name="Comma 10 3 5 6" xfId="46451"/>
    <cellStyle name="Comma 10 3 5 7" xfId="46452"/>
    <cellStyle name="Comma 10 3 6" xfId="46453"/>
    <cellStyle name="Comma 10 3 6 2" xfId="46454"/>
    <cellStyle name="Comma 10 3 6 2 2" xfId="46455"/>
    <cellStyle name="Comma 10 3 6 2 2 2" xfId="46456"/>
    <cellStyle name="Comma 10 3 6 2 2 3" xfId="46457"/>
    <cellStyle name="Comma 10 3 6 2 3" xfId="46458"/>
    <cellStyle name="Comma 10 3 6 2 4" xfId="46459"/>
    <cellStyle name="Comma 10 3 6 3" xfId="46460"/>
    <cellStyle name="Comma 10 3 6 3 2" xfId="46461"/>
    <cellStyle name="Comma 10 3 6 3 3" xfId="46462"/>
    <cellStyle name="Comma 10 3 6 4" xfId="46463"/>
    <cellStyle name="Comma 10 3 6 5" xfId="46464"/>
    <cellStyle name="Comma 10 3 7" xfId="46465"/>
    <cellStyle name="Comma 10 3 7 2" xfId="46466"/>
    <cellStyle name="Comma 10 3 7 2 2" xfId="46467"/>
    <cellStyle name="Comma 10 3 7 2 2 2" xfId="46468"/>
    <cellStyle name="Comma 10 3 7 2 2 3" xfId="46469"/>
    <cellStyle name="Comma 10 3 7 2 3" xfId="46470"/>
    <cellStyle name="Comma 10 3 7 2 4" xfId="46471"/>
    <cellStyle name="Comma 10 3 7 3" xfId="46472"/>
    <cellStyle name="Comma 10 3 7 3 2" xfId="46473"/>
    <cellStyle name="Comma 10 3 7 3 3" xfId="46474"/>
    <cellStyle name="Comma 10 3 7 4" xfId="46475"/>
    <cellStyle name="Comma 10 3 7 5" xfId="46476"/>
    <cellStyle name="Comma 10 3 8" xfId="46477"/>
    <cellStyle name="Comma 10 3 8 2" xfId="46478"/>
    <cellStyle name="Comma 10 3 8 2 2" xfId="46479"/>
    <cellStyle name="Comma 10 3 8 2 2 2" xfId="46480"/>
    <cellStyle name="Comma 10 3 8 2 2 3" xfId="46481"/>
    <cellStyle name="Comma 10 3 8 2 3" xfId="46482"/>
    <cellStyle name="Comma 10 3 8 2 4" xfId="46483"/>
    <cellStyle name="Comma 10 3 8 3" xfId="46484"/>
    <cellStyle name="Comma 10 3 8 3 2" xfId="46485"/>
    <cellStyle name="Comma 10 3 8 3 3" xfId="46486"/>
    <cellStyle name="Comma 10 3 8 4" xfId="46487"/>
    <cellStyle name="Comma 10 3 8 5" xfId="46488"/>
    <cellStyle name="Comma 10 3 9" xfId="46489"/>
    <cellStyle name="Comma 10 3 9 2" xfId="46490"/>
    <cellStyle name="Comma 10 3 9 2 2" xfId="46491"/>
    <cellStyle name="Comma 10 3 9 2 3" xfId="46492"/>
    <cellStyle name="Comma 10 3 9 3" xfId="46493"/>
    <cellStyle name="Comma 10 3 9 4" xfId="46494"/>
    <cellStyle name="Comma 10 4" xfId="1681"/>
    <cellStyle name="Comma 10 4 2" xfId="46495"/>
    <cellStyle name="Comma 10 5" xfId="46496"/>
    <cellStyle name="Comma 10 6" xfId="46497"/>
    <cellStyle name="Comma 10 7" xfId="46498"/>
    <cellStyle name="Comma 10 8" xfId="46499"/>
    <cellStyle name="Comma 10 9" xfId="46500"/>
    <cellStyle name="Comma 100" xfId="46501"/>
    <cellStyle name="Comma 100 2" xfId="64049"/>
    <cellStyle name="Comma 101" xfId="46502"/>
    <cellStyle name="Comma 101 2" xfId="64050"/>
    <cellStyle name="Comma 102" xfId="46503"/>
    <cellStyle name="Comma 103" xfId="46504"/>
    <cellStyle name="Comma 104" xfId="46505"/>
    <cellStyle name="Comma 105" xfId="46506"/>
    <cellStyle name="Comma 106" xfId="46507"/>
    <cellStyle name="Comma 107" xfId="46508"/>
    <cellStyle name="Comma 107 2" xfId="46509"/>
    <cellStyle name="Comma 108" xfId="46510"/>
    <cellStyle name="Comma 109" xfId="46511"/>
    <cellStyle name="Comma 11" xfId="1682"/>
    <cellStyle name="Comma 11 2" xfId="1683"/>
    <cellStyle name="Comma 11 2 2" xfId="46512"/>
    <cellStyle name="Comma 11 2 3" xfId="46513"/>
    <cellStyle name="Comma 11 3" xfId="46514"/>
    <cellStyle name="Comma 11 4" xfId="46515"/>
    <cellStyle name="Comma 11 5" xfId="3080"/>
    <cellStyle name="Comma 11 6" xfId="46516"/>
    <cellStyle name="Comma 110" xfId="46517"/>
    <cellStyle name="Comma 111" xfId="46518"/>
    <cellStyle name="Comma 112" xfId="46519"/>
    <cellStyle name="Comma 113" xfId="46520"/>
    <cellStyle name="Comma 114" xfId="46521"/>
    <cellStyle name="Comma 115" xfId="46522"/>
    <cellStyle name="Comma 116" xfId="46523"/>
    <cellStyle name="Comma 117" xfId="46524"/>
    <cellStyle name="Comma 118" xfId="46525"/>
    <cellStyle name="Comma 119" xfId="46526"/>
    <cellStyle name="Comma 12" xfId="1684"/>
    <cellStyle name="Comma 12 10" xfId="46527"/>
    <cellStyle name="Comma 12 11" xfId="46528"/>
    <cellStyle name="Comma 12 12" xfId="46529"/>
    <cellStyle name="Comma 12 13" xfId="46530"/>
    <cellStyle name="Comma 12 14" xfId="46531"/>
    <cellStyle name="Comma 12 15" xfId="46532"/>
    <cellStyle name="Comma 12 16" xfId="46533"/>
    <cellStyle name="Comma 12 17" xfId="46534"/>
    <cellStyle name="Comma 12 2" xfId="1685"/>
    <cellStyle name="Comma 12 2 2" xfId="46535"/>
    <cellStyle name="Comma 12 2 2 2" xfId="46536"/>
    <cellStyle name="Comma 12 2 2 3" xfId="46537"/>
    <cellStyle name="Comma 12 2 3" xfId="46538"/>
    <cellStyle name="Comma 12 2 4" xfId="46539"/>
    <cellStyle name="Comma 12 3" xfId="1686"/>
    <cellStyle name="Comma 12 3 10" xfId="46540"/>
    <cellStyle name="Comma 12 3 10 2" xfId="46541"/>
    <cellStyle name="Comma 12 3 10 2 2" xfId="46542"/>
    <cellStyle name="Comma 12 3 10 2 3" xfId="46543"/>
    <cellStyle name="Comma 12 3 10 3" xfId="46544"/>
    <cellStyle name="Comma 12 3 10 4" xfId="46545"/>
    <cellStyle name="Comma 12 3 11" xfId="46546"/>
    <cellStyle name="Comma 12 3 11 2" xfId="46547"/>
    <cellStyle name="Comma 12 3 11 3" xfId="46548"/>
    <cellStyle name="Comma 12 3 12" xfId="46549"/>
    <cellStyle name="Comma 12 3 13" xfId="46550"/>
    <cellStyle name="Comma 12 3 2" xfId="46551"/>
    <cellStyle name="Comma 12 3 2 10" xfId="46552"/>
    <cellStyle name="Comma 12 3 2 10 2" xfId="46553"/>
    <cellStyle name="Comma 12 3 2 10 3" xfId="46554"/>
    <cellStyle name="Comma 12 3 2 11" xfId="46555"/>
    <cellStyle name="Comma 12 3 2 12" xfId="46556"/>
    <cellStyle name="Comma 12 3 2 2" xfId="46557"/>
    <cellStyle name="Comma 12 3 2 2 2" xfId="46558"/>
    <cellStyle name="Comma 12 3 2 2 2 2" xfId="46559"/>
    <cellStyle name="Comma 12 3 2 2 2 2 2" xfId="46560"/>
    <cellStyle name="Comma 12 3 2 2 2 2 2 2" xfId="46561"/>
    <cellStyle name="Comma 12 3 2 2 2 2 2 3" xfId="46562"/>
    <cellStyle name="Comma 12 3 2 2 2 2 3" xfId="46563"/>
    <cellStyle name="Comma 12 3 2 2 2 2 4" xfId="46564"/>
    <cellStyle name="Comma 12 3 2 2 2 3" xfId="46565"/>
    <cellStyle name="Comma 12 3 2 2 2 3 2" xfId="46566"/>
    <cellStyle name="Comma 12 3 2 2 2 3 3" xfId="46567"/>
    <cellStyle name="Comma 12 3 2 2 2 4" xfId="46568"/>
    <cellStyle name="Comma 12 3 2 2 2 5" xfId="46569"/>
    <cellStyle name="Comma 12 3 2 2 3" xfId="46570"/>
    <cellStyle name="Comma 12 3 2 2 3 2" xfId="46571"/>
    <cellStyle name="Comma 12 3 2 2 3 2 2" xfId="46572"/>
    <cellStyle name="Comma 12 3 2 2 3 2 2 2" xfId="46573"/>
    <cellStyle name="Comma 12 3 2 2 3 2 2 3" xfId="46574"/>
    <cellStyle name="Comma 12 3 2 2 3 2 3" xfId="46575"/>
    <cellStyle name="Comma 12 3 2 2 3 2 4" xfId="46576"/>
    <cellStyle name="Comma 12 3 2 2 3 3" xfId="46577"/>
    <cellStyle name="Comma 12 3 2 2 3 3 2" xfId="46578"/>
    <cellStyle name="Comma 12 3 2 2 3 3 3" xfId="46579"/>
    <cellStyle name="Comma 12 3 2 2 3 4" xfId="46580"/>
    <cellStyle name="Comma 12 3 2 2 3 5" xfId="46581"/>
    <cellStyle name="Comma 12 3 2 2 4" xfId="46582"/>
    <cellStyle name="Comma 12 3 2 2 4 2" xfId="46583"/>
    <cellStyle name="Comma 12 3 2 2 4 2 2" xfId="46584"/>
    <cellStyle name="Comma 12 3 2 2 4 2 3" xfId="46585"/>
    <cellStyle name="Comma 12 3 2 2 4 3" xfId="46586"/>
    <cellStyle name="Comma 12 3 2 2 4 4" xfId="46587"/>
    <cellStyle name="Comma 12 3 2 2 5" xfId="46588"/>
    <cellStyle name="Comma 12 3 2 2 5 2" xfId="46589"/>
    <cellStyle name="Comma 12 3 2 2 5 3" xfId="46590"/>
    <cellStyle name="Comma 12 3 2 2 6" xfId="46591"/>
    <cellStyle name="Comma 12 3 2 2 7" xfId="46592"/>
    <cellStyle name="Comma 12 3 2 3" xfId="46593"/>
    <cellStyle name="Comma 12 3 2 3 2" xfId="46594"/>
    <cellStyle name="Comma 12 3 2 3 2 2" xfId="46595"/>
    <cellStyle name="Comma 12 3 2 3 2 2 2" xfId="46596"/>
    <cellStyle name="Comma 12 3 2 3 2 2 2 2" xfId="46597"/>
    <cellStyle name="Comma 12 3 2 3 2 2 2 3" xfId="46598"/>
    <cellStyle name="Comma 12 3 2 3 2 2 3" xfId="46599"/>
    <cellStyle name="Comma 12 3 2 3 2 2 4" xfId="46600"/>
    <cellStyle name="Comma 12 3 2 3 2 3" xfId="46601"/>
    <cellStyle name="Comma 12 3 2 3 2 3 2" xfId="46602"/>
    <cellStyle name="Comma 12 3 2 3 2 3 3" xfId="46603"/>
    <cellStyle name="Comma 12 3 2 3 2 4" xfId="46604"/>
    <cellStyle name="Comma 12 3 2 3 2 5" xfId="46605"/>
    <cellStyle name="Comma 12 3 2 3 3" xfId="46606"/>
    <cellStyle name="Comma 12 3 2 3 3 2" xfId="46607"/>
    <cellStyle name="Comma 12 3 2 3 3 2 2" xfId="46608"/>
    <cellStyle name="Comma 12 3 2 3 3 2 2 2" xfId="46609"/>
    <cellStyle name="Comma 12 3 2 3 3 2 2 3" xfId="46610"/>
    <cellStyle name="Comma 12 3 2 3 3 2 3" xfId="46611"/>
    <cellStyle name="Comma 12 3 2 3 3 2 4" xfId="46612"/>
    <cellStyle name="Comma 12 3 2 3 3 3" xfId="46613"/>
    <cellStyle name="Comma 12 3 2 3 3 3 2" xfId="46614"/>
    <cellStyle name="Comma 12 3 2 3 3 3 3" xfId="46615"/>
    <cellStyle name="Comma 12 3 2 3 3 4" xfId="46616"/>
    <cellStyle name="Comma 12 3 2 3 3 5" xfId="46617"/>
    <cellStyle name="Comma 12 3 2 3 4" xfId="46618"/>
    <cellStyle name="Comma 12 3 2 3 4 2" xfId="46619"/>
    <cellStyle name="Comma 12 3 2 3 4 2 2" xfId="46620"/>
    <cellStyle name="Comma 12 3 2 3 4 2 3" xfId="46621"/>
    <cellStyle name="Comma 12 3 2 3 4 3" xfId="46622"/>
    <cellStyle name="Comma 12 3 2 3 4 4" xfId="46623"/>
    <cellStyle name="Comma 12 3 2 3 5" xfId="46624"/>
    <cellStyle name="Comma 12 3 2 3 5 2" xfId="46625"/>
    <cellStyle name="Comma 12 3 2 3 5 3" xfId="46626"/>
    <cellStyle name="Comma 12 3 2 3 6" xfId="46627"/>
    <cellStyle name="Comma 12 3 2 3 7" xfId="46628"/>
    <cellStyle name="Comma 12 3 2 4" xfId="46629"/>
    <cellStyle name="Comma 12 3 2 4 2" xfId="46630"/>
    <cellStyle name="Comma 12 3 2 4 2 2" xfId="46631"/>
    <cellStyle name="Comma 12 3 2 4 2 2 2" xfId="46632"/>
    <cellStyle name="Comma 12 3 2 4 2 2 2 2" xfId="46633"/>
    <cellStyle name="Comma 12 3 2 4 2 2 2 3" xfId="46634"/>
    <cellStyle name="Comma 12 3 2 4 2 2 3" xfId="46635"/>
    <cellStyle name="Comma 12 3 2 4 2 2 4" xfId="46636"/>
    <cellStyle name="Comma 12 3 2 4 2 3" xfId="46637"/>
    <cellStyle name="Comma 12 3 2 4 2 3 2" xfId="46638"/>
    <cellStyle name="Comma 12 3 2 4 2 3 3" xfId="46639"/>
    <cellStyle name="Comma 12 3 2 4 2 4" xfId="46640"/>
    <cellStyle name="Comma 12 3 2 4 2 5" xfId="46641"/>
    <cellStyle name="Comma 12 3 2 4 3" xfId="46642"/>
    <cellStyle name="Comma 12 3 2 4 3 2" xfId="46643"/>
    <cellStyle name="Comma 12 3 2 4 3 2 2" xfId="46644"/>
    <cellStyle name="Comma 12 3 2 4 3 2 2 2" xfId="46645"/>
    <cellStyle name="Comma 12 3 2 4 3 2 2 3" xfId="46646"/>
    <cellStyle name="Comma 12 3 2 4 3 2 3" xfId="46647"/>
    <cellStyle name="Comma 12 3 2 4 3 2 4" xfId="46648"/>
    <cellStyle name="Comma 12 3 2 4 3 3" xfId="46649"/>
    <cellStyle name="Comma 12 3 2 4 3 3 2" xfId="46650"/>
    <cellStyle name="Comma 12 3 2 4 3 3 3" xfId="46651"/>
    <cellStyle name="Comma 12 3 2 4 3 4" xfId="46652"/>
    <cellStyle name="Comma 12 3 2 4 3 5" xfId="46653"/>
    <cellStyle name="Comma 12 3 2 4 4" xfId="46654"/>
    <cellStyle name="Comma 12 3 2 4 4 2" xfId="46655"/>
    <cellStyle name="Comma 12 3 2 4 4 2 2" xfId="46656"/>
    <cellStyle name="Comma 12 3 2 4 4 2 3" xfId="46657"/>
    <cellStyle name="Comma 12 3 2 4 4 3" xfId="46658"/>
    <cellStyle name="Comma 12 3 2 4 4 4" xfId="46659"/>
    <cellStyle name="Comma 12 3 2 4 5" xfId="46660"/>
    <cellStyle name="Comma 12 3 2 4 5 2" xfId="46661"/>
    <cellStyle name="Comma 12 3 2 4 5 3" xfId="46662"/>
    <cellStyle name="Comma 12 3 2 4 6" xfId="46663"/>
    <cellStyle name="Comma 12 3 2 4 7" xfId="46664"/>
    <cellStyle name="Comma 12 3 2 5" xfId="46665"/>
    <cellStyle name="Comma 12 3 2 5 2" xfId="46666"/>
    <cellStyle name="Comma 12 3 2 5 2 2" xfId="46667"/>
    <cellStyle name="Comma 12 3 2 5 2 2 2" xfId="46668"/>
    <cellStyle name="Comma 12 3 2 5 2 2 3" xfId="46669"/>
    <cellStyle name="Comma 12 3 2 5 2 3" xfId="46670"/>
    <cellStyle name="Comma 12 3 2 5 2 4" xfId="46671"/>
    <cellStyle name="Comma 12 3 2 5 3" xfId="46672"/>
    <cellStyle name="Comma 12 3 2 5 3 2" xfId="46673"/>
    <cellStyle name="Comma 12 3 2 5 3 3" xfId="46674"/>
    <cellStyle name="Comma 12 3 2 5 4" xfId="46675"/>
    <cellStyle name="Comma 12 3 2 5 5" xfId="46676"/>
    <cellStyle name="Comma 12 3 2 6" xfId="46677"/>
    <cellStyle name="Comma 12 3 2 6 2" xfId="46678"/>
    <cellStyle name="Comma 12 3 2 6 2 2" xfId="46679"/>
    <cellStyle name="Comma 12 3 2 6 2 2 2" xfId="46680"/>
    <cellStyle name="Comma 12 3 2 6 2 2 3" xfId="46681"/>
    <cellStyle name="Comma 12 3 2 6 2 3" xfId="46682"/>
    <cellStyle name="Comma 12 3 2 6 2 4" xfId="46683"/>
    <cellStyle name="Comma 12 3 2 6 3" xfId="46684"/>
    <cellStyle name="Comma 12 3 2 6 3 2" xfId="46685"/>
    <cellStyle name="Comma 12 3 2 6 3 3" xfId="46686"/>
    <cellStyle name="Comma 12 3 2 6 4" xfId="46687"/>
    <cellStyle name="Comma 12 3 2 6 5" xfId="46688"/>
    <cellStyle name="Comma 12 3 2 7" xfId="46689"/>
    <cellStyle name="Comma 12 3 2 7 2" xfId="46690"/>
    <cellStyle name="Comma 12 3 2 7 2 2" xfId="46691"/>
    <cellStyle name="Comma 12 3 2 7 2 2 2" xfId="46692"/>
    <cellStyle name="Comma 12 3 2 7 2 2 3" xfId="46693"/>
    <cellStyle name="Comma 12 3 2 7 2 3" xfId="46694"/>
    <cellStyle name="Comma 12 3 2 7 2 4" xfId="46695"/>
    <cellStyle name="Comma 12 3 2 7 3" xfId="46696"/>
    <cellStyle name="Comma 12 3 2 7 3 2" xfId="46697"/>
    <cellStyle name="Comma 12 3 2 7 3 3" xfId="46698"/>
    <cellStyle name="Comma 12 3 2 7 4" xfId="46699"/>
    <cellStyle name="Comma 12 3 2 7 5" xfId="46700"/>
    <cellStyle name="Comma 12 3 2 8" xfId="46701"/>
    <cellStyle name="Comma 12 3 2 8 2" xfId="46702"/>
    <cellStyle name="Comma 12 3 2 8 2 2" xfId="46703"/>
    <cellStyle name="Comma 12 3 2 8 2 3" xfId="46704"/>
    <cellStyle name="Comma 12 3 2 8 3" xfId="46705"/>
    <cellStyle name="Comma 12 3 2 8 4" xfId="46706"/>
    <cellStyle name="Comma 12 3 2 9" xfId="46707"/>
    <cellStyle name="Comma 12 3 2 9 2" xfId="46708"/>
    <cellStyle name="Comma 12 3 2 9 2 2" xfId="46709"/>
    <cellStyle name="Comma 12 3 2 9 2 3" xfId="46710"/>
    <cellStyle name="Comma 12 3 2 9 3" xfId="46711"/>
    <cellStyle name="Comma 12 3 2 9 4" xfId="46712"/>
    <cellStyle name="Comma 12 3 3" xfId="46713"/>
    <cellStyle name="Comma 12 3 3 2" xfId="46714"/>
    <cellStyle name="Comma 12 3 3 2 2" xfId="46715"/>
    <cellStyle name="Comma 12 3 3 2 2 2" xfId="46716"/>
    <cellStyle name="Comma 12 3 3 2 2 2 2" xfId="46717"/>
    <cellStyle name="Comma 12 3 3 2 2 2 3" xfId="46718"/>
    <cellStyle name="Comma 12 3 3 2 2 3" xfId="46719"/>
    <cellStyle name="Comma 12 3 3 2 2 4" xfId="46720"/>
    <cellStyle name="Comma 12 3 3 2 3" xfId="46721"/>
    <cellStyle name="Comma 12 3 3 2 3 2" xfId="46722"/>
    <cellStyle name="Comma 12 3 3 2 3 3" xfId="46723"/>
    <cellStyle name="Comma 12 3 3 2 4" xfId="46724"/>
    <cellStyle name="Comma 12 3 3 2 5" xfId="46725"/>
    <cellStyle name="Comma 12 3 3 3" xfId="46726"/>
    <cellStyle name="Comma 12 3 3 3 2" xfId="46727"/>
    <cellStyle name="Comma 12 3 3 3 2 2" xfId="46728"/>
    <cellStyle name="Comma 12 3 3 3 2 2 2" xfId="46729"/>
    <cellStyle name="Comma 12 3 3 3 2 2 3" xfId="46730"/>
    <cellStyle name="Comma 12 3 3 3 2 3" xfId="46731"/>
    <cellStyle name="Comma 12 3 3 3 2 4" xfId="46732"/>
    <cellStyle name="Comma 12 3 3 3 3" xfId="46733"/>
    <cellStyle name="Comma 12 3 3 3 3 2" xfId="46734"/>
    <cellStyle name="Comma 12 3 3 3 3 3" xfId="46735"/>
    <cellStyle name="Comma 12 3 3 3 4" xfId="46736"/>
    <cellStyle name="Comma 12 3 3 3 5" xfId="46737"/>
    <cellStyle name="Comma 12 3 3 4" xfId="46738"/>
    <cellStyle name="Comma 12 3 3 4 2" xfId="46739"/>
    <cellStyle name="Comma 12 3 3 4 2 2" xfId="46740"/>
    <cellStyle name="Comma 12 3 3 4 2 3" xfId="46741"/>
    <cellStyle name="Comma 12 3 3 4 3" xfId="46742"/>
    <cellStyle name="Comma 12 3 3 4 4" xfId="46743"/>
    <cellStyle name="Comma 12 3 3 5" xfId="46744"/>
    <cellStyle name="Comma 12 3 3 5 2" xfId="46745"/>
    <cellStyle name="Comma 12 3 3 5 3" xfId="46746"/>
    <cellStyle name="Comma 12 3 3 6" xfId="46747"/>
    <cellStyle name="Comma 12 3 3 7" xfId="46748"/>
    <cellStyle name="Comma 12 3 4" xfId="46749"/>
    <cellStyle name="Comma 12 3 4 2" xfId="46750"/>
    <cellStyle name="Comma 12 3 4 2 2" xfId="46751"/>
    <cellStyle name="Comma 12 3 4 2 2 2" xfId="46752"/>
    <cellStyle name="Comma 12 3 4 2 2 2 2" xfId="46753"/>
    <cellStyle name="Comma 12 3 4 2 2 2 3" xfId="46754"/>
    <cellStyle name="Comma 12 3 4 2 2 3" xfId="46755"/>
    <cellStyle name="Comma 12 3 4 2 2 4" xfId="46756"/>
    <cellStyle name="Comma 12 3 4 2 3" xfId="46757"/>
    <cellStyle name="Comma 12 3 4 2 3 2" xfId="46758"/>
    <cellStyle name="Comma 12 3 4 2 3 3" xfId="46759"/>
    <cellStyle name="Comma 12 3 4 2 4" xfId="46760"/>
    <cellStyle name="Comma 12 3 4 2 5" xfId="46761"/>
    <cellStyle name="Comma 12 3 4 3" xfId="46762"/>
    <cellStyle name="Comma 12 3 4 3 2" xfId="46763"/>
    <cellStyle name="Comma 12 3 4 3 2 2" xfId="46764"/>
    <cellStyle name="Comma 12 3 4 3 2 2 2" xfId="46765"/>
    <cellStyle name="Comma 12 3 4 3 2 2 3" xfId="46766"/>
    <cellStyle name="Comma 12 3 4 3 2 3" xfId="46767"/>
    <cellStyle name="Comma 12 3 4 3 2 4" xfId="46768"/>
    <cellStyle name="Comma 12 3 4 3 3" xfId="46769"/>
    <cellStyle name="Comma 12 3 4 3 3 2" xfId="46770"/>
    <cellStyle name="Comma 12 3 4 3 3 3" xfId="46771"/>
    <cellStyle name="Comma 12 3 4 3 4" xfId="46772"/>
    <cellStyle name="Comma 12 3 4 3 5" xfId="46773"/>
    <cellStyle name="Comma 12 3 4 4" xfId="46774"/>
    <cellStyle name="Comma 12 3 4 4 2" xfId="46775"/>
    <cellStyle name="Comma 12 3 4 4 2 2" xfId="46776"/>
    <cellStyle name="Comma 12 3 4 4 2 3" xfId="46777"/>
    <cellStyle name="Comma 12 3 4 4 3" xfId="46778"/>
    <cellStyle name="Comma 12 3 4 4 4" xfId="46779"/>
    <cellStyle name="Comma 12 3 4 5" xfId="46780"/>
    <cellStyle name="Comma 12 3 4 5 2" xfId="46781"/>
    <cellStyle name="Comma 12 3 4 5 3" xfId="46782"/>
    <cellStyle name="Comma 12 3 4 6" xfId="46783"/>
    <cellStyle name="Comma 12 3 4 7" xfId="46784"/>
    <cellStyle name="Comma 12 3 5" xfId="46785"/>
    <cellStyle name="Comma 12 3 5 2" xfId="46786"/>
    <cellStyle name="Comma 12 3 5 2 2" xfId="46787"/>
    <cellStyle name="Comma 12 3 5 2 2 2" xfId="46788"/>
    <cellStyle name="Comma 12 3 5 2 2 2 2" xfId="46789"/>
    <cellStyle name="Comma 12 3 5 2 2 2 3" xfId="46790"/>
    <cellStyle name="Comma 12 3 5 2 2 3" xfId="46791"/>
    <cellStyle name="Comma 12 3 5 2 2 4" xfId="46792"/>
    <cellStyle name="Comma 12 3 5 2 3" xfId="46793"/>
    <cellStyle name="Comma 12 3 5 2 3 2" xfId="46794"/>
    <cellStyle name="Comma 12 3 5 2 3 3" xfId="46795"/>
    <cellStyle name="Comma 12 3 5 2 4" xfId="46796"/>
    <cellStyle name="Comma 12 3 5 2 5" xfId="46797"/>
    <cellStyle name="Comma 12 3 5 3" xfId="46798"/>
    <cellStyle name="Comma 12 3 5 3 2" xfId="46799"/>
    <cellStyle name="Comma 12 3 5 3 2 2" xfId="46800"/>
    <cellStyle name="Comma 12 3 5 3 2 2 2" xfId="46801"/>
    <cellStyle name="Comma 12 3 5 3 2 2 3" xfId="46802"/>
    <cellStyle name="Comma 12 3 5 3 2 3" xfId="46803"/>
    <cellStyle name="Comma 12 3 5 3 2 4" xfId="46804"/>
    <cellStyle name="Comma 12 3 5 3 3" xfId="46805"/>
    <cellStyle name="Comma 12 3 5 3 3 2" xfId="46806"/>
    <cellStyle name="Comma 12 3 5 3 3 3" xfId="46807"/>
    <cellStyle name="Comma 12 3 5 3 4" xfId="46808"/>
    <cellStyle name="Comma 12 3 5 3 5" xfId="46809"/>
    <cellStyle name="Comma 12 3 5 4" xfId="46810"/>
    <cellStyle name="Comma 12 3 5 4 2" xfId="46811"/>
    <cellStyle name="Comma 12 3 5 4 2 2" xfId="46812"/>
    <cellStyle name="Comma 12 3 5 4 2 3" xfId="46813"/>
    <cellStyle name="Comma 12 3 5 4 3" xfId="46814"/>
    <cellStyle name="Comma 12 3 5 4 4" xfId="46815"/>
    <cellStyle name="Comma 12 3 5 5" xfId="46816"/>
    <cellStyle name="Comma 12 3 5 5 2" xfId="46817"/>
    <cellStyle name="Comma 12 3 5 5 3" xfId="46818"/>
    <cellStyle name="Comma 12 3 5 6" xfId="46819"/>
    <cellStyle name="Comma 12 3 5 7" xfId="46820"/>
    <cellStyle name="Comma 12 3 6" xfId="46821"/>
    <cellStyle name="Comma 12 3 6 2" xfId="46822"/>
    <cellStyle name="Comma 12 3 6 2 2" xfId="46823"/>
    <cellStyle name="Comma 12 3 6 2 2 2" xfId="46824"/>
    <cellStyle name="Comma 12 3 6 2 2 3" xfId="46825"/>
    <cellStyle name="Comma 12 3 6 2 3" xfId="46826"/>
    <cellStyle name="Comma 12 3 6 2 4" xfId="46827"/>
    <cellStyle name="Comma 12 3 6 3" xfId="46828"/>
    <cellStyle name="Comma 12 3 6 3 2" xfId="46829"/>
    <cellStyle name="Comma 12 3 6 3 3" xfId="46830"/>
    <cellStyle name="Comma 12 3 6 4" xfId="46831"/>
    <cellStyle name="Comma 12 3 6 5" xfId="46832"/>
    <cellStyle name="Comma 12 3 7" xfId="46833"/>
    <cellStyle name="Comma 12 3 7 2" xfId="46834"/>
    <cellStyle name="Comma 12 3 7 2 2" xfId="46835"/>
    <cellStyle name="Comma 12 3 7 2 2 2" xfId="46836"/>
    <cellStyle name="Comma 12 3 7 2 2 3" xfId="46837"/>
    <cellStyle name="Comma 12 3 7 2 3" xfId="46838"/>
    <cellStyle name="Comma 12 3 7 2 4" xfId="46839"/>
    <cellStyle name="Comma 12 3 7 3" xfId="46840"/>
    <cellStyle name="Comma 12 3 7 3 2" xfId="46841"/>
    <cellStyle name="Comma 12 3 7 3 3" xfId="46842"/>
    <cellStyle name="Comma 12 3 7 4" xfId="46843"/>
    <cellStyle name="Comma 12 3 7 5" xfId="46844"/>
    <cellStyle name="Comma 12 3 8" xfId="46845"/>
    <cellStyle name="Comma 12 3 8 2" xfId="46846"/>
    <cellStyle name="Comma 12 3 8 2 2" xfId="46847"/>
    <cellStyle name="Comma 12 3 8 2 2 2" xfId="46848"/>
    <cellStyle name="Comma 12 3 8 2 2 3" xfId="46849"/>
    <cellStyle name="Comma 12 3 8 2 3" xfId="46850"/>
    <cellStyle name="Comma 12 3 8 2 4" xfId="46851"/>
    <cellStyle name="Comma 12 3 8 3" xfId="46852"/>
    <cellStyle name="Comma 12 3 8 3 2" xfId="46853"/>
    <cellStyle name="Comma 12 3 8 3 3" xfId="46854"/>
    <cellStyle name="Comma 12 3 8 4" xfId="46855"/>
    <cellStyle name="Comma 12 3 8 5" xfId="46856"/>
    <cellStyle name="Comma 12 3 9" xfId="46857"/>
    <cellStyle name="Comma 12 3 9 2" xfId="46858"/>
    <cellStyle name="Comma 12 3 9 2 2" xfId="46859"/>
    <cellStyle name="Comma 12 3 9 2 3" xfId="46860"/>
    <cellStyle name="Comma 12 3 9 3" xfId="46861"/>
    <cellStyle name="Comma 12 3 9 4" xfId="46862"/>
    <cellStyle name="Comma 12 4" xfId="1687"/>
    <cellStyle name="Comma 12 5" xfId="46863"/>
    <cellStyle name="Comma 12 6" xfId="46864"/>
    <cellStyle name="Comma 12 7" xfId="46865"/>
    <cellStyle name="Comma 12 8" xfId="46866"/>
    <cellStyle name="Comma 12 9" xfId="46867"/>
    <cellStyle name="Comma 120" xfId="46868"/>
    <cellStyle name="Comma 121" xfId="46869"/>
    <cellStyle name="Comma 122" xfId="46870"/>
    <cellStyle name="Comma 123" xfId="46871"/>
    <cellStyle name="Comma 124" xfId="46872"/>
    <cellStyle name="Comma 125" xfId="46873"/>
    <cellStyle name="Comma 126" xfId="46874"/>
    <cellStyle name="Comma 127" xfId="46875"/>
    <cellStyle name="Comma 128" xfId="46876"/>
    <cellStyle name="Comma 129" xfId="46877"/>
    <cellStyle name="Comma 13" xfId="33"/>
    <cellStyle name="Comma 13 2" xfId="1688"/>
    <cellStyle name="Comma 13 2 2" xfId="46878"/>
    <cellStyle name="Comma 13 2 2 2" xfId="46879"/>
    <cellStyle name="Comma 13 2 2 3" xfId="46880"/>
    <cellStyle name="Comma 13 2 3" xfId="46881"/>
    <cellStyle name="Comma 13 2 4" xfId="46882"/>
    <cellStyle name="Comma 13 3" xfId="1689"/>
    <cellStyle name="Comma 13 3 10" xfId="46883"/>
    <cellStyle name="Comma 13 3 10 2" xfId="46884"/>
    <cellStyle name="Comma 13 3 10 2 2" xfId="46885"/>
    <cellStyle name="Comma 13 3 10 2 3" xfId="46886"/>
    <cellStyle name="Comma 13 3 10 3" xfId="46887"/>
    <cellStyle name="Comma 13 3 10 4" xfId="46888"/>
    <cellStyle name="Comma 13 3 11" xfId="46889"/>
    <cellStyle name="Comma 13 3 11 2" xfId="46890"/>
    <cellStyle name="Comma 13 3 11 3" xfId="46891"/>
    <cellStyle name="Comma 13 3 12" xfId="46892"/>
    <cellStyle name="Comma 13 3 13" xfId="46893"/>
    <cellStyle name="Comma 13 3 2" xfId="46894"/>
    <cellStyle name="Comma 13 3 2 10" xfId="46895"/>
    <cellStyle name="Comma 13 3 2 10 2" xfId="46896"/>
    <cellStyle name="Comma 13 3 2 10 3" xfId="46897"/>
    <cellStyle name="Comma 13 3 2 11" xfId="46898"/>
    <cellStyle name="Comma 13 3 2 12" xfId="46899"/>
    <cellStyle name="Comma 13 3 2 2" xfId="46900"/>
    <cellStyle name="Comma 13 3 2 2 2" xfId="46901"/>
    <cellStyle name="Comma 13 3 2 2 2 2" xfId="46902"/>
    <cellStyle name="Comma 13 3 2 2 2 2 2" xfId="46903"/>
    <cellStyle name="Comma 13 3 2 2 2 2 2 2" xfId="46904"/>
    <cellStyle name="Comma 13 3 2 2 2 2 2 3" xfId="46905"/>
    <cellStyle name="Comma 13 3 2 2 2 2 3" xfId="46906"/>
    <cellStyle name="Comma 13 3 2 2 2 2 4" xfId="46907"/>
    <cellStyle name="Comma 13 3 2 2 2 3" xfId="46908"/>
    <cellStyle name="Comma 13 3 2 2 2 3 2" xfId="46909"/>
    <cellStyle name="Comma 13 3 2 2 2 3 3" xfId="46910"/>
    <cellStyle name="Comma 13 3 2 2 2 4" xfId="46911"/>
    <cellStyle name="Comma 13 3 2 2 2 5" xfId="46912"/>
    <cellStyle name="Comma 13 3 2 2 3" xfId="46913"/>
    <cellStyle name="Comma 13 3 2 2 3 2" xfId="46914"/>
    <cellStyle name="Comma 13 3 2 2 3 2 2" xfId="46915"/>
    <cellStyle name="Comma 13 3 2 2 3 2 2 2" xfId="46916"/>
    <cellStyle name="Comma 13 3 2 2 3 2 2 3" xfId="46917"/>
    <cellStyle name="Comma 13 3 2 2 3 2 3" xfId="46918"/>
    <cellStyle name="Comma 13 3 2 2 3 2 4" xfId="46919"/>
    <cellStyle name="Comma 13 3 2 2 3 3" xfId="46920"/>
    <cellStyle name="Comma 13 3 2 2 3 3 2" xfId="46921"/>
    <cellStyle name="Comma 13 3 2 2 3 3 3" xfId="46922"/>
    <cellStyle name="Comma 13 3 2 2 3 4" xfId="46923"/>
    <cellStyle name="Comma 13 3 2 2 3 5" xfId="46924"/>
    <cellStyle name="Comma 13 3 2 2 4" xfId="46925"/>
    <cellStyle name="Comma 13 3 2 2 4 2" xfId="46926"/>
    <cellStyle name="Comma 13 3 2 2 4 2 2" xfId="46927"/>
    <cellStyle name="Comma 13 3 2 2 4 2 3" xfId="46928"/>
    <cellStyle name="Comma 13 3 2 2 4 3" xfId="46929"/>
    <cellStyle name="Comma 13 3 2 2 4 4" xfId="46930"/>
    <cellStyle name="Comma 13 3 2 2 5" xfId="46931"/>
    <cellStyle name="Comma 13 3 2 2 5 2" xfId="46932"/>
    <cellStyle name="Comma 13 3 2 2 5 3" xfId="46933"/>
    <cellStyle name="Comma 13 3 2 2 6" xfId="46934"/>
    <cellStyle name="Comma 13 3 2 2 7" xfId="46935"/>
    <cellStyle name="Comma 13 3 2 3" xfId="46936"/>
    <cellStyle name="Comma 13 3 2 3 2" xfId="46937"/>
    <cellStyle name="Comma 13 3 2 3 2 2" xfId="46938"/>
    <cellStyle name="Comma 13 3 2 3 2 2 2" xfId="46939"/>
    <cellStyle name="Comma 13 3 2 3 2 2 2 2" xfId="46940"/>
    <cellStyle name="Comma 13 3 2 3 2 2 2 3" xfId="46941"/>
    <cellStyle name="Comma 13 3 2 3 2 2 3" xfId="46942"/>
    <cellStyle name="Comma 13 3 2 3 2 2 4" xfId="46943"/>
    <cellStyle name="Comma 13 3 2 3 2 3" xfId="46944"/>
    <cellStyle name="Comma 13 3 2 3 2 3 2" xfId="46945"/>
    <cellStyle name="Comma 13 3 2 3 2 3 3" xfId="46946"/>
    <cellStyle name="Comma 13 3 2 3 2 4" xfId="46947"/>
    <cellStyle name="Comma 13 3 2 3 2 5" xfId="46948"/>
    <cellStyle name="Comma 13 3 2 3 3" xfId="46949"/>
    <cellStyle name="Comma 13 3 2 3 3 2" xfId="46950"/>
    <cellStyle name="Comma 13 3 2 3 3 2 2" xfId="46951"/>
    <cellStyle name="Comma 13 3 2 3 3 2 2 2" xfId="46952"/>
    <cellStyle name="Comma 13 3 2 3 3 2 2 3" xfId="46953"/>
    <cellStyle name="Comma 13 3 2 3 3 2 3" xfId="46954"/>
    <cellStyle name="Comma 13 3 2 3 3 2 4" xfId="46955"/>
    <cellStyle name="Comma 13 3 2 3 3 3" xfId="46956"/>
    <cellStyle name="Comma 13 3 2 3 3 3 2" xfId="46957"/>
    <cellStyle name="Comma 13 3 2 3 3 3 3" xfId="46958"/>
    <cellStyle name="Comma 13 3 2 3 3 4" xfId="46959"/>
    <cellStyle name="Comma 13 3 2 3 3 5" xfId="46960"/>
    <cellStyle name="Comma 13 3 2 3 4" xfId="46961"/>
    <cellStyle name="Comma 13 3 2 3 4 2" xfId="46962"/>
    <cellStyle name="Comma 13 3 2 3 4 2 2" xfId="46963"/>
    <cellStyle name="Comma 13 3 2 3 4 2 3" xfId="46964"/>
    <cellStyle name="Comma 13 3 2 3 4 3" xfId="46965"/>
    <cellStyle name="Comma 13 3 2 3 4 4" xfId="46966"/>
    <cellStyle name="Comma 13 3 2 3 5" xfId="46967"/>
    <cellStyle name="Comma 13 3 2 3 5 2" xfId="46968"/>
    <cellStyle name="Comma 13 3 2 3 5 3" xfId="46969"/>
    <cellStyle name="Comma 13 3 2 3 6" xfId="46970"/>
    <cellStyle name="Comma 13 3 2 3 7" xfId="46971"/>
    <cellStyle name="Comma 13 3 2 4" xfId="46972"/>
    <cellStyle name="Comma 13 3 2 4 2" xfId="46973"/>
    <cellStyle name="Comma 13 3 2 4 2 2" xfId="46974"/>
    <cellStyle name="Comma 13 3 2 4 2 2 2" xfId="46975"/>
    <cellStyle name="Comma 13 3 2 4 2 2 2 2" xfId="46976"/>
    <cellStyle name="Comma 13 3 2 4 2 2 2 3" xfId="46977"/>
    <cellStyle name="Comma 13 3 2 4 2 2 3" xfId="46978"/>
    <cellStyle name="Comma 13 3 2 4 2 2 4" xfId="46979"/>
    <cellStyle name="Comma 13 3 2 4 2 3" xfId="46980"/>
    <cellStyle name="Comma 13 3 2 4 2 3 2" xfId="46981"/>
    <cellStyle name="Comma 13 3 2 4 2 3 3" xfId="46982"/>
    <cellStyle name="Comma 13 3 2 4 2 4" xfId="46983"/>
    <cellStyle name="Comma 13 3 2 4 2 5" xfId="46984"/>
    <cellStyle name="Comma 13 3 2 4 3" xfId="46985"/>
    <cellStyle name="Comma 13 3 2 4 3 2" xfId="46986"/>
    <cellStyle name="Comma 13 3 2 4 3 2 2" xfId="46987"/>
    <cellStyle name="Comma 13 3 2 4 3 2 2 2" xfId="46988"/>
    <cellStyle name="Comma 13 3 2 4 3 2 2 3" xfId="46989"/>
    <cellStyle name="Comma 13 3 2 4 3 2 3" xfId="46990"/>
    <cellStyle name="Comma 13 3 2 4 3 2 4" xfId="46991"/>
    <cellStyle name="Comma 13 3 2 4 3 3" xfId="46992"/>
    <cellStyle name="Comma 13 3 2 4 3 3 2" xfId="46993"/>
    <cellStyle name="Comma 13 3 2 4 3 3 3" xfId="46994"/>
    <cellStyle name="Comma 13 3 2 4 3 4" xfId="46995"/>
    <cellStyle name="Comma 13 3 2 4 3 5" xfId="46996"/>
    <cellStyle name="Comma 13 3 2 4 4" xfId="46997"/>
    <cellStyle name="Comma 13 3 2 4 4 2" xfId="46998"/>
    <cellStyle name="Comma 13 3 2 4 4 2 2" xfId="46999"/>
    <cellStyle name="Comma 13 3 2 4 4 2 3" xfId="47000"/>
    <cellStyle name="Comma 13 3 2 4 4 3" xfId="47001"/>
    <cellStyle name="Comma 13 3 2 4 4 4" xfId="47002"/>
    <cellStyle name="Comma 13 3 2 4 5" xfId="47003"/>
    <cellStyle name="Comma 13 3 2 4 5 2" xfId="47004"/>
    <cellStyle name="Comma 13 3 2 4 5 3" xfId="47005"/>
    <cellStyle name="Comma 13 3 2 4 6" xfId="47006"/>
    <cellStyle name="Comma 13 3 2 4 7" xfId="47007"/>
    <cellStyle name="Comma 13 3 2 5" xfId="47008"/>
    <cellStyle name="Comma 13 3 2 5 2" xfId="47009"/>
    <cellStyle name="Comma 13 3 2 5 2 2" xfId="47010"/>
    <cellStyle name="Comma 13 3 2 5 2 2 2" xfId="47011"/>
    <cellStyle name="Comma 13 3 2 5 2 2 3" xfId="47012"/>
    <cellStyle name="Comma 13 3 2 5 2 3" xfId="47013"/>
    <cellStyle name="Comma 13 3 2 5 2 4" xfId="47014"/>
    <cellStyle name="Comma 13 3 2 5 3" xfId="47015"/>
    <cellStyle name="Comma 13 3 2 5 3 2" xfId="47016"/>
    <cellStyle name="Comma 13 3 2 5 3 3" xfId="47017"/>
    <cellStyle name="Comma 13 3 2 5 4" xfId="47018"/>
    <cellStyle name="Comma 13 3 2 5 5" xfId="47019"/>
    <cellStyle name="Comma 13 3 2 6" xfId="47020"/>
    <cellStyle name="Comma 13 3 2 6 2" xfId="47021"/>
    <cellStyle name="Comma 13 3 2 6 2 2" xfId="47022"/>
    <cellStyle name="Comma 13 3 2 6 2 2 2" xfId="47023"/>
    <cellStyle name="Comma 13 3 2 6 2 2 3" xfId="47024"/>
    <cellStyle name="Comma 13 3 2 6 2 3" xfId="47025"/>
    <cellStyle name="Comma 13 3 2 6 2 4" xfId="47026"/>
    <cellStyle name="Comma 13 3 2 6 3" xfId="47027"/>
    <cellStyle name="Comma 13 3 2 6 3 2" xfId="47028"/>
    <cellStyle name="Comma 13 3 2 6 3 3" xfId="47029"/>
    <cellStyle name="Comma 13 3 2 6 4" xfId="47030"/>
    <cellStyle name="Comma 13 3 2 6 5" xfId="47031"/>
    <cellStyle name="Comma 13 3 2 7" xfId="47032"/>
    <cellStyle name="Comma 13 3 2 7 2" xfId="47033"/>
    <cellStyle name="Comma 13 3 2 7 2 2" xfId="47034"/>
    <cellStyle name="Comma 13 3 2 7 2 2 2" xfId="47035"/>
    <cellStyle name="Comma 13 3 2 7 2 2 3" xfId="47036"/>
    <cellStyle name="Comma 13 3 2 7 2 3" xfId="47037"/>
    <cellStyle name="Comma 13 3 2 7 2 4" xfId="47038"/>
    <cellStyle name="Comma 13 3 2 7 3" xfId="47039"/>
    <cellStyle name="Comma 13 3 2 7 3 2" xfId="47040"/>
    <cellStyle name="Comma 13 3 2 7 3 3" xfId="47041"/>
    <cellStyle name="Comma 13 3 2 7 4" xfId="47042"/>
    <cellStyle name="Comma 13 3 2 7 5" xfId="47043"/>
    <cellStyle name="Comma 13 3 2 8" xfId="47044"/>
    <cellStyle name="Comma 13 3 2 8 2" xfId="47045"/>
    <cellStyle name="Comma 13 3 2 8 2 2" xfId="47046"/>
    <cellStyle name="Comma 13 3 2 8 2 3" xfId="47047"/>
    <cellStyle name="Comma 13 3 2 8 3" xfId="47048"/>
    <cellStyle name="Comma 13 3 2 8 4" xfId="47049"/>
    <cellStyle name="Comma 13 3 2 9" xfId="47050"/>
    <cellStyle name="Comma 13 3 2 9 2" xfId="47051"/>
    <cellStyle name="Comma 13 3 2 9 2 2" xfId="47052"/>
    <cellStyle name="Comma 13 3 2 9 2 3" xfId="47053"/>
    <cellStyle name="Comma 13 3 2 9 3" xfId="47054"/>
    <cellStyle name="Comma 13 3 2 9 4" xfId="47055"/>
    <cellStyle name="Comma 13 3 3" xfId="47056"/>
    <cellStyle name="Comma 13 3 3 2" xfId="47057"/>
    <cellStyle name="Comma 13 3 3 2 2" xfId="47058"/>
    <cellStyle name="Comma 13 3 3 2 2 2" xfId="47059"/>
    <cellStyle name="Comma 13 3 3 2 2 2 2" xfId="47060"/>
    <cellStyle name="Comma 13 3 3 2 2 2 3" xfId="47061"/>
    <cellStyle name="Comma 13 3 3 2 2 3" xfId="47062"/>
    <cellStyle name="Comma 13 3 3 2 2 4" xfId="47063"/>
    <cellStyle name="Comma 13 3 3 2 3" xfId="47064"/>
    <cellStyle name="Comma 13 3 3 2 3 2" xfId="47065"/>
    <cellStyle name="Comma 13 3 3 2 3 3" xfId="47066"/>
    <cellStyle name="Comma 13 3 3 2 4" xfId="47067"/>
    <cellStyle name="Comma 13 3 3 2 5" xfId="47068"/>
    <cellStyle name="Comma 13 3 3 3" xfId="47069"/>
    <cellStyle name="Comma 13 3 3 3 2" xfId="47070"/>
    <cellStyle name="Comma 13 3 3 3 2 2" xfId="47071"/>
    <cellStyle name="Comma 13 3 3 3 2 2 2" xfId="47072"/>
    <cellStyle name="Comma 13 3 3 3 2 2 3" xfId="47073"/>
    <cellStyle name="Comma 13 3 3 3 2 3" xfId="47074"/>
    <cellStyle name="Comma 13 3 3 3 2 4" xfId="47075"/>
    <cellStyle name="Comma 13 3 3 3 3" xfId="47076"/>
    <cellStyle name="Comma 13 3 3 3 3 2" xfId="47077"/>
    <cellStyle name="Comma 13 3 3 3 3 3" xfId="47078"/>
    <cellStyle name="Comma 13 3 3 3 4" xfId="47079"/>
    <cellStyle name="Comma 13 3 3 3 5" xfId="47080"/>
    <cellStyle name="Comma 13 3 3 4" xfId="47081"/>
    <cellStyle name="Comma 13 3 3 4 2" xfId="47082"/>
    <cellStyle name="Comma 13 3 3 4 2 2" xfId="47083"/>
    <cellStyle name="Comma 13 3 3 4 2 3" xfId="47084"/>
    <cellStyle name="Comma 13 3 3 4 3" xfId="47085"/>
    <cellStyle name="Comma 13 3 3 4 4" xfId="47086"/>
    <cellStyle name="Comma 13 3 3 5" xfId="47087"/>
    <cellStyle name="Comma 13 3 3 5 2" xfId="47088"/>
    <cellStyle name="Comma 13 3 3 5 3" xfId="47089"/>
    <cellStyle name="Comma 13 3 3 6" xfId="47090"/>
    <cellStyle name="Comma 13 3 3 7" xfId="47091"/>
    <cellStyle name="Comma 13 3 4" xfId="47092"/>
    <cellStyle name="Comma 13 3 4 2" xfId="47093"/>
    <cellStyle name="Comma 13 3 4 2 2" xfId="47094"/>
    <cellStyle name="Comma 13 3 4 2 2 2" xfId="47095"/>
    <cellStyle name="Comma 13 3 4 2 2 2 2" xfId="47096"/>
    <cellStyle name="Comma 13 3 4 2 2 2 3" xfId="47097"/>
    <cellStyle name="Comma 13 3 4 2 2 3" xfId="47098"/>
    <cellStyle name="Comma 13 3 4 2 2 4" xfId="47099"/>
    <cellStyle name="Comma 13 3 4 2 3" xfId="47100"/>
    <cellStyle name="Comma 13 3 4 2 3 2" xfId="47101"/>
    <cellStyle name="Comma 13 3 4 2 3 3" xfId="47102"/>
    <cellStyle name="Comma 13 3 4 2 4" xfId="47103"/>
    <cellStyle name="Comma 13 3 4 2 5" xfId="47104"/>
    <cellStyle name="Comma 13 3 4 3" xfId="47105"/>
    <cellStyle name="Comma 13 3 4 3 2" xfId="47106"/>
    <cellStyle name="Comma 13 3 4 3 2 2" xfId="47107"/>
    <cellStyle name="Comma 13 3 4 3 2 2 2" xfId="47108"/>
    <cellStyle name="Comma 13 3 4 3 2 2 3" xfId="47109"/>
    <cellStyle name="Comma 13 3 4 3 2 3" xfId="47110"/>
    <cellStyle name="Comma 13 3 4 3 2 4" xfId="47111"/>
    <cellStyle name="Comma 13 3 4 3 3" xfId="47112"/>
    <cellStyle name="Comma 13 3 4 3 3 2" xfId="47113"/>
    <cellStyle name="Comma 13 3 4 3 3 3" xfId="47114"/>
    <cellStyle name="Comma 13 3 4 3 4" xfId="47115"/>
    <cellStyle name="Comma 13 3 4 3 5" xfId="47116"/>
    <cellStyle name="Comma 13 3 4 4" xfId="47117"/>
    <cellStyle name="Comma 13 3 4 4 2" xfId="47118"/>
    <cellStyle name="Comma 13 3 4 4 2 2" xfId="47119"/>
    <cellStyle name="Comma 13 3 4 4 2 3" xfId="47120"/>
    <cellStyle name="Comma 13 3 4 4 3" xfId="47121"/>
    <cellStyle name="Comma 13 3 4 4 4" xfId="47122"/>
    <cellStyle name="Comma 13 3 4 5" xfId="47123"/>
    <cellStyle name="Comma 13 3 4 5 2" xfId="47124"/>
    <cellStyle name="Comma 13 3 4 5 3" xfId="47125"/>
    <cellStyle name="Comma 13 3 4 6" xfId="47126"/>
    <cellStyle name="Comma 13 3 4 7" xfId="47127"/>
    <cellStyle name="Comma 13 3 5" xfId="47128"/>
    <cellStyle name="Comma 13 3 5 2" xfId="47129"/>
    <cellStyle name="Comma 13 3 5 2 2" xfId="47130"/>
    <cellStyle name="Comma 13 3 5 2 2 2" xfId="47131"/>
    <cellStyle name="Comma 13 3 5 2 2 2 2" xfId="47132"/>
    <cellStyle name="Comma 13 3 5 2 2 2 3" xfId="47133"/>
    <cellStyle name="Comma 13 3 5 2 2 3" xfId="47134"/>
    <cellStyle name="Comma 13 3 5 2 2 4" xfId="47135"/>
    <cellStyle name="Comma 13 3 5 2 3" xfId="47136"/>
    <cellStyle name="Comma 13 3 5 2 3 2" xfId="47137"/>
    <cellStyle name="Comma 13 3 5 2 3 3" xfId="47138"/>
    <cellStyle name="Comma 13 3 5 2 4" xfId="47139"/>
    <cellStyle name="Comma 13 3 5 2 5" xfId="47140"/>
    <cellStyle name="Comma 13 3 5 3" xfId="47141"/>
    <cellStyle name="Comma 13 3 5 3 2" xfId="47142"/>
    <cellStyle name="Comma 13 3 5 3 2 2" xfId="47143"/>
    <cellStyle name="Comma 13 3 5 3 2 2 2" xfId="47144"/>
    <cellStyle name="Comma 13 3 5 3 2 2 3" xfId="47145"/>
    <cellStyle name="Comma 13 3 5 3 2 3" xfId="47146"/>
    <cellStyle name="Comma 13 3 5 3 2 4" xfId="47147"/>
    <cellStyle name="Comma 13 3 5 3 3" xfId="47148"/>
    <cellStyle name="Comma 13 3 5 3 3 2" xfId="47149"/>
    <cellStyle name="Comma 13 3 5 3 3 3" xfId="47150"/>
    <cellStyle name="Comma 13 3 5 3 4" xfId="47151"/>
    <cellStyle name="Comma 13 3 5 3 5" xfId="47152"/>
    <cellStyle name="Comma 13 3 5 4" xfId="47153"/>
    <cellStyle name="Comma 13 3 5 4 2" xfId="47154"/>
    <cellStyle name="Comma 13 3 5 4 2 2" xfId="47155"/>
    <cellStyle name="Comma 13 3 5 4 2 3" xfId="47156"/>
    <cellStyle name="Comma 13 3 5 4 3" xfId="47157"/>
    <cellStyle name="Comma 13 3 5 4 4" xfId="47158"/>
    <cellStyle name="Comma 13 3 5 5" xfId="47159"/>
    <cellStyle name="Comma 13 3 5 5 2" xfId="47160"/>
    <cellStyle name="Comma 13 3 5 5 3" xfId="47161"/>
    <cellStyle name="Comma 13 3 5 6" xfId="47162"/>
    <cellStyle name="Comma 13 3 5 7" xfId="47163"/>
    <cellStyle name="Comma 13 3 6" xfId="47164"/>
    <cellStyle name="Comma 13 3 6 2" xfId="47165"/>
    <cellStyle name="Comma 13 3 6 2 2" xfId="47166"/>
    <cellStyle name="Comma 13 3 6 2 2 2" xfId="47167"/>
    <cellStyle name="Comma 13 3 6 2 2 3" xfId="47168"/>
    <cellStyle name="Comma 13 3 6 2 3" xfId="47169"/>
    <cellStyle name="Comma 13 3 6 2 4" xfId="47170"/>
    <cellStyle name="Comma 13 3 6 3" xfId="47171"/>
    <cellStyle name="Comma 13 3 6 3 2" xfId="47172"/>
    <cellStyle name="Comma 13 3 6 3 3" xfId="47173"/>
    <cellStyle name="Comma 13 3 6 4" xfId="47174"/>
    <cellStyle name="Comma 13 3 6 5" xfId="47175"/>
    <cellStyle name="Comma 13 3 7" xfId="47176"/>
    <cellStyle name="Comma 13 3 7 2" xfId="47177"/>
    <cellStyle name="Comma 13 3 7 2 2" xfId="47178"/>
    <cellStyle name="Comma 13 3 7 2 2 2" xfId="47179"/>
    <cellStyle name="Comma 13 3 7 2 2 3" xfId="47180"/>
    <cellStyle name="Comma 13 3 7 2 3" xfId="47181"/>
    <cellStyle name="Comma 13 3 7 2 4" xfId="47182"/>
    <cellStyle name="Comma 13 3 7 3" xfId="47183"/>
    <cellStyle name="Comma 13 3 7 3 2" xfId="47184"/>
    <cellStyle name="Comma 13 3 7 3 3" xfId="47185"/>
    <cellStyle name="Comma 13 3 7 4" xfId="47186"/>
    <cellStyle name="Comma 13 3 7 5" xfId="47187"/>
    <cellStyle name="Comma 13 3 8" xfId="47188"/>
    <cellStyle name="Comma 13 3 8 2" xfId="47189"/>
    <cellStyle name="Comma 13 3 8 2 2" xfId="47190"/>
    <cellStyle name="Comma 13 3 8 2 2 2" xfId="47191"/>
    <cellStyle name="Comma 13 3 8 2 2 3" xfId="47192"/>
    <cellStyle name="Comma 13 3 8 2 3" xfId="47193"/>
    <cellStyle name="Comma 13 3 8 2 4" xfId="47194"/>
    <cellStyle name="Comma 13 3 8 3" xfId="47195"/>
    <cellStyle name="Comma 13 3 8 3 2" xfId="47196"/>
    <cellStyle name="Comma 13 3 8 3 3" xfId="47197"/>
    <cellStyle name="Comma 13 3 8 4" xfId="47198"/>
    <cellStyle name="Comma 13 3 8 5" xfId="47199"/>
    <cellStyle name="Comma 13 3 9" xfId="47200"/>
    <cellStyle name="Comma 13 3 9 2" xfId="47201"/>
    <cellStyle name="Comma 13 3 9 2 2" xfId="47202"/>
    <cellStyle name="Comma 13 3 9 2 3" xfId="47203"/>
    <cellStyle name="Comma 13 3 9 3" xfId="47204"/>
    <cellStyle name="Comma 13 3 9 4" xfId="47205"/>
    <cellStyle name="Comma 13 4" xfId="1690"/>
    <cellStyle name="Comma 13 5" xfId="47206"/>
    <cellStyle name="Comma 130" xfId="47207"/>
    <cellStyle name="Comma 131" xfId="47208"/>
    <cellStyle name="Comma 132" xfId="47209"/>
    <cellStyle name="Comma 133" xfId="47210"/>
    <cellStyle name="Comma 134" xfId="47211"/>
    <cellStyle name="Comma 135" xfId="47212"/>
    <cellStyle name="Comma 136" xfId="47213"/>
    <cellStyle name="Comma 137" xfId="47214"/>
    <cellStyle name="Comma 138" xfId="47215"/>
    <cellStyle name="Comma 139" xfId="47216"/>
    <cellStyle name="Comma 14" xfId="1691"/>
    <cellStyle name="Comma 14 10" xfId="47217"/>
    <cellStyle name="Comma 14 10 2" xfId="47218"/>
    <cellStyle name="Comma 14 10 2 2" xfId="47219"/>
    <cellStyle name="Comma 14 10 3" xfId="47220"/>
    <cellStyle name="Comma 14 11" xfId="47221"/>
    <cellStyle name="Comma 14 11 2" xfId="47222"/>
    <cellStyle name="Comma 14 11 2 2" xfId="47223"/>
    <cellStyle name="Comma 14 11 3" xfId="47224"/>
    <cellStyle name="Comma 14 12" xfId="47225"/>
    <cellStyle name="Comma 14 12 2" xfId="47226"/>
    <cellStyle name="Comma 14 13" xfId="47227"/>
    <cellStyle name="Comma 14 14" xfId="47228"/>
    <cellStyle name="Comma 14 15" xfId="47229"/>
    <cellStyle name="Comma 14 16" xfId="47230"/>
    <cellStyle name="Comma 14 17" xfId="47231"/>
    <cellStyle name="Comma 14 2" xfId="1692"/>
    <cellStyle name="Comma 14 2 10" xfId="47232"/>
    <cellStyle name="Comma 14 2 10 2" xfId="47233"/>
    <cellStyle name="Comma 14 2 10 2 2" xfId="47234"/>
    <cellStyle name="Comma 14 2 10 3" xfId="47235"/>
    <cellStyle name="Comma 14 2 11" xfId="47236"/>
    <cellStyle name="Comma 14 2 11 2" xfId="47237"/>
    <cellStyle name="Comma 14 2 12" xfId="47238"/>
    <cellStyle name="Comma 14 2 13" xfId="47239"/>
    <cellStyle name="Comma 14 2 2" xfId="47240"/>
    <cellStyle name="Comma 14 2 2 10" xfId="47241"/>
    <cellStyle name="Comma 14 2 2 2" xfId="47242"/>
    <cellStyle name="Comma 14 2 2 2 2" xfId="47243"/>
    <cellStyle name="Comma 14 2 2 2 2 2" xfId="47244"/>
    <cellStyle name="Comma 14 2 2 2 2 2 2" xfId="47245"/>
    <cellStyle name="Comma 14 2 2 2 2 2 2 2" xfId="47246"/>
    <cellStyle name="Comma 14 2 2 2 2 2 3" xfId="47247"/>
    <cellStyle name="Comma 14 2 2 2 2 3" xfId="47248"/>
    <cellStyle name="Comma 14 2 2 2 2 3 2" xfId="47249"/>
    <cellStyle name="Comma 14 2 2 2 2 4" xfId="47250"/>
    <cellStyle name="Comma 14 2 2 2 3" xfId="47251"/>
    <cellStyle name="Comma 14 2 2 2 3 2" xfId="47252"/>
    <cellStyle name="Comma 14 2 2 2 3 2 2" xfId="47253"/>
    <cellStyle name="Comma 14 2 2 2 3 3" xfId="47254"/>
    <cellStyle name="Comma 14 2 2 2 4" xfId="47255"/>
    <cellStyle name="Comma 14 2 2 2 4 2" xfId="47256"/>
    <cellStyle name="Comma 14 2 2 2 4 2 2" xfId="47257"/>
    <cellStyle name="Comma 14 2 2 2 4 3" xfId="47258"/>
    <cellStyle name="Comma 14 2 2 2 5" xfId="47259"/>
    <cellStyle name="Comma 14 2 2 2 5 2" xfId="47260"/>
    <cellStyle name="Comma 14 2 2 2 6" xfId="47261"/>
    <cellStyle name="Comma 14 2 2 2 7" xfId="47262"/>
    <cellStyle name="Comma 14 2 2 3" xfId="47263"/>
    <cellStyle name="Comma 14 2 2 3 2" xfId="47264"/>
    <cellStyle name="Comma 14 2 2 3 2 2" xfId="47265"/>
    <cellStyle name="Comma 14 2 2 3 2 2 2" xfId="47266"/>
    <cellStyle name="Comma 14 2 2 3 2 3" xfId="47267"/>
    <cellStyle name="Comma 14 2 2 3 3" xfId="47268"/>
    <cellStyle name="Comma 14 2 2 3 3 2" xfId="47269"/>
    <cellStyle name="Comma 14 2 2 3 3 2 2" xfId="47270"/>
    <cellStyle name="Comma 14 2 2 3 3 3" xfId="47271"/>
    <cellStyle name="Comma 14 2 2 3 4" xfId="47272"/>
    <cellStyle name="Comma 14 2 2 3 4 2" xfId="47273"/>
    <cellStyle name="Comma 14 2 2 3 5" xfId="47274"/>
    <cellStyle name="Comma 14 2 2 3 6" xfId="47275"/>
    <cellStyle name="Comma 14 2 2 4" xfId="47276"/>
    <cellStyle name="Comma 14 2 2 4 2" xfId="47277"/>
    <cellStyle name="Comma 14 2 2 4 2 2" xfId="47278"/>
    <cellStyle name="Comma 14 2 2 4 2 2 2" xfId="47279"/>
    <cellStyle name="Comma 14 2 2 4 2 3" xfId="47280"/>
    <cellStyle name="Comma 14 2 2 4 3" xfId="47281"/>
    <cellStyle name="Comma 14 2 2 4 3 2" xfId="47282"/>
    <cellStyle name="Comma 14 2 2 4 3 2 2" xfId="47283"/>
    <cellStyle name="Comma 14 2 2 4 3 3" xfId="47284"/>
    <cellStyle name="Comma 14 2 2 4 4" xfId="47285"/>
    <cellStyle name="Comma 14 2 2 4 4 2" xfId="47286"/>
    <cellStyle name="Comma 14 2 2 4 5" xfId="47287"/>
    <cellStyle name="Comma 14 2 2 4 6" xfId="47288"/>
    <cellStyle name="Comma 14 2 2 5" xfId="47289"/>
    <cellStyle name="Comma 14 2 2 5 2" xfId="47290"/>
    <cellStyle name="Comma 14 2 2 5 2 2" xfId="47291"/>
    <cellStyle name="Comma 14 2 2 5 2 2 2" xfId="47292"/>
    <cellStyle name="Comma 14 2 2 5 2 2 2 2" xfId="47293"/>
    <cellStyle name="Comma 14 2 2 5 2 2 3" xfId="47294"/>
    <cellStyle name="Comma 14 2 2 5 2 3" xfId="47295"/>
    <cellStyle name="Comma 14 2 2 5 2 3 2" xfId="47296"/>
    <cellStyle name="Comma 14 2 2 5 2 4" xfId="47297"/>
    <cellStyle name="Comma 14 2 2 5 3" xfId="47298"/>
    <cellStyle name="Comma 14 2 2 5 3 2" xfId="47299"/>
    <cellStyle name="Comma 14 2 2 5 3 2 2" xfId="47300"/>
    <cellStyle name="Comma 14 2 2 5 3 3" xfId="47301"/>
    <cellStyle name="Comma 14 2 2 5 4" xfId="47302"/>
    <cellStyle name="Comma 14 2 2 5 4 2" xfId="47303"/>
    <cellStyle name="Comma 14 2 2 5 4 2 2" xfId="47304"/>
    <cellStyle name="Comma 14 2 2 5 4 3" xfId="47305"/>
    <cellStyle name="Comma 14 2 2 5 5" xfId="47306"/>
    <cellStyle name="Comma 14 2 2 5 5 2" xfId="47307"/>
    <cellStyle name="Comma 14 2 2 5 5 2 2" xfId="47308"/>
    <cellStyle name="Comma 14 2 2 5 5 3" xfId="47309"/>
    <cellStyle name="Comma 14 2 2 5 6" xfId="47310"/>
    <cellStyle name="Comma 14 2 2 5 6 2" xfId="47311"/>
    <cellStyle name="Comma 14 2 2 5 7" xfId="47312"/>
    <cellStyle name="Comma 14 2 2 5 8" xfId="47313"/>
    <cellStyle name="Comma 14 2 2 6" xfId="47314"/>
    <cellStyle name="Comma 14 2 2 6 2" xfId="47315"/>
    <cellStyle name="Comma 14 2 2 6 2 2" xfId="47316"/>
    <cellStyle name="Comma 14 2 2 6 3" xfId="47317"/>
    <cellStyle name="Comma 14 2 2 7" xfId="47318"/>
    <cellStyle name="Comma 14 2 2 7 2" xfId="47319"/>
    <cellStyle name="Comma 14 2 2 7 2 2" xfId="47320"/>
    <cellStyle name="Comma 14 2 2 7 3" xfId="47321"/>
    <cellStyle name="Comma 14 2 2 8" xfId="47322"/>
    <cellStyle name="Comma 14 2 2 8 2" xfId="47323"/>
    <cellStyle name="Comma 14 2 2 9" xfId="47324"/>
    <cellStyle name="Comma 14 2 3" xfId="47325"/>
    <cellStyle name="Comma 14 2 3 10" xfId="47326"/>
    <cellStyle name="Comma 14 2 3 2" xfId="47327"/>
    <cellStyle name="Comma 14 2 3 2 2" xfId="47328"/>
    <cellStyle name="Comma 14 2 3 2 2 2" xfId="47329"/>
    <cellStyle name="Comma 14 2 3 2 2 2 2" xfId="47330"/>
    <cellStyle name="Comma 14 2 3 2 2 2 2 2" xfId="47331"/>
    <cellStyle name="Comma 14 2 3 2 2 2 3" xfId="47332"/>
    <cellStyle name="Comma 14 2 3 2 2 3" xfId="47333"/>
    <cellStyle name="Comma 14 2 3 2 2 3 2" xfId="47334"/>
    <cellStyle name="Comma 14 2 3 2 2 4" xfId="47335"/>
    <cellStyle name="Comma 14 2 3 2 3" xfId="47336"/>
    <cellStyle name="Comma 14 2 3 2 3 2" xfId="47337"/>
    <cellStyle name="Comma 14 2 3 2 3 2 2" xfId="47338"/>
    <cellStyle name="Comma 14 2 3 2 3 3" xfId="47339"/>
    <cellStyle name="Comma 14 2 3 2 4" xfId="47340"/>
    <cellStyle name="Comma 14 2 3 2 4 2" xfId="47341"/>
    <cellStyle name="Comma 14 2 3 2 4 2 2" xfId="47342"/>
    <cellStyle name="Comma 14 2 3 2 4 3" xfId="47343"/>
    <cellStyle name="Comma 14 2 3 2 5" xfId="47344"/>
    <cellStyle name="Comma 14 2 3 2 5 2" xfId="47345"/>
    <cellStyle name="Comma 14 2 3 2 6" xfId="47346"/>
    <cellStyle name="Comma 14 2 3 2 7" xfId="47347"/>
    <cellStyle name="Comma 14 2 3 3" xfId="47348"/>
    <cellStyle name="Comma 14 2 3 3 2" xfId="47349"/>
    <cellStyle name="Comma 14 2 3 3 2 2" xfId="47350"/>
    <cellStyle name="Comma 14 2 3 3 2 2 2" xfId="47351"/>
    <cellStyle name="Comma 14 2 3 3 2 3" xfId="47352"/>
    <cellStyle name="Comma 14 2 3 3 3" xfId="47353"/>
    <cellStyle name="Comma 14 2 3 3 3 2" xfId="47354"/>
    <cellStyle name="Comma 14 2 3 3 3 2 2" xfId="47355"/>
    <cellStyle name="Comma 14 2 3 3 3 3" xfId="47356"/>
    <cellStyle name="Comma 14 2 3 3 4" xfId="47357"/>
    <cellStyle name="Comma 14 2 3 3 4 2" xfId="47358"/>
    <cellStyle name="Comma 14 2 3 3 5" xfId="47359"/>
    <cellStyle name="Comma 14 2 3 3 6" xfId="47360"/>
    <cellStyle name="Comma 14 2 3 4" xfId="47361"/>
    <cellStyle name="Comma 14 2 3 4 2" xfId="47362"/>
    <cellStyle name="Comma 14 2 3 4 2 2" xfId="47363"/>
    <cellStyle name="Comma 14 2 3 4 2 2 2" xfId="47364"/>
    <cellStyle name="Comma 14 2 3 4 2 3" xfId="47365"/>
    <cellStyle name="Comma 14 2 3 4 3" xfId="47366"/>
    <cellStyle name="Comma 14 2 3 4 3 2" xfId="47367"/>
    <cellStyle name="Comma 14 2 3 4 3 2 2" xfId="47368"/>
    <cellStyle name="Comma 14 2 3 4 3 3" xfId="47369"/>
    <cellStyle name="Comma 14 2 3 4 4" xfId="47370"/>
    <cellStyle name="Comma 14 2 3 4 4 2" xfId="47371"/>
    <cellStyle name="Comma 14 2 3 4 5" xfId="47372"/>
    <cellStyle name="Comma 14 2 3 4 6" xfId="47373"/>
    <cellStyle name="Comma 14 2 3 5" xfId="47374"/>
    <cellStyle name="Comma 14 2 3 5 2" xfId="47375"/>
    <cellStyle name="Comma 14 2 3 5 2 2" xfId="47376"/>
    <cellStyle name="Comma 14 2 3 5 2 2 2" xfId="47377"/>
    <cellStyle name="Comma 14 2 3 5 2 3" xfId="47378"/>
    <cellStyle name="Comma 14 2 3 5 3" xfId="47379"/>
    <cellStyle name="Comma 14 2 3 5 3 2" xfId="47380"/>
    <cellStyle name="Comma 14 2 3 5 3 2 2" xfId="47381"/>
    <cellStyle name="Comma 14 2 3 5 3 3" xfId="47382"/>
    <cellStyle name="Comma 14 2 3 5 4" xfId="47383"/>
    <cellStyle name="Comma 14 2 3 5 4 2" xfId="47384"/>
    <cellStyle name="Comma 14 2 3 5 5" xfId="47385"/>
    <cellStyle name="Comma 14 2 3 5 6" xfId="47386"/>
    <cellStyle name="Comma 14 2 3 6" xfId="47387"/>
    <cellStyle name="Comma 14 2 3 6 2" xfId="47388"/>
    <cellStyle name="Comma 14 2 3 6 2 2" xfId="47389"/>
    <cellStyle name="Comma 14 2 3 6 3" xfId="47390"/>
    <cellStyle name="Comma 14 2 3 7" xfId="47391"/>
    <cellStyle name="Comma 14 2 3 7 2" xfId="47392"/>
    <cellStyle name="Comma 14 2 3 7 2 2" xfId="47393"/>
    <cellStyle name="Comma 14 2 3 7 3" xfId="47394"/>
    <cellStyle name="Comma 14 2 3 8" xfId="47395"/>
    <cellStyle name="Comma 14 2 3 8 2" xfId="47396"/>
    <cellStyle name="Comma 14 2 3 9" xfId="47397"/>
    <cellStyle name="Comma 14 2 4" xfId="47398"/>
    <cellStyle name="Comma 14 2 4 2" xfId="47399"/>
    <cellStyle name="Comma 14 2 4 2 2" xfId="47400"/>
    <cellStyle name="Comma 14 2 4 2 2 2" xfId="47401"/>
    <cellStyle name="Comma 14 2 4 2 2 2 2" xfId="47402"/>
    <cellStyle name="Comma 14 2 4 2 2 2 2 2" xfId="47403"/>
    <cellStyle name="Comma 14 2 4 2 2 2 3" xfId="47404"/>
    <cellStyle name="Comma 14 2 4 2 2 3" xfId="47405"/>
    <cellStyle name="Comma 14 2 4 2 2 3 2" xfId="47406"/>
    <cellStyle name="Comma 14 2 4 2 2 4" xfId="47407"/>
    <cellStyle name="Comma 14 2 4 2 3" xfId="47408"/>
    <cellStyle name="Comma 14 2 4 2 3 2" xfId="47409"/>
    <cellStyle name="Comma 14 2 4 2 3 2 2" xfId="47410"/>
    <cellStyle name="Comma 14 2 4 2 3 3" xfId="47411"/>
    <cellStyle name="Comma 14 2 4 2 4" xfId="47412"/>
    <cellStyle name="Comma 14 2 4 2 4 2" xfId="47413"/>
    <cellStyle name="Comma 14 2 4 2 5" xfId="47414"/>
    <cellStyle name="Comma 14 2 4 2 6" xfId="47415"/>
    <cellStyle name="Comma 14 2 4 3" xfId="47416"/>
    <cellStyle name="Comma 14 2 4 3 2" xfId="47417"/>
    <cellStyle name="Comma 14 2 4 3 2 2" xfId="47418"/>
    <cellStyle name="Comma 14 2 4 3 2 2 2" xfId="47419"/>
    <cellStyle name="Comma 14 2 4 3 2 3" xfId="47420"/>
    <cellStyle name="Comma 14 2 4 3 3" xfId="47421"/>
    <cellStyle name="Comma 14 2 4 3 3 2" xfId="47422"/>
    <cellStyle name="Comma 14 2 4 3 4" xfId="47423"/>
    <cellStyle name="Comma 14 2 4 4" xfId="47424"/>
    <cellStyle name="Comma 14 2 4 4 2" xfId="47425"/>
    <cellStyle name="Comma 14 2 4 4 2 2" xfId="47426"/>
    <cellStyle name="Comma 14 2 4 4 3" xfId="47427"/>
    <cellStyle name="Comma 14 2 4 5" xfId="47428"/>
    <cellStyle name="Comma 14 2 4 5 2" xfId="47429"/>
    <cellStyle name="Comma 14 2 4 5 2 2" xfId="47430"/>
    <cellStyle name="Comma 14 2 4 5 3" xfId="47431"/>
    <cellStyle name="Comma 14 2 4 6" xfId="47432"/>
    <cellStyle name="Comma 14 2 4 6 2" xfId="47433"/>
    <cellStyle name="Comma 14 2 4 7" xfId="47434"/>
    <cellStyle name="Comma 14 2 4 8" xfId="47435"/>
    <cellStyle name="Comma 14 2 5" xfId="47436"/>
    <cellStyle name="Comma 14 2 5 2" xfId="47437"/>
    <cellStyle name="Comma 14 2 5 2 2" xfId="47438"/>
    <cellStyle name="Comma 14 2 5 2 2 2" xfId="47439"/>
    <cellStyle name="Comma 14 2 5 2 2 2 2" xfId="47440"/>
    <cellStyle name="Comma 14 2 5 2 2 2 2 2" xfId="47441"/>
    <cellStyle name="Comma 14 2 5 2 2 2 3" xfId="47442"/>
    <cellStyle name="Comma 14 2 5 2 2 3" xfId="47443"/>
    <cellStyle name="Comma 14 2 5 2 2 3 2" xfId="47444"/>
    <cellStyle name="Comma 14 2 5 2 2 4" xfId="47445"/>
    <cellStyle name="Comma 14 2 5 2 3" xfId="47446"/>
    <cellStyle name="Comma 14 2 5 2 3 2" xfId="47447"/>
    <cellStyle name="Comma 14 2 5 2 3 2 2" xfId="47448"/>
    <cellStyle name="Comma 14 2 5 2 3 3" xfId="47449"/>
    <cellStyle name="Comma 14 2 5 2 4" xfId="47450"/>
    <cellStyle name="Comma 14 2 5 2 4 2" xfId="47451"/>
    <cellStyle name="Comma 14 2 5 2 5" xfId="47452"/>
    <cellStyle name="Comma 14 2 5 2 6" xfId="47453"/>
    <cellStyle name="Comma 14 2 5 3" xfId="47454"/>
    <cellStyle name="Comma 14 2 5 3 2" xfId="47455"/>
    <cellStyle name="Comma 14 2 5 3 2 2" xfId="47456"/>
    <cellStyle name="Comma 14 2 5 3 2 2 2" xfId="47457"/>
    <cellStyle name="Comma 14 2 5 3 2 3" xfId="47458"/>
    <cellStyle name="Comma 14 2 5 3 3" xfId="47459"/>
    <cellStyle name="Comma 14 2 5 3 3 2" xfId="47460"/>
    <cellStyle name="Comma 14 2 5 3 4" xfId="47461"/>
    <cellStyle name="Comma 14 2 5 4" xfId="47462"/>
    <cellStyle name="Comma 14 2 5 4 2" xfId="47463"/>
    <cellStyle name="Comma 14 2 5 4 2 2" xfId="47464"/>
    <cellStyle name="Comma 14 2 5 4 3" xfId="47465"/>
    <cellStyle name="Comma 14 2 5 5" xfId="47466"/>
    <cellStyle name="Comma 14 2 5 5 2" xfId="47467"/>
    <cellStyle name="Comma 14 2 5 5 2 2" xfId="47468"/>
    <cellStyle name="Comma 14 2 5 5 3" xfId="47469"/>
    <cellStyle name="Comma 14 2 5 6" xfId="47470"/>
    <cellStyle name="Comma 14 2 5 6 2" xfId="47471"/>
    <cellStyle name="Comma 14 2 5 7" xfId="47472"/>
    <cellStyle name="Comma 14 2 5 8" xfId="47473"/>
    <cellStyle name="Comma 14 2 6" xfId="47474"/>
    <cellStyle name="Comma 14 2 6 2" xfId="47475"/>
    <cellStyle name="Comma 14 2 6 2 2" xfId="47476"/>
    <cellStyle name="Comma 14 2 6 2 2 2" xfId="47477"/>
    <cellStyle name="Comma 14 2 6 2 2 2 2" xfId="47478"/>
    <cellStyle name="Comma 14 2 6 2 2 3" xfId="47479"/>
    <cellStyle name="Comma 14 2 6 2 3" xfId="47480"/>
    <cellStyle name="Comma 14 2 6 2 3 2" xfId="47481"/>
    <cellStyle name="Comma 14 2 6 2 4" xfId="47482"/>
    <cellStyle name="Comma 14 2 6 3" xfId="47483"/>
    <cellStyle name="Comma 14 2 6 3 2" xfId="47484"/>
    <cellStyle name="Comma 14 2 6 3 2 2" xfId="47485"/>
    <cellStyle name="Comma 14 2 6 3 3" xfId="47486"/>
    <cellStyle name="Comma 14 2 6 4" xfId="47487"/>
    <cellStyle name="Comma 14 2 6 4 2" xfId="47488"/>
    <cellStyle name="Comma 14 2 6 4 2 2" xfId="47489"/>
    <cellStyle name="Comma 14 2 6 4 3" xfId="47490"/>
    <cellStyle name="Comma 14 2 6 5" xfId="47491"/>
    <cellStyle name="Comma 14 2 6 5 2" xfId="47492"/>
    <cellStyle name="Comma 14 2 6 6" xfId="47493"/>
    <cellStyle name="Comma 14 2 6 7" xfId="47494"/>
    <cellStyle name="Comma 14 2 7" xfId="47495"/>
    <cellStyle name="Comma 14 2 7 2" xfId="47496"/>
    <cellStyle name="Comma 14 2 7 2 2" xfId="47497"/>
    <cellStyle name="Comma 14 2 7 2 2 2" xfId="47498"/>
    <cellStyle name="Comma 14 2 7 2 3" xfId="47499"/>
    <cellStyle name="Comma 14 2 7 3" xfId="47500"/>
    <cellStyle name="Comma 14 2 7 3 2" xfId="47501"/>
    <cellStyle name="Comma 14 2 7 3 2 2" xfId="47502"/>
    <cellStyle name="Comma 14 2 7 3 3" xfId="47503"/>
    <cellStyle name="Comma 14 2 7 4" xfId="47504"/>
    <cellStyle name="Comma 14 2 7 4 2" xfId="47505"/>
    <cellStyle name="Comma 14 2 7 5" xfId="47506"/>
    <cellStyle name="Comma 14 2 7 6" xfId="47507"/>
    <cellStyle name="Comma 14 2 8" xfId="47508"/>
    <cellStyle name="Comma 14 2 8 2" xfId="47509"/>
    <cellStyle name="Comma 14 2 8 2 2" xfId="47510"/>
    <cellStyle name="Comma 14 2 8 2 2 2" xfId="47511"/>
    <cellStyle name="Comma 14 2 8 2 3" xfId="47512"/>
    <cellStyle name="Comma 14 2 8 3" xfId="47513"/>
    <cellStyle name="Comma 14 2 8 3 2" xfId="47514"/>
    <cellStyle name="Comma 14 2 8 4" xfId="47515"/>
    <cellStyle name="Comma 14 2 9" xfId="47516"/>
    <cellStyle name="Comma 14 2 9 2" xfId="47517"/>
    <cellStyle name="Comma 14 2 9 2 2" xfId="47518"/>
    <cellStyle name="Comma 14 2 9 3" xfId="47519"/>
    <cellStyle name="Comma 14 3" xfId="47520"/>
    <cellStyle name="Comma 14 3 10" xfId="47521"/>
    <cellStyle name="Comma 14 3 2" xfId="47522"/>
    <cellStyle name="Comma 14 3 2 2" xfId="47523"/>
    <cellStyle name="Comma 14 3 2 2 2" xfId="47524"/>
    <cellStyle name="Comma 14 3 2 2 2 2" xfId="47525"/>
    <cellStyle name="Comma 14 3 2 2 2 2 2" xfId="47526"/>
    <cellStyle name="Comma 14 3 2 2 2 3" xfId="47527"/>
    <cellStyle name="Comma 14 3 2 2 3" xfId="47528"/>
    <cellStyle name="Comma 14 3 2 2 3 2" xfId="47529"/>
    <cellStyle name="Comma 14 3 2 2 4" xfId="47530"/>
    <cellStyle name="Comma 14 3 2 3" xfId="47531"/>
    <cellStyle name="Comma 14 3 2 3 2" xfId="47532"/>
    <cellStyle name="Comma 14 3 2 3 2 2" xfId="47533"/>
    <cellStyle name="Comma 14 3 2 3 3" xfId="47534"/>
    <cellStyle name="Comma 14 3 2 4" xfId="47535"/>
    <cellStyle name="Comma 14 3 2 4 2" xfId="47536"/>
    <cellStyle name="Comma 14 3 2 4 2 2" xfId="47537"/>
    <cellStyle name="Comma 14 3 2 4 3" xfId="47538"/>
    <cellStyle name="Comma 14 3 2 5" xfId="47539"/>
    <cellStyle name="Comma 14 3 2 5 2" xfId="47540"/>
    <cellStyle name="Comma 14 3 2 6" xfId="47541"/>
    <cellStyle name="Comma 14 3 2 7" xfId="47542"/>
    <cellStyle name="Comma 14 3 3" xfId="47543"/>
    <cellStyle name="Comma 14 3 3 2" xfId="47544"/>
    <cellStyle name="Comma 14 3 3 2 2" xfId="47545"/>
    <cellStyle name="Comma 14 3 3 2 2 2" xfId="47546"/>
    <cellStyle name="Comma 14 3 3 2 3" xfId="47547"/>
    <cellStyle name="Comma 14 3 3 3" xfId="47548"/>
    <cellStyle name="Comma 14 3 3 3 2" xfId="47549"/>
    <cellStyle name="Comma 14 3 3 3 2 2" xfId="47550"/>
    <cellStyle name="Comma 14 3 3 3 3" xfId="47551"/>
    <cellStyle name="Comma 14 3 3 4" xfId="47552"/>
    <cellStyle name="Comma 14 3 3 4 2" xfId="47553"/>
    <cellStyle name="Comma 14 3 3 5" xfId="47554"/>
    <cellStyle name="Comma 14 3 3 6" xfId="47555"/>
    <cellStyle name="Comma 14 3 4" xfId="47556"/>
    <cellStyle name="Comma 14 3 4 2" xfId="47557"/>
    <cellStyle name="Comma 14 3 4 2 2" xfId="47558"/>
    <cellStyle name="Comma 14 3 4 2 2 2" xfId="47559"/>
    <cellStyle name="Comma 14 3 4 2 3" xfId="47560"/>
    <cellStyle name="Comma 14 3 4 3" xfId="47561"/>
    <cellStyle name="Comma 14 3 4 3 2" xfId="47562"/>
    <cellStyle name="Comma 14 3 4 3 2 2" xfId="47563"/>
    <cellStyle name="Comma 14 3 4 3 3" xfId="47564"/>
    <cellStyle name="Comma 14 3 4 4" xfId="47565"/>
    <cellStyle name="Comma 14 3 4 4 2" xfId="47566"/>
    <cellStyle name="Comma 14 3 4 5" xfId="47567"/>
    <cellStyle name="Comma 14 3 4 6" xfId="47568"/>
    <cellStyle name="Comma 14 3 5" xfId="47569"/>
    <cellStyle name="Comma 14 3 5 2" xfId="47570"/>
    <cellStyle name="Comma 14 3 5 2 2" xfId="47571"/>
    <cellStyle name="Comma 14 3 5 2 2 2" xfId="47572"/>
    <cellStyle name="Comma 14 3 5 2 3" xfId="47573"/>
    <cellStyle name="Comma 14 3 5 3" xfId="47574"/>
    <cellStyle name="Comma 14 3 5 3 2" xfId="47575"/>
    <cellStyle name="Comma 14 3 5 3 2 2" xfId="47576"/>
    <cellStyle name="Comma 14 3 5 3 3" xfId="47577"/>
    <cellStyle name="Comma 14 3 5 4" xfId="47578"/>
    <cellStyle name="Comma 14 3 5 4 2" xfId="47579"/>
    <cellStyle name="Comma 14 3 5 5" xfId="47580"/>
    <cellStyle name="Comma 14 3 5 6" xfId="47581"/>
    <cellStyle name="Comma 14 3 6" xfId="47582"/>
    <cellStyle name="Comma 14 3 6 2" xfId="47583"/>
    <cellStyle name="Comma 14 3 6 2 2" xfId="47584"/>
    <cellStyle name="Comma 14 3 6 3" xfId="47585"/>
    <cellStyle name="Comma 14 3 7" xfId="47586"/>
    <cellStyle name="Comma 14 3 7 2" xfId="47587"/>
    <cellStyle name="Comma 14 3 7 2 2" xfId="47588"/>
    <cellStyle name="Comma 14 3 7 3" xfId="47589"/>
    <cellStyle name="Comma 14 3 8" xfId="47590"/>
    <cellStyle name="Comma 14 3 8 2" xfId="47591"/>
    <cellStyle name="Comma 14 3 9" xfId="47592"/>
    <cellStyle name="Comma 14 4" xfId="47593"/>
    <cellStyle name="Comma 14 4 10" xfId="47594"/>
    <cellStyle name="Comma 14 4 2" xfId="47595"/>
    <cellStyle name="Comma 14 4 2 2" xfId="47596"/>
    <cellStyle name="Comma 14 4 2 2 2" xfId="47597"/>
    <cellStyle name="Comma 14 4 2 2 2 2" xfId="47598"/>
    <cellStyle name="Comma 14 4 2 2 2 2 2" xfId="47599"/>
    <cellStyle name="Comma 14 4 2 2 2 3" xfId="47600"/>
    <cellStyle name="Comma 14 4 2 2 3" xfId="47601"/>
    <cellStyle name="Comma 14 4 2 2 3 2" xfId="47602"/>
    <cellStyle name="Comma 14 4 2 2 4" xfId="47603"/>
    <cellStyle name="Comma 14 4 2 3" xfId="47604"/>
    <cellStyle name="Comma 14 4 2 3 2" xfId="47605"/>
    <cellStyle name="Comma 14 4 2 3 2 2" xfId="47606"/>
    <cellStyle name="Comma 14 4 2 3 3" xfId="47607"/>
    <cellStyle name="Comma 14 4 2 4" xfId="47608"/>
    <cellStyle name="Comma 14 4 2 4 2" xfId="47609"/>
    <cellStyle name="Comma 14 4 2 4 2 2" xfId="47610"/>
    <cellStyle name="Comma 14 4 2 4 3" xfId="47611"/>
    <cellStyle name="Comma 14 4 2 5" xfId="47612"/>
    <cellStyle name="Comma 14 4 2 5 2" xfId="47613"/>
    <cellStyle name="Comma 14 4 2 6" xfId="47614"/>
    <cellStyle name="Comma 14 4 2 7" xfId="47615"/>
    <cellStyle name="Comma 14 4 3" xfId="47616"/>
    <cellStyle name="Comma 14 4 3 2" xfId="47617"/>
    <cellStyle name="Comma 14 4 3 2 2" xfId="47618"/>
    <cellStyle name="Comma 14 4 3 2 2 2" xfId="47619"/>
    <cellStyle name="Comma 14 4 3 2 3" xfId="47620"/>
    <cellStyle name="Comma 14 4 3 3" xfId="47621"/>
    <cellStyle name="Comma 14 4 3 3 2" xfId="47622"/>
    <cellStyle name="Comma 14 4 3 3 2 2" xfId="47623"/>
    <cellStyle name="Comma 15" xfId="1693"/>
    <cellStyle name="Comma 15 2" xfId="1694"/>
    <cellStyle name="Comma 15 2 2" xfId="47624"/>
    <cellStyle name="Comma 15 3" xfId="1695"/>
    <cellStyle name="Comma 15 3 10" xfId="47625"/>
    <cellStyle name="Comma 15 3 10 2" xfId="47626"/>
    <cellStyle name="Comma 15 3 10 2 2" xfId="47627"/>
    <cellStyle name="Comma 15 3 10 2 3" xfId="47628"/>
    <cellStyle name="Comma 15 3 10 3" xfId="47629"/>
    <cellStyle name="Comma 15 3 10 4" xfId="47630"/>
    <cellStyle name="Comma 15 3 11" xfId="47631"/>
    <cellStyle name="Comma 15 3 11 2" xfId="47632"/>
    <cellStyle name="Comma 15 3 11 3" xfId="47633"/>
    <cellStyle name="Comma 15 3 12" xfId="47634"/>
    <cellStyle name="Comma 15 3 13" xfId="47635"/>
    <cellStyle name="Comma 15 3 2" xfId="47636"/>
    <cellStyle name="Comma 15 3 2 10" xfId="47637"/>
    <cellStyle name="Comma 15 3 2 10 2" xfId="47638"/>
    <cellStyle name="Comma 15 3 2 10 3" xfId="47639"/>
    <cellStyle name="Comma 15 3 2 11" xfId="47640"/>
    <cellStyle name="Comma 15 3 2 12" xfId="47641"/>
    <cellStyle name="Comma 15 3 2 2" xfId="47642"/>
    <cellStyle name="Comma 15 3 2 2 2" xfId="47643"/>
    <cellStyle name="Comma 15 3 2 2 2 2" xfId="47644"/>
    <cellStyle name="Comma 15 3 2 2 2 2 2" xfId="47645"/>
    <cellStyle name="Comma 15 3 2 2 2 2 2 2" xfId="47646"/>
    <cellStyle name="Comma 15 3 2 2 2 2 2 3" xfId="47647"/>
    <cellStyle name="Comma 15 3 2 2 2 2 3" xfId="47648"/>
    <cellStyle name="Comma 15 3 2 2 2 2 4" xfId="47649"/>
    <cellStyle name="Comma 15 3 2 2 2 3" xfId="47650"/>
    <cellStyle name="Comma 15 3 2 2 2 3 2" xfId="47651"/>
    <cellStyle name="Comma 15 3 2 2 2 3 3" xfId="47652"/>
    <cellStyle name="Comma 15 3 2 2 2 4" xfId="47653"/>
    <cellStyle name="Comma 15 3 2 2 2 5" xfId="47654"/>
    <cellStyle name="Comma 15 3 2 2 3" xfId="47655"/>
    <cellStyle name="Comma 15 3 2 2 3 2" xfId="47656"/>
    <cellStyle name="Comma 15 3 2 2 3 2 2" xfId="47657"/>
    <cellStyle name="Comma 15 3 2 2 3 2 2 2" xfId="47658"/>
    <cellStyle name="Comma 15 3 2 2 3 2 2 3" xfId="47659"/>
    <cellStyle name="Comma 15 3 2 2 3 2 3" xfId="47660"/>
    <cellStyle name="Comma 15 3 2 2 3 2 4" xfId="47661"/>
    <cellStyle name="Comma 15 3 2 2 3 3" xfId="47662"/>
    <cellStyle name="Comma 15 3 2 2 3 3 2" xfId="47663"/>
    <cellStyle name="Comma 15 3 2 2 3 3 3" xfId="47664"/>
    <cellStyle name="Comma 15 3 2 2 3 4" xfId="47665"/>
    <cellStyle name="Comma 15 3 2 2 3 5" xfId="47666"/>
    <cellStyle name="Comma 15 3 2 2 4" xfId="47667"/>
    <cellStyle name="Comma 15 3 2 2 4 2" xfId="47668"/>
    <cellStyle name="Comma 15 3 2 2 4 2 2" xfId="47669"/>
    <cellStyle name="Comma 15 3 2 2 4 2 3" xfId="47670"/>
    <cellStyle name="Comma 15 3 2 2 4 3" xfId="47671"/>
    <cellStyle name="Comma 15 3 2 2 4 4" xfId="47672"/>
    <cellStyle name="Comma 15 3 2 2 5" xfId="47673"/>
    <cellStyle name="Comma 15 3 2 2 5 2" xfId="47674"/>
    <cellStyle name="Comma 15 3 2 2 5 3" xfId="47675"/>
    <cellStyle name="Comma 15 3 2 2 6" xfId="47676"/>
    <cellStyle name="Comma 15 3 2 2 7" xfId="47677"/>
    <cellStyle name="Comma 15 3 2 3" xfId="47678"/>
    <cellStyle name="Comma 15 3 2 3 2" xfId="47679"/>
    <cellStyle name="Comma 15 3 2 3 2 2" xfId="47680"/>
    <cellStyle name="Comma 15 3 2 3 2 2 2" xfId="47681"/>
    <cellStyle name="Comma 15 3 2 3 2 2 2 2" xfId="47682"/>
    <cellStyle name="Comma 15 3 2 3 2 2 2 3" xfId="47683"/>
    <cellStyle name="Comma 15 3 2 3 2 2 3" xfId="47684"/>
    <cellStyle name="Comma 15 3 2 3 2 2 4" xfId="47685"/>
    <cellStyle name="Comma 15 3 2 3 2 3" xfId="47686"/>
    <cellStyle name="Comma 15 3 2 3 2 3 2" xfId="47687"/>
    <cellStyle name="Comma 15 3 2 3 2 3 3" xfId="47688"/>
    <cellStyle name="Comma 15 3 2 3 2 4" xfId="47689"/>
    <cellStyle name="Comma 15 3 2 3 2 5" xfId="47690"/>
    <cellStyle name="Comma 15 3 2 3 3" xfId="47691"/>
    <cellStyle name="Comma 15 3 2 3 3 2" xfId="47692"/>
    <cellStyle name="Comma 15 3 2 3 3 2 2" xfId="47693"/>
    <cellStyle name="Comma 15 3 2 3 3 2 2 2" xfId="47694"/>
    <cellStyle name="Comma 15 3 2 3 3 2 2 3" xfId="47695"/>
    <cellStyle name="Comma 15 3 2 3 3 2 3" xfId="47696"/>
    <cellStyle name="Comma 15 3 2 3 3 2 4" xfId="47697"/>
    <cellStyle name="Comma 15 3 2 3 3 3" xfId="47698"/>
    <cellStyle name="Comma 15 3 2 3 3 3 2" xfId="47699"/>
    <cellStyle name="Comma 15 3 2 3 3 3 3" xfId="47700"/>
    <cellStyle name="Comma 15 3 2 3 3 4" xfId="47701"/>
    <cellStyle name="Comma 15 3 2 3 3 5" xfId="47702"/>
    <cellStyle name="Comma 15 3 2 3 4" xfId="47703"/>
    <cellStyle name="Comma 15 3 2 3 4 2" xfId="47704"/>
    <cellStyle name="Comma 15 3 2 3 4 2 2" xfId="47705"/>
    <cellStyle name="Comma 15 3 2 3 4 2 3" xfId="47706"/>
    <cellStyle name="Comma 15 3 2 3 4 3" xfId="47707"/>
    <cellStyle name="Comma 15 3 2 3 4 4" xfId="47708"/>
    <cellStyle name="Comma 15 3 2 3 5" xfId="47709"/>
    <cellStyle name="Comma 15 3 2 3 5 2" xfId="47710"/>
    <cellStyle name="Comma 15 3 2 3 5 3" xfId="47711"/>
    <cellStyle name="Comma 15 3 2 3 6" xfId="47712"/>
    <cellStyle name="Comma 15 3 2 3 7" xfId="47713"/>
    <cellStyle name="Comma 15 3 2 4" xfId="47714"/>
    <cellStyle name="Comma 15 3 2 4 2" xfId="47715"/>
    <cellStyle name="Comma 15 3 2 4 2 2" xfId="47716"/>
    <cellStyle name="Comma 15 3 2 4 2 2 2" xfId="47717"/>
    <cellStyle name="Comma 15 3 2 4 2 2 2 2" xfId="47718"/>
    <cellStyle name="Comma 15 3 2 4 2 2 2 3" xfId="47719"/>
    <cellStyle name="Comma 15 3 2 4 2 2 3" xfId="47720"/>
    <cellStyle name="Comma 15 3 2 4 2 2 4" xfId="47721"/>
    <cellStyle name="Comma 15 3 2 4 2 3" xfId="47722"/>
    <cellStyle name="Comma 15 3 2 4 2 3 2" xfId="47723"/>
    <cellStyle name="Comma 15 3 2 4 2 3 3" xfId="47724"/>
    <cellStyle name="Comma 15 3 2 4 2 4" xfId="47725"/>
    <cellStyle name="Comma 15 3 2 4 2 5" xfId="47726"/>
    <cellStyle name="Comma 15 3 2 4 3" xfId="47727"/>
    <cellStyle name="Comma 15 3 2 4 3 2" xfId="47728"/>
    <cellStyle name="Comma 15 3 2 4 3 2 2" xfId="47729"/>
    <cellStyle name="Comma 15 3 2 4 3 2 2 2" xfId="47730"/>
    <cellStyle name="Comma 15 3 2 4 3 2 2 3" xfId="47731"/>
    <cellStyle name="Comma 15 3 2 4 3 2 3" xfId="47732"/>
    <cellStyle name="Comma 15 3 2 4 3 2 4" xfId="47733"/>
    <cellStyle name="Comma 15 3 2 4 3 3" xfId="47734"/>
    <cellStyle name="Comma 15 3 2 4 3 3 2" xfId="47735"/>
    <cellStyle name="Comma 15 3 2 4 3 3 3" xfId="47736"/>
    <cellStyle name="Comma 15 3 2 4 3 4" xfId="47737"/>
    <cellStyle name="Comma 15 3 2 4 3 5" xfId="47738"/>
    <cellStyle name="Comma 15 3 2 4 4" xfId="47739"/>
    <cellStyle name="Comma 15 3 2 4 4 2" xfId="47740"/>
    <cellStyle name="Comma 15 3 2 4 4 2 2" xfId="47741"/>
    <cellStyle name="Comma 15 3 2 4 4 2 3" xfId="47742"/>
    <cellStyle name="Comma 15 3 2 4 4 3" xfId="47743"/>
    <cellStyle name="Comma 15 3 2 4 4 4" xfId="47744"/>
    <cellStyle name="Comma 15 3 2 4 5" xfId="47745"/>
    <cellStyle name="Comma 15 3 2 4 5 2" xfId="47746"/>
    <cellStyle name="Comma 15 3 2 4 5 3" xfId="47747"/>
    <cellStyle name="Comma 15 3 2 4 6" xfId="47748"/>
    <cellStyle name="Comma 15 3 2 4 7" xfId="47749"/>
    <cellStyle name="Comma 15 3 2 5" xfId="47750"/>
    <cellStyle name="Comma 15 3 2 5 2" xfId="47751"/>
    <cellStyle name="Comma 15 3 2 5 2 2" xfId="47752"/>
    <cellStyle name="Comma 15 3 2 5 2 2 2" xfId="47753"/>
    <cellStyle name="Comma 15 3 2 5 2 2 3" xfId="47754"/>
    <cellStyle name="Comma 15 3 2 5 2 3" xfId="47755"/>
    <cellStyle name="Comma 15 3 2 5 2 4" xfId="47756"/>
    <cellStyle name="Comma 15 3 2 5 3" xfId="47757"/>
    <cellStyle name="Comma 15 3 2 5 3 2" xfId="47758"/>
    <cellStyle name="Comma 15 3 2 5 3 3" xfId="47759"/>
    <cellStyle name="Comma 15 3 2 5 4" xfId="47760"/>
    <cellStyle name="Comma 15 3 2 5 5" xfId="47761"/>
    <cellStyle name="Comma 15 3 2 6" xfId="47762"/>
    <cellStyle name="Comma 15 3 2 6 2" xfId="47763"/>
    <cellStyle name="Comma 15 3 2 6 2 2" xfId="47764"/>
    <cellStyle name="Comma 15 3 2 6 2 2 2" xfId="47765"/>
    <cellStyle name="Comma 15 3 2 6 2 2 3" xfId="47766"/>
    <cellStyle name="Comma 15 3 2 6 2 3" xfId="47767"/>
    <cellStyle name="Comma 15 3 2 6 2 4" xfId="47768"/>
    <cellStyle name="Comma 15 3 2 6 3" xfId="47769"/>
    <cellStyle name="Comma 15 3 2 6 3 2" xfId="47770"/>
    <cellStyle name="Comma 15 3 2 6 3 3" xfId="47771"/>
    <cellStyle name="Comma 15 3 2 6 4" xfId="47772"/>
    <cellStyle name="Comma 15 3 2 6 5" xfId="47773"/>
    <cellStyle name="Comma 15 3 2 7" xfId="47774"/>
    <cellStyle name="Comma 15 3 2 7 2" xfId="47775"/>
    <cellStyle name="Comma 15 3 2 7 2 2" xfId="47776"/>
    <cellStyle name="Comma 15 3 2 7 2 2 2" xfId="47777"/>
    <cellStyle name="Comma 15 3 2 7 2 2 3" xfId="47778"/>
    <cellStyle name="Comma 15 3 2 7 2 3" xfId="47779"/>
    <cellStyle name="Comma 15 3 2 7 2 4" xfId="47780"/>
    <cellStyle name="Comma 15 3 2 7 3" xfId="47781"/>
    <cellStyle name="Comma 15 3 2 7 3 2" xfId="47782"/>
    <cellStyle name="Comma 15 3 2 7 3 3" xfId="47783"/>
    <cellStyle name="Comma 15 3 2 7 4" xfId="47784"/>
    <cellStyle name="Comma 15 3 2 7 5" xfId="47785"/>
    <cellStyle name="Comma 15 3 2 8" xfId="47786"/>
    <cellStyle name="Comma 15 3 2 8 2" xfId="47787"/>
    <cellStyle name="Comma 15 3 2 8 2 2" xfId="47788"/>
    <cellStyle name="Comma 15 3 2 8 2 3" xfId="47789"/>
    <cellStyle name="Comma 15 3 2 8 3" xfId="47790"/>
    <cellStyle name="Comma 15 3 2 8 4" xfId="47791"/>
    <cellStyle name="Comma 15 3 2 9" xfId="47792"/>
    <cellStyle name="Comma 15 3 2 9 2" xfId="47793"/>
    <cellStyle name="Comma 15 3 2 9 2 2" xfId="47794"/>
    <cellStyle name="Comma 15 3 2 9 2 3" xfId="47795"/>
    <cellStyle name="Comma 15 3 2 9 3" xfId="47796"/>
    <cellStyle name="Comma 15 3 2 9 4" xfId="47797"/>
    <cellStyle name="Comma 15 3 3" xfId="47798"/>
    <cellStyle name="Comma 15 3 3 2" xfId="47799"/>
    <cellStyle name="Comma 15 3 3 2 2" xfId="47800"/>
    <cellStyle name="Comma 15 3 3 2 2 2" xfId="47801"/>
    <cellStyle name="Comma 15 3 3 2 2 2 2" xfId="47802"/>
    <cellStyle name="Comma 15 3 3 2 2 2 3" xfId="47803"/>
    <cellStyle name="Comma 15 3 3 2 2 3" xfId="47804"/>
    <cellStyle name="Comma 15 3 3 2 2 4" xfId="47805"/>
    <cellStyle name="Comma 15 3 3 2 3" xfId="47806"/>
    <cellStyle name="Comma 15 3 3 2 3 2" xfId="47807"/>
    <cellStyle name="Comma 15 3 3 2 3 3" xfId="47808"/>
    <cellStyle name="Comma 15 3 3 2 4" xfId="47809"/>
    <cellStyle name="Comma 15 3 3 2 5" xfId="47810"/>
    <cellStyle name="Comma 15 3 3 3" xfId="47811"/>
    <cellStyle name="Comma 15 3 3 3 2" xfId="47812"/>
    <cellStyle name="Comma 15 3 3 3 2 2" xfId="47813"/>
    <cellStyle name="Comma 15 3 3 3 2 2 2" xfId="47814"/>
    <cellStyle name="Comma 15 3 3 3 2 2 3" xfId="47815"/>
    <cellStyle name="Comma 15 3 3 3 2 3" xfId="47816"/>
    <cellStyle name="Comma 15 3 3 3 2 4" xfId="47817"/>
    <cellStyle name="Comma 15 3 3 3 3" xfId="47818"/>
    <cellStyle name="Comma 15 3 3 3 3 2" xfId="47819"/>
    <cellStyle name="Comma 15 3 3 3 3 3" xfId="47820"/>
    <cellStyle name="Comma 15 3 3 3 4" xfId="47821"/>
    <cellStyle name="Comma 15 3 3 3 5" xfId="47822"/>
    <cellStyle name="Comma 15 3 3 4" xfId="47823"/>
    <cellStyle name="Comma 15 3 3 4 2" xfId="47824"/>
    <cellStyle name="Comma 15 3 3 4 2 2" xfId="47825"/>
    <cellStyle name="Comma 15 3 3 4 2 3" xfId="47826"/>
    <cellStyle name="Comma 15 3 3 4 3" xfId="47827"/>
    <cellStyle name="Comma 15 3 3 4 4" xfId="47828"/>
    <cellStyle name="Comma 15 3 3 5" xfId="47829"/>
    <cellStyle name="Comma 15 3 3 5 2" xfId="47830"/>
    <cellStyle name="Comma 15 3 3 5 3" xfId="47831"/>
    <cellStyle name="Comma 15 3 3 6" xfId="47832"/>
    <cellStyle name="Comma 15 3 3 7" xfId="47833"/>
    <cellStyle name="Comma 15 3 4" xfId="47834"/>
    <cellStyle name="Comma 15 3 4 2" xfId="47835"/>
    <cellStyle name="Comma 15 3 4 2 2" xfId="47836"/>
    <cellStyle name="Comma 15 3 4 2 2 2" xfId="47837"/>
    <cellStyle name="Comma 15 3 4 2 2 2 2" xfId="47838"/>
    <cellStyle name="Comma 15 3 4 2 2 2 3" xfId="47839"/>
    <cellStyle name="Comma 15 3 4 2 2 3" xfId="47840"/>
    <cellStyle name="Comma 15 3 4 2 2 4" xfId="47841"/>
    <cellStyle name="Comma 15 3 4 2 3" xfId="47842"/>
    <cellStyle name="Comma 15 3 4 2 3 2" xfId="47843"/>
    <cellStyle name="Comma 15 3 4 2 3 3" xfId="47844"/>
    <cellStyle name="Comma 15 3 4 2 4" xfId="47845"/>
    <cellStyle name="Comma 15 3 4 2 5" xfId="47846"/>
    <cellStyle name="Comma 15 3 4 3" xfId="47847"/>
    <cellStyle name="Comma 15 3 4 3 2" xfId="47848"/>
    <cellStyle name="Comma 15 3 4 3 2 2" xfId="47849"/>
    <cellStyle name="Comma 15 3 4 3 2 2 2" xfId="47850"/>
    <cellStyle name="Comma 15 3 4 3 2 2 3" xfId="47851"/>
    <cellStyle name="Comma 15 3 4 3 2 3" xfId="47852"/>
    <cellStyle name="Comma 15 3 4 3 2 4" xfId="47853"/>
    <cellStyle name="Comma 15 3 4 3 3" xfId="47854"/>
    <cellStyle name="Comma 15 3 4 3 3 2" xfId="47855"/>
    <cellStyle name="Comma 15 3 4 3 3 3" xfId="47856"/>
    <cellStyle name="Comma 15 3 4 3 4" xfId="47857"/>
    <cellStyle name="Comma 15 3 4 3 5" xfId="47858"/>
    <cellStyle name="Comma 15 3 4 4" xfId="47859"/>
    <cellStyle name="Comma 15 3 4 4 2" xfId="47860"/>
    <cellStyle name="Comma 15 3 4 4 2 2" xfId="47861"/>
    <cellStyle name="Comma 15 3 4 4 2 3" xfId="47862"/>
    <cellStyle name="Comma 15 3 4 4 3" xfId="47863"/>
    <cellStyle name="Comma 15 3 4 4 4" xfId="47864"/>
    <cellStyle name="Comma 15 3 4 5" xfId="47865"/>
    <cellStyle name="Comma 15 3 4 5 2" xfId="47866"/>
    <cellStyle name="Comma 15 3 4 5 3" xfId="47867"/>
    <cellStyle name="Comma 15 3 4 6" xfId="47868"/>
    <cellStyle name="Comma 15 3 4 7" xfId="47869"/>
    <cellStyle name="Comma 15 3 5" xfId="47870"/>
    <cellStyle name="Comma 15 3 5 2" xfId="47871"/>
    <cellStyle name="Comma 15 3 5 2 2" xfId="47872"/>
    <cellStyle name="Comma 15 3 5 2 2 2" xfId="47873"/>
    <cellStyle name="Comma 15 3 5 2 2 2 2" xfId="47874"/>
    <cellStyle name="Comma 15 3 5 2 2 2 3" xfId="47875"/>
    <cellStyle name="Comma 15 3 5 2 2 3" xfId="47876"/>
    <cellStyle name="Comma 15 3 5 2 2 4" xfId="47877"/>
    <cellStyle name="Comma 15 3 5 2 3" xfId="47878"/>
    <cellStyle name="Comma 15 3 5 2 3 2" xfId="47879"/>
    <cellStyle name="Comma 15 3 5 2 3 3" xfId="47880"/>
    <cellStyle name="Comma 15 3 5 2 4" xfId="47881"/>
    <cellStyle name="Comma 15 3 5 2 5" xfId="47882"/>
    <cellStyle name="Comma 15 3 5 3" xfId="47883"/>
    <cellStyle name="Comma 15 3 5 3 2" xfId="47884"/>
    <cellStyle name="Comma 15 3 5 3 2 2" xfId="47885"/>
    <cellStyle name="Comma 15 3 5 3 2 2 2" xfId="47886"/>
    <cellStyle name="Comma 15 3 5 3 2 2 3" xfId="47887"/>
    <cellStyle name="Comma 15 3 5 3 2 3" xfId="47888"/>
    <cellStyle name="Comma 15 3 5 3 2 4" xfId="47889"/>
    <cellStyle name="Comma 15 3 5 3 3" xfId="47890"/>
    <cellStyle name="Comma 15 3 5 3 3 2" xfId="47891"/>
    <cellStyle name="Comma 15 3 5 3 3 3" xfId="47892"/>
    <cellStyle name="Comma 15 3 5 3 4" xfId="47893"/>
    <cellStyle name="Comma 15 3 5 3 5" xfId="47894"/>
    <cellStyle name="Comma 15 3 5 4" xfId="47895"/>
    <cellStyle name="Comma 15 3 5 4 2" xfId="47896"/>
    <cellStyle name="Comma 15 3 5 4 2 2" xfId="47897"/>
    <cellStyle name="Comma 15 3 5 4 2 3" xfId="47898"/>
    <cellStyle name="Comma 15 3 5 4 3" xfId="47899"/>
    <cellStyle name="Comma 15 3 5 4 4" xfId="47900"/>
    <cellStyle name="Comma 15 3 5 5" xfId="47901"/>
    <cellStyle name="Comma 15 3 5 5 2" xfId="47902"/>
    <cellStyle name="Comma 15 3 5 5 3" xfId="47903"/>
    <cellStyle name="Comma 15 3 5 6" xfId="47904"/>
    <cellStyle name="Comma 15 3 5 7" xfId="47905"/>
    <cellStyle name="Comma 15 3 6" xfId="47906"/>
    <cellStyle name="Comma 15 3 6 2" xfId="47907"/>
    <cellStyle name="Comma 15 3 6 2 2" xfId="47908"/>
    <cellStyle name="Comma 15 3 6 2 2 2" xfId="47909"/>
    <cellStyle name="Comma 15 3 6 2 2 3" xfId="47910"/>
    <cellStyle name="Comma 15 3 6 2 3" xfId="47911"/>
    <cellStyle name="Comma 15 3 6 2 4" xfId="47912"/>
    <cellStyle name="Comma 15 3 6 3" xfId="47913"/>
    <cellStyle name="Comma 15 3 6 3 2" xfId="47914"/>
    <cellStyle name="Comma 15 3 6 3 3" xfId="47915"/>
    <cellStyle name="Comma 15 3 6 4" xfId="47916"/>
    <cellStyle name="Comma 15 3 6 5" xfId="47917"/>
    <cellStyle name="Comma 15 3 7" xfId="47918"/>
    <cellStyle name="Comma 15 3 7 2" xfId="47919"/>
    <cellStyle name="Comma 15 3 7 2 2" xfId="47920"/>
    <cellStyle name="Comma 15 3 7 2 2 2" xfId="47921"/>
    <cellStyle name="Comma 15 3 7 2 2 3" xfId="47922"/>
    <cellStyle name="Comma 15 3 7 2 3" xfId="47923"/>
    <cellStyle name="Comma 15 3 7 2 4" xfId="47924"/>
    <cellStyle name="Comma 15 3 7 3" xfId="47925"/>
    <cellStyle name="Comma 15 3 7 3 2" xfId="47926"/>
    <cellStyle name="Comma 15 3 7 3 3" xfId="47927"/>
    <cellStyle name="Comma 15 3 7 4" xfId="47928"/>
    <cellStyle name="Comma 15 3 7 5" xfId="47929"/>
    <cellStyle name="Comma 15 3 8" xfId="47930"/>
    <cellStyle name="Comma 15 3 8 2" xfId="47931"/>
    <cellStyle name="Comma 15 3 8 2 2" xfId="47932"/>
    <cellStyle name="Comma 15 3 8 2 2 2" xfId="47933"/>
    <cellStyle name="Comma 15 3 8 2 2 3" xfId="47934"/>
    <cellStyle name="Comma 15 3 8 2 3" xfId="47935"/>
    <cellStyle name="Comma 15 3 8 2 4" xfId="47936"/>
    <cellStyle name="Comma 15 3 8 3" xfId="47937"/>
    <cellStyle name="Comma 15 3 8 3 2" xfId="47938"/>
    <cellStyle name="Comma 15 3 8 3 3" xfId="47939"/>
    <cellStyle name="Comma 15 3 8 4" xfId="47940"/>
    <cellStyle name="Comma 15 3 8 5" xfId="47941"/>
    <cellStyle name="Comma 15 3 9" xfId="47942"/>
    <cellStyle name="Comma 15 3 9 2" xfId="47943"/>
    <cellStyle name="Comma 15 3 9 2 2" xfId="47944"/>
    <cellStyle name="Comma 15 3 9 2 3" xfId="47945"/>
    <cellStyle name="Comma 15 3 9 3" xfId="47946"/>
    <cellStyle name="Comma 15 3 9 4" xfId="47947"/>
    <cellStyle name="Comma 15 4" xfId="47948"/>
    <cellStyle name="Comma 15 5" xfId="47949"/>
    <cellStyle name="Comma 16" xfId="1696"/>
    <cellStyle name="Comma 16 2" xfId="1697"/>
    <cellStyle name="Comma 16 2 2" xfId="47950"/>
    <cellStyle name="Comma 16 3" xfId="47951"/>
    <cellStyle name="Comma 17" xfId="1698"/>
    <cellStyle name="Comma 17 10" xfId="47952"/>
    <cellStyle name="Comma 17 10 2" xfId="47953"/>
    <cellStyle name="Comma 17 10 2 2" xfId="47954"/>
    <cellStyle name="Comma 17 10 2 3" xfId="47955"/>
    <cellStyle name="Comma 17 10 3" xfId="47956"/>
    <cellStyle name="Comma 17 10 4" xfId="47957"/>
    <cellStyle name="Comma 17 11" xfId="47958"/>
    <cellStyle name="Comma 17 11 2" xfId="47959"/>
    <cellStyle name="Comma 17 11 2 2" xfId="47960"/>
    <cellStyle name="Comma 17 11 2 3" xfId="47961"/>
    <cellStyle name="Comma 17 11 3" xfId="47962"/>
    <cellStyle name="Comma 17 11 4" xfId="47963"/>
    <cellStyle name="Comma 17 12" xfId="47964"/>
    <cellStyle name="Comma 17 12 2" xfId="47965"/>
    <cellStyle name="Comma 17 12 3" xfId="47966"/>
    <cellStyle name="Comma 17 13" xfId="47967"/>
    <cellStyle name="Comma 17 14" xfId="47968"/>
    <cellStyle name="Comma 17 15" xfId="47969"/>
    <cellStyle name="Comma 17 2" xfId="1699"/>
    <cellStyle name="Comma 17 2 10" xfId="47970"/>
    <cellStyle name="Comma 17 2 10 2" xfId="47971"/>
    <cellStyle name="Comma 17 2 10 3" xfId="47972"/>
    <cellStyle name="Comma 17 2 11" xfId="47973"/>
    <cellStyle name="Comma 17 2 12" xfId="47974"/>
    <cellStyle name="Comma 17 2 13" xfId="47975"/>
    <cellStyle name="Comma 17 2 2" xfId="47976"/>
    <cellStyle name="Comma 17 2 2 2" xfId="47977"/>
    <cellStyle name="Comma 17 2 2 2 2" xfId="47978"/>
    <cellStyle name="Comma 17 2 2 2 2 2" xfId="47979"/>
    <cellStyle name="Comma 17 2 2 2 2 2 2" xfId="47980"/>
    <cellStyle name="Comma 17 2 2 2 2 2 3" xfId="47981"/>
    <cellStyle name="Comma 17 2 2 2 2 3" xfId="47982"/>
    <cellStyle name="Comma 17 2 2 2 2 4" xfId="47983"/>
    <cellStyle name="Comma 17 2 2 2 3" xfId="47984"/>
    <cellStyle name="Comma 17 2 2 2 3 2" xfId="47985"/>
    <cellStyle name="Comma 17 2 2 2 3 3" xfId="47986"/>
    <cellStyle name="Comma 17 2 2 2 4" xfId="47987"/>
    <cellStyle name="Comma 17 2 2 2 5" xfId="47988"/>
    <cellStyle name="Comma 17 2 2 3" xfId="47989"/>
    <cellStyle name="Comma 17 2 2 3 2" xfId="47990"/>
    <cellStyle name="Comma 17 2 2 3 2 2" xfId="47991"/>
    <cellStyle name="Comma 17 2 2 3 2 2 2" xfId="47992"/>
    <cellStyle name="Comma 17 2 2 3 2 2 3" xfId="47993"/>
    <cellStyle name="Comma 17 2 2 3 2 3" xfId="47994"/>
    <cellStyle name="Comma 17 2 2 3 2 4" xfId="47995"/>
    <cellStyle name="Comma 17 2 2 3 3" xfId="47996"/>
    <cellStyle name="Comma 17 2 2 3 3 2" xfId="47997"/>
    <cellStyle name="Comma 17 2 2 3 3 3" xfId="47998"/>
    <cellStyle name="Comma 17 2 2 3 4" xfId="47999"/>
    <cellStyle name="Comma 17 2 2 3 5" xfId="48000"/>
    <cellStyle name="Comma 17 2 2 4" xfId="48001"/>
    <cellStyle name="Comma 17 2 2 4 2" xfId="48002"/>
    <cellStyle name="Comma 17 2 2 4 2 2" xfId="48003"/>
    <cellStyle name="Comma 17 2 2 4 2 3" xfId="48004"/>
    <cellStyle name="Comma 17 2 2 4 3" xfId="48005"/>
    <cellStyle name="Comma 17 2 2 4 4" xfId="48006"/>
    <cellStyle name="Comma 17 2 2 5" xfId="48007"/>
    <cellStyle name="Comma 17 2 2 5 2" xfId="48008"/>
    <cellStyle name="Comma 17 2 2 5 3" xfId="48009"/>
    <cellStyle name="Comma 17 2 2 6" xfId="48010"/>
    <cellStyle name="Comma 17 2 2 7" xfId="48011"/>
    <cellStyle name="Comma 17 2 3" xfId="48012"/>
    <cellStyle name="Comma 17 2 3 2" xfId="48013"/>
    <cellStyle name="Comma 17 2 3 2 2" xfId="48014"/>
    <cellStyle name="Comma 17 2 3 2 2 2" xfId="48015"/>
    <cellStyle name="Comma 17 2 3 2 2 2 2" xfId="48016"/>
    <cellStyle name="Comma 17 2 3 2 2 2 3" xfId="48017"/>
    <cellStyle name="Comma 17 2 3 2 2 3" xfId="48018"/>
    <cellStyle name="Comma 17 2 3 2 2 4" xfId="48019"/>
    <cellStyle name="Comma 17 2 3 2 3" xfId="48020"/>
    <cellStyle name="Comma 17 2 3 2 3 2" xfId="48021"/>
    <cellStyle name="Comma 17 2 3 2 3 3" xfId="48022"/>
    <cellStyle name="Comma 17 2 3 2 4" xfId="48023"/>
    <cellStyle name="Comma 17 2 3 2 5" xfId="48024"/>
    <cellStyle name="Comma 17 2 3 3" xfId="48025"/>
    <cellStyle name="Comma 17 2 3 3 2" xfId="48026"/>
    <cellStyle name="Comma 17 2 3 3 2 2" xfId="48027"/>
    <cellStyle name="Comma 17 2 3 3 2 2 2" xfId="48028"/>
    <cellStyle name="Comma 17 2 3 3 2 2 3" xfId="48029"/>
    <cellStyle name="Comma 17 2 3 3 2 3" xfId="48030"/>
    <cellStyle name="Comma 17 2 3 3 2 4" xfId="48031"/>
    <cellStyle name="Comma 17 2 3 3 3" xfId="48032"/>
    <cellStyle name="Comma 17 2 3 3 3 2" xfId="48033"/>
    <cellStyle name="Comma 17 2 3 3 3 3" xfId="48034"/>
    <cellStyle name="Comma 17 2 3 3 4" xfId="48035"/>
    <cellStyle name="Comma 17 2 3 3 5" xfId="48036"/>
    <cellStyle name="Comma 17 2 3 4" xfId="48037"/>
    <cellStyle name="Comma 17 2 3 4 2" xfId="48038"/>
    <cellStyle name="Comma 17 2 3 4 2 2" xfId="48039"/>
    <cellStyle name="Comma 17 2 3 4 2 3" xfId="48040"/>
    <cellStyle name="Comma 17 2 3 4 3" xfId="48041"/>
    <cellStyle name="Comma 17 2 3 4 4" xfId="48042"/>
    <cellStyle name="Comma 17 2 3 5" xfId="48043"/>
    <cellStyle name="Comma 17 2 3 5 2" xfId="48044"/>
    <cellStyle name="Comma 17 2 3 5 3" xfId="48045"/>
    <cellStyle name="Comma 17 2 3 6" xfId="48046"/>
    <cellStyle name="Comma 17 2 3 7" xfId="48047"/>
    <cellStyle name="Comma 17 2 4" xfId="48048"/>
    <cellStyle name="Comma 17 2 4 2" xfId="48049"/>
    <cellStyle name="Comma 17 2 4 2 2" xfId="48050"/>
    <cellStyle name="Comma 17 2 4 2 2 2" xfId="48051"/>
    <cellStyle name="Comma 17 2 4 2 2 2 2" xfId="48052"/>
    <cellStyle name="Comma 17 2 4 2 2 2 3" xfId="48053"/>
    <cellStyle name="Comma 17 2 4 2 2 3" xfId="48054"/>
    <cellStyle name="Comma 17 2 4 2 2 4" xfId="48055"/>
    <cellStyle name="Comma 17 2 4 2 3" xfId="48056"/>
    <cellStyle name="Comma 17 2 4 2 3 2" xfId="48057"/>
    <cellStyle name="Comma 17 2 4 2 3 3" xfId="48058"/>
    <cellStyle name="Comma 17 2 4 2 4" xfId="48059"/>
    <cellStyle name="Comma 17 2 4 2 5" xfId="48060"/>
    <cellStyle name="Comma 17 2 4 3" xfId="48061"/>
    <cellStyle name="Comma 17 2 4 3 2" xfId="48062"/>
    <cellStyle name="Comma 17 2 4 3 2 2" xfId="48063"/>
    <cellStyle name="Comma 17 2 4 3 2 2 2" xfId="48064"/>
    <cellStyle name="Comma 17 2 4 3 2 2 3" xfId="48065"/>
    <cellStyle name="Comma 17 2 4 3 2 3" xfId="48066"/>
    <cellStyle name="Comma 17 2 4 3 2 4" xfId="48067"/>
    <cellStyle name="Comma 17 2 4 3 3" xfId="48068"/>
    <cellStyle name="Comma 17 2 4 3 3 2" xfId="48069"/>
    <cellStyle name="Comma 17 2 4 3 3 3" xfId="48070"/>
    <cellStyle name="Comma 17 2 4 3 4" xfId="48071"/>
    <cellStyle name="Comma 17 2 4 3 5" xfId="48072"/>
    <cellStyle name="Comma 17 2 4 4" xfId="48073"/>
    <cellStyle name="Comma 17 2 4 4 2" xfId="48074"/>
    <cellStyle name="Comma 17 2 4 4 2 2" xfId="48075"/>
    <cellStyle name="Comma 17 2 4 4 2 3" xfId="48076"/>
    <cellStyle name="Comma 17 2 4 4 3" xfId="48077"/>
    <cellStyle name="Comma 17 2 4 4 4" xfId="48078"/>
    <cellStyle name="Comma 17 2 4 5" xfId="48079"/>
    <cellStyle name="Comma 17 2 4 5 2" xfId="48080"/>
    <cellStyle name="Comma 17 2 4 5 3" xfId="48081"/>
    <cellStyle name="Comma 17 2 4 6" xfId="48082"/>
    <cellStyle name="Comma 17 2 4 7" xfId="48083"/>
    <cellStyle name="Comma 17 2 5" xfId="48084"/>
    <cellStyle name="Comma 17 2 5 2" xfId="48085"/>
    <cellStyle name="Comma 17 2 5 2 2" xfId="48086"/>
    <cellStyle name="Comma 17 2 5 2 2 2" xfId="48087"/>
    <cellStyle name="Comma 17 2 5 2 2 3" xfId="48088"/>
    <cellStyle name="Comma 17 2 5 2 3" xfId="48089"/>
    <cellStyle name="Comma 17 2 5 2 4" xfId="48090"/>
    <cellStyle name="Comma 17 2 5 3" xfId="48091"/>
    <cellStyle name="Comma 17 2 5 3 2" xfId="48092"/>
    <cellStyle name="Comma 17 2 5 3 3" xfId="48093"/>
    <cellStyle name="Comma 17 2 5 4" xfId="48094"/>
    <cellStyle name="Comma 17 2 5 5" xfId="48095"/>
    <cellStyle name="Comma 17 2 6" xfId="48096"/>
    <cellStyle name="Comma 17 2 6 2" xfId="48097"/>
    <cellStyle name="Comma 17 2 6 2 2" xfId="48098"/>
    <cellStyle name="Comma 17 2 6 2 2 2" xfId="48099"/>
    <cellStyle name="Comma 17 2 6 2 2 3" xfId="48100"/>
    <cellStyle name="Comma 17 2 6 2 3" xfId="48101"/>
    <cellStyle name="Comma 17 2 6 2 4" xfId="48102"/>
    <cellStyle name="Comma 17 2 6 3" xfId="48103"/>
    <cellStyle name="Comma 17 2 6 3 2" xfId="48104"/>
    <cellStyle name="Comma 17 2 6 3 3" xfId="48105"/>
    <cellStyle name="Comma 17 2 6 4" xfId="48106"/>
    <cellStyle name="Comma 17 2 6 5" xfId="48107"/>
    <cellStyle name="Comma 17 2 7" xfId="48108"/>
    <cellStyle name="Comma 17 2 7 2" xfId="48109"/>
    <cellStyle name="Comma 17 2 7 2 2" xfId="48110"/>
    <cellStyle name="Comma 17 2 7 2 2 2" xfId="48111"/>
    <cellStyle name="Comma 17 2 7 2 2 3" xfId="48112"/>
    <cellStyle name="Comma 17 2 7 2 3" xfId="48113"/>
    <cellStyle name="Comma 17 2 7 2 4" xfId="48114"/>
    <cellStyle name="Comma 17 2 7 3" xfId="48115"/>
    <cellStyle name="Comma 17 2 7 3 2" xfId="48116"/>
    <cellStyle name="Comma 17 2 7 3 3" xfId="48117"/>
    <cellStyle name="Comma 17 2 7 4" xfId="48118"/>
    <cellStyle name="Comma 17 2 7 5" xfId="48119"/>
    <cellStyle name="Comma 17 2 8" xfId="48120"/>
    <cellStyle name="Comma 17 2 8 2" xfId="48121"/>
    <cellStyle name="Comma 17 2 8 2 2" xfId="48122"/>
    <cellStyle name="Comma 17 2 8 2 3" xfId="48123"/>
    <cellStyle name="Comma 17 2 8 3" xfId="48124"/>
    <cellStyle name="Comma 17 2 8 4" xfId="48125"/>
    <cellStyle name="Comma 17 2 9" xfId="48126"/>
    <cellStyle name="Comma 17 2 9 2" xfId="48127"/>
    <cellStyle name="Comma 17 2 9 2 2" xfId="48128"/>
    <cellStyle name="Comma 17 2 9 2 3" xfId="48129"/>
    <cellStyle name="Comma 17 2 9 3" xfId="48130"/>
    <cellStyle name="Comma 17 2 9 4" xfId="48131"/>
    <cellStyle name="Comma 17 3" xfId="48132"/>
    <cellStyle name="Comma 17 3 10" xfId="48133"/>
    <cellStyle name="Comma 17 3 10 2" xfId="48134"/>
    <cellStyle name="Comma 17 3 10 3" xfId="48135"/>
    <cellStyle name="Comma 17 3 11" xfId="48136"/>
    <cellStyle name="Comma 17 3 12" xfId="48137"/>
    <cellStyle name="Comma 17 3 2" xfId="48138"/>
    <cellStyle name="Comma 17 3 2 2" xfId="48139"/>
    <cellStyle name="Comma 17 3 2 2 2" xfId="48140"/>
    <cellStyle name="Comma 17 3 2 2 2 2" xfId="48141"/>
    <cellStyle name="Comma 17 3 2 2 2 2 2" xfId="48142"/>
    <cellStyle name="Comma 17 3 2 2 2 2 3" xfId="48143"/>
    <cellStyle name="Comma 17 3 2 2 2 3" xfId="48144"/>
    <cellStyle name="Comma 17 3 2 2 2 4" xfId="48145"/>
    <cellStyle name="Comma 17 3 2 2 3" xfId="48146"/>
    <cellStyle name="Comma 17 3 2 2 3 2" xfId="48147"/>
    <cellStyle name="Comma 17 3 2 2 3 3" xfId="48148"/>
    <cellStyle name="Comma 17 3 2 2 4" xfId="48149"/>
    <cellStyle name="Comma 17 3 2 2 5" xfId="48150"/>
    <cellStyle name="Comma 17 3 2 3" xfId="48151"/>
    <cellStyle name="Comma 17 3 2 3 2" xfId="48152"/>
    <cellStyle name="Comma 17 3 2 3 2 2" xfId="48153"/>
    <cellStyle name="Comma 17 3 2 3 2 2 2" xfId="48154"/>
    <cellStyle name="Comma 17 3 2 3 2 2 3" xfId="48155"/>
    <cellStyle name="Comma 17 3 2 3 2 3" xfId="48156"/>
    <cellStyle name="Comma 17 3 2 3 2 4" xfId="48157"/>
    <cellStyle name="Comma 17 3 2 3 3" xfId="48158"/>
    <cellStyle name="Comma 17 3 2 3 3 2" xfId="48159"/>
    <cellStyle name="Comma 17 3 2 3 3 3" xfId="48160"/>
    <cellStyle name="Comma 17 3 2 3 4" xfId="48161"/>
    <cellStyle name="Comma 17 3 2 3 5" xfId="48162"/>
    <cellStyle name="Comma 17 3 2 4" xfId="48163"/>
    <cellStyle name="Comma 17 3 2 4 2" xfId="48164"/>
    <cellStyle name="Comma 17 3 2 4 2 2" xfId="48165"/>
    <cellStyle name="Comma 17 3 2 4 2 3" xfId="48166"/>
    <cellStyle name="Comma 17 3 2 4 3" xfId="48167"/>
    <cellStyle name="Comma 17 3 2 4 4" xfId="48168"/>
    <cellStyle name="Comma 17 3 2 5" xfId="48169"/>
    <cellStyle name="Comma 17 3 2 5 2" xfId="48170"/>
    <cellStyle name="Comma 17 3 2 5 3" xfId="48171"/>
    <cellStyle name="Comma 17 3 2 6" xfId="48172"/>
    <cellStyle name="Comma 17 3 2 7" xfId="48173"/>
    <cellStyle name="Comma 17 3 3" xfId="48174"/>
    <cellStyle name="Comma 17 3 3 2" xfId="48175"/>
    <cellStyle name="Comma 17 3 3 2 2" xfId="48176"/>
    <cellStyle name="Comma 17 3 3 2 2 2" xfId="48177"/>
    <cellStyle name="Comma 17 3 3 2 2 2 2" xfId="48178"/>
    <cellStyle name="Comma 17 3 3 2 2 2 3" xfId="48179"/>
    <cellStyle name="Comma 17 3 3 2 2 3" xfId="48180"/>
    <cellStyle name="Comma 17 3 3 2 2 4" xfId="48181"/>
    <cellStyle name="Comma 17 3 3 2 3" xfId="48182"/>
    <cellStyle name="Comma 17 3 3 2 3 2" xfId="48183"/>
    <cellStyle name="Comma 17 3 3 2 3 3" xfId="48184"/>
    <cellStyle name="Comma 17 3 3 2 4" xfId="48185"/>
    <cellStyle name="Comma 17 3 3 2 5" xfId="48186"/>
    <cellStyle name="Comma 17 3 3 3" xfId="48187"/>
    <cellStyle name="Comma 17 3 3 3 2" xfId="48188"/>
    <cellStyle name="Comma 17 3 3 3 2 2" xfId="48189"/>
    <cellStyle name="Comma 17 3 3 3 2 2 2" xfId="48190"/>
    <cellStyle name="Comma 17 3 3 3 2 2 3" xfId="48191"/>
    <cellStyle name="Comma 17 3 3 3 2 3" xfId="48192"/>
    <cellStyle name="Comma 17 3 3 3 2 4" xfId="48193"/>
    <cellStyle name="Comma 17 3 3 3 3" xfId="48194"/>
    <cellStyle name="Comma 17 3 3 3 3 2" xfId="48195"/>
    <cellStyle name="Comma 17 3 3 3 3 3" xfId="48196"/>
    <cellStyle name="Comma 17 3 3 3 4" xfId="48197"/>
    <cellStyle name="Comma 17 3 3 3 5" xfId="48198"/>
    <cellStyle name="Comma 17 3 3 4" xfId="48199"/>
    <cellStyle name="Comma 17 3 3 4 2" xfId="48200"/>
    <cellStyle name="Comma 17 3 3 4 2 2" xfId="48201"/>
    <cellStyle name="Comma 17 3 3 4 2 3" xfId="48202"/>
    <cellStyle name="Comma 17 3 3 4 3" xfId="48203"/>
    <cellStyle name="Comma 17 3 3 4 4" xfId="48204"/>
    <cellStyle name="Comma 17 3 3 5" xfId="48205"/>
    <cellStyle name="Comma 17 3 3 5 2" xfId="48206"/>
    <cellStyle name="Comma 17 3 3 5 3" xfId="48207"/>
    <cellStyle name="Comma 17 3 3 6" xfId="48208"/>
    <cellStyle name="Comma 17 3 3 7" xfId="48209"/>
    <cellStyle name="Comma 17 3 4" xfId="48210"/>
    <cellStyle name="Comma 17 3 4 2" xfId="48211"/>
    <cellStyle name="Comma 17 3 4 2 2" xfId="48212"/>
    <cellStyle name="Comma 17 3 4 2 2 2" xfId="48213"/>
    <cellStyle name="Comma 17 3 4 2 2 2 2" xfId="48214"/>
    <cellStyle name="Comma 17 3 4 2 2 2 3" xfId="48215"/>
    <cellStyle name="Comma 17 3 4 2 2 3" xfId="48216"/>
    <cellStyle name="Comma 17 3 4 2 2 4" xfId="48217"/>
    <cellStyle name="Comma 17 3 4 2 3" xfId="48218"/>
    <cellStyle name="Comma 17 3 4 2 3 2" xfId="48219"/>
    <cellStyle name="Comma 17 3 4 2 3 3" xfId="48220"/>
    <cellStyle name="Comma 17 3 4 2 4" xfId="48221"/>
    <cellStyle name="Comma 17 3 4 2 5" xfId="48222"/>
    <cellStyle name="Comma 17 3 4 3" xfId="48223"/>
    <cellStyle name="Comma 17 3 4 3 2" xfId="48224"/>
    <cellStyle name="Comma 17 3 4 3 2 2" xfId="48225"/>
    <cellStyle name="Comma 17 3 4 3 2 2 2" xfId="48226"/>
    <cellStyle name="Comma 17 3 4 3 2 2 3" xfId="48227"/>
    <cellStyle name="Comma 17 3 4 3 2 3" xfId="48228"/>
    <cellStyle name="Comma 17 3 4 3 2 4" xfId="48229"/>
    <cellStyle name="Comma 17 3 4 3 3" xfId="48230"/>
    <cellStyle name="Comma 17 3 4 3 3 2" xfId="48231"/>
    <cellStyle name="Comma 17 3 4 3 3 3" xfId="48232"/>
    <cellStyle name="Comma 17 3 4 3 4" xfId="48233"/>
    <cellStyle name="Comma 17 3 4 3 5" xfId="48234"/>
    <cellStyle name="Comma 17 3 4 4" xfId="48235"/>
    <cellStyle name="Comma 17 3 4 4 2" xfId="48236"/>
    <cellStyle name="Comma 17 3 4 4 2 2" xfId="48237"/>
    <cellStyle name="Comma 17 3 4 4 2 3" xfId="48238"/>
    <cellStyle name="Comma 17 3 4 4 3" xfId="48239"/>
    <cellStyle name="Comma 17 3 4 4 4" xfId="48240"/>
    <cellStyle name="Comma 17 3 4 5" xfId="48241"/>
    <cellStyle name="Comma 17 3 4 5 2" xfId="48242"/>
    <cellStyle name="Comma 17 3 4 5 3" xfId="48243"/>
    <cellStyle name="Comma 17 3 4 6" xfId="48244"/>
    <cellStyle name="Comma 17 3 4 7" xfId="48245"/>
    <cellStyle name="Comma 17 3 5" xfId="48246"/>
    <cellStyle name="Comma 17 3 5 2" xfId="48247"/>
    <cellStyle name="Comma 17 3 5 2 2" xfId="48248"/>
    <cellStyle name="Comma 17 3 5 2 2 2" xfId="48249"/>
    <cellStyle name="Comma 17 3 5 2 2 3" xfId="48250"/>
    <cellStyle name="Comma 17 3 5 2 3" xfId="48251"/>
    <cellStyle name="Comma 17 3 5 2 4" xfId="48252"/>
    <cellStyle name="Comma 17 3 5 3" xfId="48253"/>
    <cellStyle name="Comma 17 3 5 3 2" xfId="48254"/>
    <cellStyle name="Comma 17 3 5 3 3" xfId="48255"/>
    <cellStyle name="Comma 17 3 5 4" xfId="48256"/>
    <cellStyle name="Comma 17 3 5 5" xfId="48257"/>
    <cellStyle name="Comma 17 3 6" xfId="48258"/>
    <cellStyle name="Comma 17 3 6 2" xfId="48259"/>
    <cellStyle name="Comma 17 3 6 2 2" xfId="48260"/>
    <cellStyle name="Comma 17 3 6 2 2 2" xfId="48261"/>
    <cellStyle name="Comma 17 3 6 2 2 3" xfId="48262"/>
    <cellStyle name="Comma 17 3 6 2 3" xfId="48263"/>
    <cellStyle name="Comma 17 3 6 2 4" xfId="48264"/>
    <cellStyle name="Comma 17 3 6 3" xfId="48265"/>
    <cellStyle name="Comma 17 3 6 3 2" xfId="48266"/>
    <cellStyle name="Comma 17 3 6 3 3" xfId="48267"/>
    <cellStyle name="Comma 17 3 6 4" xfId="48268"/>
    <cellStyle name="Comma 17 3 6 5" xfId="48269"/>
    <cellStyle name="Comma 17 3 7" xfId="48270"/>
    <cellStyle name="Comma 17 3 7 2" xfId="48271"/>
    <cellStyle name="Comma 17 3 7 2 2" xfId="48272"/>
    <cellStyle name="Comma 17 3 7 2 2 2" xfId="48273"/>
    <cellStyle name="Comma 17 3 7 2 2 3" xfId="48274"/>
    <cellStyle name="Comma 17 3 7 2 3" xfId="48275"/>
    <cellStyle name="Comma 17 3 7 2 4" xfId="48276"/>
    <cellStyle name="Comma 17 3 7 3" xfId="48277"/>
    <cellStyle name="Comma 17 3 7 3 2" xfId="48278"/>
    <cellStyle name="Comma 17 3 7 3 3" xfId="48279"/>
    <cellStyle name="Comma 17 3 7 4" xfId="48280"/>
    <cellStyle name="Comma 17 3 7 5" xfId="48281"/>
    <cellStyle name="Comma 17 3 8" xfId="48282"/>
    <cellStyle name="Comma 17 3 8 2" xfId="48283"/>
    <cellStyle name="Comma 17 3 8 2 2" xfId="48284"/>
    <cellStyle name="Comma 17 3 8 2 3" xfId="48285"/>
    <cellStyle name="Comma 17 3 8 3" xfId="48286"/>
    <cellStyle name="Comma 17 3 8 4" xfId="48287"/>
    <cellStyle name="Comma 17 3 9" xfId="48288"/>
    <cellStyle name="Comma 17 3 9 2" xfId="48289"/>
    <cellStyle name="Comma 17 3 9 2 2" xfId="48290"/>
    <cellStyle name="Comma 17 3 9 2 3" xfId="48291"/>
    <cellStyle name="Comma 17 3 9 3" xfId="48292"/>
    <cellStyle name="Comma 17 3 9 4" xfId="48293"/>
    <cellStyle name="Comma 17 4" xfId="48294"/>
    <cellStyle name="Comma 17 4 2" xfId="48295"/>
    <cellStyle name="Comma 17 4 2 2" xfId="48296"/>
    <cellStyle name="Comma 17 4 2 2 2" xfId="48297"/>
    <cellStyle name="Comma 17 4 2 2 2 2" xfId="48298"/>
    <cellStyle name="Comma 17 4 2 2 2 3" xfId="48299"/>
    <cellStyle name="Comma 17 4 2 2 3" xfId="48300"/>
    <cellStyle name="Comma 17 4 2 2 4" xfId="48301"/>
    <cellStyle name="Comma 17 4 2 3" xfId="48302"/>
    <cellStyle name="Comma 17 4 2 3 2" xfId="48303"/>
    <cellStyle name="Comma 17 4 2 3 3" xfId="48304"/>
    <cellStyle name="Comma 17 4 2 4" xfId="48305"/>
    <cellStyle name="Comma 17 4 2 5" xfId="48306"/>
    <cellStyle name="Comma 17 4 3" xfId="48307"/>
    <cellStyle name="Comma 17 4 3 2" xfId="48308"/>
    <cellStyle name="Comma 17 4 3 2 2" xfId="48309"/>
    <cellStyle name="Comma 17 4 3 2 2 2" xfId="48310"/>
    <cellStyle name="Comma 17 4 3 2 2 3" xfId="48311"/>
    <cellStyle name="Comma 17 4 3 2 3" xfId="48312"/>
    <cellStyle name="Comma 17 4 3 2 4" xfId="48313"/>
    <cellStyle name="Comma 17 4 3 3" xfId="48314"/>
    <cellStyle name="Comma 17 4 3 3 2" xfId="48315"/>
    <cellStyle name="Comma 17 4 3 3 3" xfId="48316"/>
    <cellStyle name="Comma 17 4 3 4" xfId="48317"/>
    <cellStyle name="Comma 17 4 3 5" xfId="48318"/>
    <cellStyle name="Comma 17 4 4" xfId="48319"/>
    <cellStyle name="Comma 17 4 4 2" xfId="48320"/>
    <cellStyle name="Comma 17 4 4 2 2" xfId="48321"/>
    <cellStyle name="Comma 17 4 4 2 3" xfId="48322"/>
    <cellStyle name="Comma 17 4 4 3" xfId="48323"/>
    <cellStyle name="Comma 17 4 4 4" xfId="48324"/>
    <cellStyle name="Comma 17 4 5" xfId="48325"/>
    <cellStyle name="Comma 17 4 5 2" xfId="48326"/>
    <cellStyle name="Comma 17 4 5 3" xfId="48327"/>
    <cellStyle name="Comma 17 4 6" xfId="48328"/>
    <cellStyle name="Comma 17 4 7" xfId="48329"/>
    <cellStyle name="Comma 17 5" xfId="48330"/>
    <cellStyle name="Comma 17 5 2" xfId="48331"/>
    <cellStyle name="Comma 17 5 2 2" xfId="48332"/>
    <cellStyle name="Comma 17 5 2 2 2" xfId="48333"/>
    <cellStyle name="Comma 17 5 2 2 2 2" xfId="48334"/>
    <cellStyle name="Comma 17 5 2 2 2 3" xfId="48335"/>
    <cellStyle name="Comma 17 5 2 2 3" xfId="48336"/>
    <cellStyle name="Comma 17 5 2 2 4" xfId="48337"/>
    <cellStyle name="Comma 17 5 2 3" xfId="48338"/>
    <cellStyle name="Comma 17 5 2 3 2" xfId="48339"/>
    <cellStyle name="Comma 17 5 2 3 3" xfId="48340"/>
    <cellStyle name="Comma 17 5 2 4" xfId="48341"/>
    <cellStyle name="Comma 17 5 2 5" xfId="48342"/>
    <cellStyle name="Comma 17 5 3" xfId="48343"/>
    <cellStyle name="Comma 17 5 3 2" xfId="48344"/>
    <cellStyle name="Comma 17 5 3 2 2" xfId="48345"/>
    <cellStyle name="Comma 17 5 3 2 2 2" xfId="48346"/>
    <cellStyle name="Comma 17 5 3 2 2 3" xfId="48347"/>
    <cellStyle name="Comma 17 5 3 2 3" xfId="48348"/>
    <cellStyle name="Comma 17 5 3 2 4" xfId="48349"/>
    <cellStyle name="Comma 17 5 3 3" xfId="48350"/>
    <cellStyle name="Comma 17 5 3 3 2" xfId="48351"/>
    <cellStyle name="Comma 17 5 3 3 3" xfId="48352"/>
    <cellStyle name="Comma 17 5 3 4" xfId="48353"/>
    <cellStyle name="Comma 17 5 3 5" xfId="48354"/>
    <cellStyle name="Comma 17 5 4" xfId="48355"/>
    <cellStyle name="Comma 17 5 4 2" xfId="48356"/>
    <cellStyle name="Comma 17 5 4 2 2" xfId="48357"/>
    <cellStyle name="Comma 17 5 4 2 3" xfId="48358"/>
    <cellStyle name="Comma 17 5 4 3" xfId="48359"/>
    <cellStyle name="Comma 17 5 4 4" xfId="48360"/>
    <cellStyle name="Comma 17 5 5" xfId="48361"/>
    <cellStyle name="Comma 17 5 5 2" xfId="48362"/>
    <cellStyle name="Comma 17 5 5 3" xfId="48363"/>
    <cellStyle name="Comma 17 5 6" xfId="48364"/>
    <cellStyle name="Comma 17 5 7" xfId="48365"/>
    <cellStyle name="Comma 17 6" xfId="48366"/>
    <cellStyle name="Comma 17 6 2" xfId="48367"/>
    <cellStyle name="Comma 17 6 2 2" xfId="48368"/>
    <cellStyle name="Comma 17 6 2 2 2" xfId="48369"/>
    <cellStyle name="Comma 17 6 2 2 2 2" xfId="48370"/>
    <cellStyle name="Comma 17 6 2 2 2 3" xfId="48371"/>
    <cellStyle name="Comma 17 6 2 2 3" xfId="48372"/>
    <cellStyle name="Comma 17 6 2 2 4" xfId="48373"/>
    <cellStyle name="Comma 17 6 2 3" xfId="48374"/>
    <cellStyle name="Comma 17 6 2 3 2" xfId="48375"/>
    <cellStyle name="Comma 17 6 2 3 3" xfId="48376"/>
    <cellStyle name="Comma 17 6 2 4" xfId="48377"/>
    <cellStyle name="Comma 17 6 2 5" xfId="48378"/>
    <cellStyle name="Comma 17 6 3" xfId="48379"/>
    <cellStyle name="Comma 17 6 3 2" xfId="48380"/>
    <cellStyle name="Comma 17 6 3 2 2" xfId="48381"/>
    <cellStyle name="Comma 17 6 3 2 2 2" xfId="48382"/>
    <cellStyle name="Comma 17 6 3 2 2 3" xfId="48383"/>
    <cellStyle name="Comma 17 6 3 2 3" xfId="48384"/>
    <cellStyle name="Comma 17 6 3 2 4" xfId="48385"/>
    <cellStyle name="Comma 17 6 3 3" xfId="48386"/>
    <cellStyle name="Comma 17 6 3 3 2" xfId="48387"/>
    <cellStyle name="Comma 17 6 3 3 3" xfId="48388"/>
    <cellStyle name="Comma 17 6 3 4" xfId="48389"/>
    <cellStyle name="Comma 17 6 3 5" xfId="48390"/>
    <cellStyle name="Comma 17 6 4" xfId="48391"/>
    <cellStyle name="Comma 17 6 4 2" xfId="48392"/>
    <cellStyle name="Comma 17 6 4 2 2" xfId="48393"/>
    <cellStyle name="Comma 17 6 4 2 3" xfId="48394"/>
    <cellStyle name="Comma 17 6 4 3" xfId="48395"/>
    <cellStyle name="Comma 17 6 4 4" xfId="48396"/>
    <cellStyle name="Comma 17 6 5" xfId="48397"/>
    <cellStyle name="Comma 17 6 5 2" xfId="48398"/>
    <cellStyle name="Comma 17 6 5 3" xfId="48399"/>
    <cellStyle name="Comma 17 6 6" xfId="48400"/>
    <cellStyle name="Comma 17 6 7" xfId="48401"/>
    <cellStyle name="Comma 17 7" xfId="48402"/>
    <cellStyle name="Comma 17 7 2" xfId="48403"/>
    <cellStyle name="Comma 17 7 2 2" xfId="48404"/>
    <cellStyle name="Comma 17 7 2 2 2" xfId="48405"/>
    <cellStyle name="Comma 17 7 2 2 3" xfId="48406"/>
    <cellStyle name="Comma 17 7 2 3" xfId="48407"/>
    <cellStyle name="Comma 17 7 2 4" xfId="48408"/>
    <cellStyle name="Comma 17 7 3" xfId="48409"/>
    <cellStyle name="Comma 17 7 3 2" xfId="48410"/>
    <cellStyle name="Comma 17 7 3 3" xfId="48411"/>
    <cellStyle name="Comma 17 7 4" xfId="48412"/>
    <cellStyle name="Comma 17 7 5" xfId="48413"/>
    <cellStyle name="Comma 17 8" xfId="48414"/>
    <cellStyle name="Comma 17 8 2" xfId="48415"/>
    <cellStyle name="Comma 17 8 2 2" xfId="48416"/>
    <cellStyle name="Comma 17 8 2 2 2" xfId="48417"/>
    <cellStyle name="Comma 17 8 2 2 3" xfId="48418"/>
    <cellStyle name="Comma 17 8 2 3" xfId="48419"/>
    <cellStyle name="Comma 17 8 2 4" xfId="48420"/>
    <cellStyle name="Comma 17 8 3" xfId="48421"/>
    <cellStyle name="Comma 17 8 3 2" xfId="48422"/>
    <cellStyle name="Comma 17 8 3 3" xfId="48423"/>
    <cellStyle name="Comma 17 8 4" xfId="48424"/>
    <cellStyle name="Comma 17 8 5" xfId="48425"/>
    <cellStyle name="Comma 17 9" xfId="48426"/>
    <cellStyle name="Comma 17 9 2" xfId="48427"/>
    <cellStyle name="Comma 17 9 2 2" xfId="48428"/>
    <cellStyle name="Comma 17 9 2 2 2" xfId="48429"/>
    <cellStyle name="Comma 17 9 2 2 3" xfId="48430"/>
    <cellStyle name="Comma 17 9 2 3" xfId="48431"/>
    <cellStyle name="Comma 17 9 2 4" xfId="48432"/>
    <cellStyle name="Comma 17 9 3" xfId="48433"/>
    <cellStyle name="Comma 17 9 3 2" xfId="48434"/>
    <cellStyle name="Comma 17 9 3 3" xfId="48435"/>
    <cellStyle name="Comma 17 9 4" xfId="48436"/>
    <cellStyle name="Comma 17 9 5" xfId="48437"/>
    <cellStyle name="Comma 18" xfId="1700"/>
    <cellStyle name="Comma 18 2" xfId="1701"/>
    <cellStyle name="Comma 19" xfId="1702"/>
    <cellStyle name="Comma 19 10" xfId="48438"/>
    <cellStyle name="Comma 19 10 2" xfId="48439"/>
    <cellStyle name="Comma 19 10 2 2" xfId="48440"/>
    <cellStyle name="Comma 19 10 2 2 2" xfId="48441"/>
    <cellStyle name="Comma 19 10 2 2 3" xfId="48442"/>
    <cellStyle name="Comma 19 10 2 3" xfId="48443"/>
    <cellStyle name="Comma 19 10 2 4" xfId="48444"/>
    <cellStyle name="Comma 19 10 3" xfId="48445"/>
    <cellStyle name="Comma 19 10 3 2" xfId="48446"/>
    <cellStyle name="Comma 19 10 3 3" xfId="48447"/>
    <cellStyle name="Comma 19 10 4" xfId="48448"/>
    <cellStyle name="Comma 19 10 5" xfId="48449"/>
    <cellStyle name="Comma 19 11" xfId="48450"/>
    <cellStyle name="Comma 19 11 2" xfId="48451"/>
    <cellStyle name="Comma 19 11 2 2" xfId="48452"/>
    <cellStyle name="Comma 19 11 2 2 2" xfId="48453"/>
    <cellStyle name="Comma 19 11 2 2 3" xfId="48454"/>
    <cellStyle name="Comma 19 11 2 3" xfId="48455"/>
    <cellStyle name="Comma 19 11 2 4" xfId="48456"/>
    <cellStyle name="Comma 19 11 3" xfId="48457"/>
    <cellStyle name="Comma 19 11 3 2" xfId="48458"/>
    <cellStyle name="Comma 19 11 3 3" xfId="48459"/>
    <cellStyle name="Comma 19 11 4" xfId="48460"/>
    <cellStyle name="Comma 19 11 5" xfId="48461"/>
    <cellStyle name="Comma 19 12" xfId="48462"/>
    <cellStyle name="Comma 19 12 2" xfId="48463"/>
    <cellStyle name="Comma 19 12 2 2" xfId="48464"/>
    <cellStyle name="Comma 19 12 2 3" xfId="48465"/>
    <cellStyle name="Comma 19 12 3" xfId="48466"/>
    <cellStyle name="Comma 19 12 4" xfId="48467"/>
    <cellStyle name="Comma 19 13" xfId="48468"/>
    <cellStyle name="Comma 19 13 2" xfId="48469"/>
    <cellStyle name="Comma 19 13 2 2" xfId="48470"/>
    <cellStyle name="Comma 19 13 2 3" xfId="48471"/>
    <cellStyle name="Comma 19 13 3" xfId="48472"/>
    <cellStyle name="Comma 19 13 4" xfId="48473"/>
    <cellStyle name="Comma 19 14" xfId="48474"/>
    <cellStyle name="Comma 19 14 2" xfId="48475"/>
    <cellStyle name="Comma 19 14 3" xfId="48476"/>
    <cellStyle name="Comma 19 15" xfId="48477"/>
    <cellStyle name="Comma 19 16" xfId="48478"/>
    <cellStyle name="Comma 19 2" xfId="1703"/>
    <cellStyle name="Comma 19 2 10" xfId="48479"/>
    <cellStyle name="Comma 19 2 10 2" xfId="48480"/>
    <cellStyle name="Comma 19 2 10 2 2" xfId="48481"/>
    <cellStyle name="Comma 19 2 10 2 3" xfId="48482"/>
    <cellStyle name="Comma 19 2 10 3" xfId="48483"/>
    <cellStyle name="Comma 19 2 10 4" xfId="48484"/>
    <cellStyle name="Comma 19 2 11" xfId="48485"/>
    <cellStyle name="Comma 19 2 11 2" xfId="48486"/>
    <cellStyle name="Comma 19 2 11 3" xfId="48487"/>
    <cellStyle name="Comma 19 2 12" xfId="48488"/>
    <cellStyle name="Comma 19 2 13" xfId="48489"/>
    <cellStyle name="Comma 19 2 14" xfId="48490"/>
    <cellStyle name="Comma 19 2 2" xfId="48491"/>
    <cellStyle name="Comma 19 2 2 10" xfId="48492"/>
    <cellStyle name="Comma 19 2 2 10 2" xfId="48493"/>
    <cellStyle name="Comma 19 2 2 10 3" xfId="48494"/>
    <cellStyle name="Comma 19 2 2 11" xfId="48495"/>
    <cellStyle name="Comma 19 2 2 12" xfId="48496"/>
    <cellStyle name="Comma 19 2 2 2" xfId="48497"/>
    <cellStyle name="Comma 19 2 2 2 2" xfId="48498"/>
    <cellStyle name="Comma 19 2 2 2 2 2" xfId="48499"/>
    <cellStyle name="Comma 19 2 2 2 2 2 2" xfId="48500"/>
    <cellStyle name="Comma 19 2 2 2 2 2 2 2" xfId="48501"/>
    <cellStyle name="Comma 19 2 2 2 2 2 2 3" xfId="48502"/>
    <cellStyle name="Comma 19 2 2 2 2 2 3" xfId="48503"/>
    <cellStyle name="Comma 19 2 2 2 2 2 4" xfId="48504"/>
    <cellStyle name="Comma 19 2 2 2 2 3" xfId="48505"/>
    <cellStyle name="Comma 19 2 2 2 2 3 2" xfId="48506"/>
    <cellStyle name="Comma 19 2 2 2 2 3 3" xfId="48507"/>
    <cellStyle name="Comma 19 2 2 2 2 4" xfId="48508"/>
    <cellStyle name="Comma 19 2 2 2 2 5" xfId="48509"/>
    <cellStyle name="Comma 19 2 2 2 3" xfId="48510"/>
    <cellStyle name="Comma 19 2 2 2 3 2" xfId="48511"/>
    <cellStyle name="Comma 19 2 2 2 3 2 2" xfId="48512"/>
    <cellStyle name="Comma 19 2 2 2 3 2 2 2" xfId="48513"/>
    <cellStyle name="Comma 19 2 2 2 3 2 2 3" xfId="48514"/>
    <cellStyle name="Comma 19 2 2 2 3 2 3" xfId="48515"/>
    <cellStyle name="Comma 19 2 2 2 3 2 4" xfId="48516"/>
    <cellStyle name="Comma 19 2 2 2 3 3" xfId="48517"/>
    <cellStyle name="Comma 19 2 2 2 3 3 2" xfId="48518"/>
    <cellStyle name="Comma 19 2 2 2 3 3 3" xfId="48519"/>
    <cellStyle name="Comma 19 2 2 2 3 4" xfId="48520"/>
    <cellStyle name="Comma 19 2 2 2 3 5" xfId="48521"/>
    <cellStyle name="Comma 19 2 2 2 4" xfId="48522"/>
    <cellStyle name="Comma 19 2 2 2 4 2" xfId="48523"/>
    <cellStyle name="Comma 19 2 2 2 4 2 2" xfId="48524"/>
    <cellStyle name="Comma 19 2 2 2 4 2 3" xfId="48525"/>
    <cellStyle name="Comma 19 2 2 2 4 3" xfId="48526"/>
    <cellStyle name="Comma 19 2 2 2 4 4" xfId="48527"/>
    <cellStyle name="Comma 19 2 2 2 5" xfId="48528"/>
    <cellStyle name="Comma 19 2 2 2 5 2" xfId="48529"/>
    <cellStyle name="Comma 19 2 2 2 5 3" xfId="48530"/>
    <cellStyle name="Comma 19 2 2 2 6" xfId="48531"/>
    <cellStyle name="Comma 19 2 2 2 7" xfId="48532"/>
    <cellStyle name="Comma 19 2 2 3" xfId="48533"/>
    <cellStyle name="Comma 19 2 2 3 2" xfId="48534"/>
    <cellStyle name="Comma 19 2 2 3 2 2" xfId="48535"/>
    <cellStyle name="Comma 19 2 2 3 2 2 2" xfId="48536"/>
    <cellStyle name="Comma 19 2 2 3 2 2 2 2" xfId="48537"/>
    <cellStyle name="Comma 19 2 2 3 2 2 2 3" xfId="48538"/>
    <cellStyle name="Comma 19 2 2 3 2 2 3" xfId="48539"/>
    <cellStyle name="Comma 19 2 2 3 2 2 4" xfId="48540"/>
    <cellStyle name="Comma 19 2 2 3 2 3" xfId="48541"/>
    <cellStyle name="Comma 19 2 2 3 2 3 2" xfId="48542"/>
    <cellStyle name="Comma 19 2 2 3 2 3 3" xfId="48543"/>
    <cellStyle name="Comma 19 2 2 3 2 4" xfId="48544"/>
    <cellStyle name="Comma 19 2 2 3 2 5" xfId="48545"/>
    <cellStyle name="Comma 19 2 2 3 3" xfId="48546"/>
    <cellStyle name="Comma 19 2 2 3 3 2" xfId="48547"/>
    <cellStyle name="Comma 19 2 2 3 3 2 2" xfId="48548"/>
    <cellStyle name="Comma 19 2 2 3 3 2 2 2" xfId="48549"/>
    <cellStyle name="Comma 19 2 2 3 3 2 2 3" xfId="48550"/>
    <cellStyle name="Comma 19 2 2 3 3 2 3" xfId="48551"/>
    <cellStyle name="Comma 19 2 2 3 3 2 4" xfId="48552"/>
    <cellStyle name="Comma 19 2 2 3 3 3" xfId="48553"/>
    <cellStyle name="Comma 19 2 2 3 3 3 2" xfId="48554"/>
    <cellStyle name="Comma 19 2 2 3 3 3 3" xfId="48555"/>
    <cellStyle name="Comma 19 2 2 3 3 4" xfId="48556"/>
    <cellStyle name="Comma 19 2 2 3 3 5" xfId="48557"/>
    <cellStyle name="Comma 19 2 2 3 4" xfId="48558"/>
    <cellStyle name="Comma 19 2 2 3 4 2" xfId="48559"/>
    <cellStyle name="Comma 19 2 2 3 4 2 2" xfId="48560"/>
    <cellStyle name="Comma 19 2 2 3 4 2 3" xfId="48561"/>
    <cellStyle name="Comma 19 2 2 3 4 3" xfId="48562"/>
    <cellStyle name="Comma 19 2 2 3 4 4" xfId="48563"/>
    <cellStyle name="Comma 19 2 2 3 5" xfId="48564"/>
    <cellStyle name="Comma 19 2 2 3 5 2" xfId="48565"/>
    <cellStyle name="Comma 19 2 2 3 5 3" xfId="48566"/>
    <cellStyle name="Comma 19 2 2 3 6" xfId="48567"/>
    <cellStyle name="Comma 19 2 2 3 7" xfId="48568"/>
    <cellStyle name="Comma 19 2 2 4" xfId="48569"/>
    <cellStyle name="Comma 19 2 2 4 2" xfId="48570"/>
    <cellStyle name="Comma 19 2 2 4 2 2" xfId="48571"/>
    <cellStyle name="Comma 19 2 2 4 2 2 2" xfId="48572"/>
    <cellStyle name="Comma 19 2 2 4 2 2 2 2" xfId="48573"/>
    <cellStyle name="Comma 19 2 2 4 2 2 2 3" xfId="48574"/>
    <cellStyle name="Comma 19 2 2 4 2 2 3" xfId="48575"/>
    <cellStyle name="Comma 19 2 2 4 2 2 4" xfId="48576"/>
    <cellStyle name="Comma 19 2 2 4 2 3" xfId="48577"/>
    <cellStyle name="Comma 19 2 2 4 2 3 2" xfId="48578"/>
    <cellStyle name="Comma 19 2 2 4 2 3 3" xfId="48579"/>
    <cellStyle name="Comma 19 2 2 4 2 4" xfId="48580"/>
    <cellStyle name="Comma 19 2 2 4 2 5" xfId="48581"/>
    <cellStyle name="Comma 19 2 2 4 3" xfId="48582"/>
    <cellStyle name="Comma 19 2 2 4 3 2" xfId="48583"/>
    <cellStyle name="Comma 19 2 2 4 3 2 2" xfId="48584"/>
    <cellStyle name="Comma 19 2 2 4 3 2 2 2" xfId="48585"/>
    <cellStyle name="Comma 19 2 2 4 3 2 2 3" xfId="48586"/>
    <cellStyle name="Comma 19 2 2 4 3 2 3" xfId="48587"/>
    <cellStyle name="Comma 19 2 2 4 3 2 4" xfId="48588"/>
    <cellStyle name="Comma 19 2 2 4 3 3" xfId="48589"/>
    <cellStyle name="Comma 19 2 2 4 3 3 2" xfId="48590"/>
    <cellStyle name="Comma 19 2 2 4 3 3 3" xfId="48591"/>
    <cellStyle name="Comma 19 2 2 4 3 4" xfId="48592"/>
    <cellStyle name="Comma 19 2 2 4 3 5" xfId="48593"/>
    <cellStyle name="Comma 19 2 2 4 4" xfId="48594"/>
    <cellStyle name="Comma 19 2 2 4 4 2" xfId="48595"/>
    <cellStyle name="Comma 19 2 2 4 4 2 2" xfId="48596"/>
    <cellStyle name="Comma 19 2 2 4 4 2 3" xfId="48597"/>
    <cellStyle name="Comma 19 2 2 4 4 3" xfId="48598"/>
    <cellStyle name="Comma 19 2 2 4 4 4" xfId="48599"/>
    <cellStyle name="Comma 19 2 2 4 5" xfId="48600"/>
    <cellStyle name="Comma 19 2 2 4 5 2" xfId="48601"/>
    <cellStyle name="Comma 19 2 2 4 5 3" xfId="48602"/>
    <cellStyle name="Comma 19 2 2 4 6" xfId="48603"/>
    <cellStyle name="Comma 19 2 2 4 7" xfId="48604"/>
    <cellStyle name="Comma 19 2 2 5" xfId="48605"/>
    <cellStyle name="Comma 19 2 2 5 2" xfId="48606"/>
    <cellStyle name="Comma 19 2 2 5 2 2" xfId="48607"/>
    <cellStyle name="Comma 19 2 2 5 2 2 2" xfId="48608"/>
    <cellStyle name="Comma 19 2 2 5 2 2 3" xfId="48609"/>
    <cellStyle name="Comma 19 2 2 5 2 3" xfId="48610"/>
    <cellStyle name="Comma 19 2 2 5 2 4" xfId="48611"/>
    <cellStyle name="Comma 19 2 2 5 3" xfId="48612"/>
    <cellStyle name="Comma 19 2 2 5 3 2" xfId="48613"/>
    <cellStyle name="Comma 19 2 2 5 3 3" xfId="48614"/>
    <cellStyle name="Comma 19 2 2 5 4" xfId="48615"/>
    <cellStyle name="Comma 19 2 2 5 5" xfId="48616"/>
    <cellStyle name="Comma 19 2 2 6" xfId="48617"/>
    <cellStyle name="Comma 19 2 2 6 2" xfId="48618"/>
    <cellStyle name="Comma 19 2 2 6 2 2" xfId="48619"/>
    <cellStyle name="Comma 19 2 2 6 2 2 2" xfId="48620"/>
    <cellStyle name="Comma 19 2 2 6 2 2 3" xfId="48621"/>
    <cellStyle name="Comma 19 2 2 6 2 3" xfId="48622"/>
    <cellStyle name="Comma 19 2 2 6 2 4" xfId="48623"/>
    <cellStyle name="Comma 19 2 2 6 3" xfId="48624"/>
    <cellStyle name="Comma 19 2 2 6 3 2" xfId="48625"/>
    <cellStyle name="Comma 19 2 2 6 3 3" xfId="48626"/>
    <cellStyle name="Comma 19 2 2 6 4" xfId="48627"/>
    <cellStyle name="Comma 19 2 2 6 5" xfId="48628"/>
    <cellStyle name="Comma 19 2 2 7" xfId="48629"/>
    <cellStyle name="Comma 19 2 2 7 2" xfId="48630"/>
    <cellStyle name="Comma 19 2 2 7 2 2" xfId="48631"/>
    <cellStyle name="Comma 19 2 2 7 2 2 2" xfId="48632"/>
    <cellStyle name="Comma 19 2 2 7 2 2 3" xfId="48633"/>
    <cellStyle name="Comma 19 2 2 7 2 3" xfId="48634"/>
    <cellStyle name="Comma 19 2 2 7 2 4" xfId="48635"/>
    <cellStyle name="Comma 19 2 2 7 3" xfId="48636"/>
    <cellStyle name="Comma 19 2 2 7 3 2" xfId="48637"/>
    <cellStyle name="Comma 19 2 2 7 3 3" xfId="48638"/>
    <cellStyle name="Comma 19 2 2 7 4" xfId="48639"/>
    <cellStyle name="Comma 19 2 2 7 5" xfId="48640"/>
    <cellStyle name="Comma 19 2 2 8" xfId="48641"/>
    <cellStyle name="Comma 19 2 2 8 2" xfId="48642"/>
    <cellStyle name="Comma 19 2 2 8 2 2" xfId="48643"/>
    <cellStyle name="Comma 19 2 2 8 2 3" xfId="48644"/>
    <cellStyle name="Comma 19 2 2 8 3" xfId="48645"/>
    <cellStyle name="Comma 19 2 2 8 4" xfId="48646"/>
    <cellStyle name="Comma 19 2 2 9" xfId="48647"/>
    <cellStyle name="Comma 19 2 2 9 2" xfId="48648"/>
    <cellStyle name="Comma 19 2 2 9 2 2" xfId="48649"/>
    <cellStyle name="Comma 19 2 2 9 2 3" xfId="48650"/>
    <cellStyle name="Comma 19 2 2 9 3" xfId="48651"/>
    <cellStyle name="Comma 19 2 2 9 4" xfId="48652"/>
    <cellStyle name="Comma 19 2 3" xfId="48653"/>
    <cellStyle name="Comma 19 2 3 2" xfId="48654"/>
    <cellStyle name="Comma 19 2 3 2 2" xfId="48655"/>
    <cellStyle name="Comma 19 2 3 2 2 2" xfId="48656"/>
    <cellStyle name="Comma 19 2 3 2 2 2 2" xfId="48657"/>
    <cellStyle name="Comma 19 2 3 2 2 2 3" xfId="48658"/>
    <cellStyle name="Comma 19 2 3 2 2 3" xfId="48659"/>
    <cellStyle name="Comma 19 2 3 2 2 4" xfId="48660"/>
    <cellStyle name="Comma 19 2 3 2 3" xfId="48661"/>
    <cellStyle name="Comma 19 2 3 2 3 2" xfId="48662"/>
    <cellStyle name="Comma 19 2 3 2 3 3" xfId="48663"/>
    <cellStyle name="Comma 19 2 3 2 4" xfId="48664"/>
    <cellStyle name="Comma 19 2 3 2 5" xfId="48665"/>
    <cellStyle name="Comma 19 2 3 3" xfId="48666"/>
    <cellStyle name="Comma 19 2 3 3 2" xfId="48667"/>
    <cellStyle name="Comma 19 2 3 3 2 2" xfId="48668"/>
    <cellStyle name="Comma 19 2 3 3 2 2 2" xfId="48669"/>
    <cellStyle name="Comma 19 2 3 3 2 2 3" xfId="48670"/>
    <cellStyle name="Comma 19 2 3 3 2 3" xfId="48671"/>
    <cellStyle name="Comma 19 2 3 3 2 4" xfId="48672"/>
    <cellStyle name="Comma 19 2 3 3 3" xfId="48673"/>
    <cellStyle name="Comma 19 2 3 3 3 2" xfId="48674"/>
    <cellStyle name="Comma 19 2 3 3 3 3" xfId="48675"/>
    <cellStyle name="Comma 19 2 3 3 4" xfId="48676"/>
    <cellStyle name="Comma 19 2 3 3 5" xfId="48677"/>
    <cellStyle name="Comma 19 2 3 4" xfId="48678"/>
    <cellStyle name="Comma 19 2 3 4 2" xfId="48679"/>
    <cellStyle name="Comma 19 2 3 4 2 2" xfId="48680"/>
    <cellStyle name="Comma 19 2 3 4 2 3" xfId="48681"/>
    <cellStyle name="Comma 19 2 3 4 3" xfId="48682"/>
    <cellStyle name="Comma 19 2 3 4 4" xfId="48683"/>
    <cellStyle name="Comma 19 2 3 5" xfId="48684"/>
    <cellStyle name="Comma 19 2 3 5 2" xfId="48685"/>
    <cellStyle name="Comma 19 2 3 5 3" xfId="48686"/>
    <cellStyle name="Comma 19 2 3 6" xfId="48687"/>
    <cellStyle name="Comma 19 2 3 7" xfId="48688"/>
    <cellStyle name="Comma 19 2 4" xfId="48689"/>
    <cellStyle name="Comma 19 2 4 2" xfId="48690"/>
    <cellStyle name="Comma 19 2 4 2 2" xfId="48691"/>
    <cellStyle name="Comma 19 2 4 2 2 2" xfId="48692"/>
    <cellStyle name="Comma 19 2 4 2 2 2 2" xfId="48693"/>
    <cellStyle name="Comma 19 2 4 2 2 2 3" xfId="48694"/>
    <cellStyle name="Comma 19 2 4 2 2 3" xfId="48695"/>
    <cellStyle name="Comma 19 2 4 2 2 4" xfId="48696"/>
    <cellStyle name="Comma 19 2 4 2 3" xfId="48697"/>
    <cellStyle name="Comma 19 2 4 2 3 2" xfId="48698"/>
    <cellStyle name="Comma 19 2 4 2 3 3" xfId="48699"/>
    <cellStyle name="Comma 19 2 4 2 4" xfId="48700"/>
    <cellStyle name="Comma 19 2 4 2 5" xfId="48701"/>
    <cellStyle name="Comma 19 2 4 3" xfId="48702"/>
    <cellStyle name="Comma 19 2 4 3 2" xfId="48703"/>
    <cellStyle name="Comma 19 2 4 3 2 2" xfId="48704"/>
    <cellStyle name="Comma 19 2 4 3 2 2 2" xfId="48705"/>
    <cellStyle name="Comma 19 2 4 3 2 2 3" xfId="48706"/>
    <cellStyle name="Comma 19 2 4 3 2 3" xfId="48707"/>
    <cellStyle name="Comma 19 2 4 3 2 4" xfId="48708"/>
    <cellStyle name="Comma 19 2 4 3 3" xfId="48709"/>
    <cellStyle name="Comma 19 2 4 3 3 2" xfId="48710"/>
    <cellStyle name="Comma 19 2 4 3 3 3" xfId="48711"/>
    <cellStyle name="Comma 19 2 4 3 4" xfId="48712"/>
    <cellStyle name="Comma 19 2 4 3 5" xfId="48713"/>
    <cellStyle name="Comma 19 2 4 4" xfId="48714"/>
    <cellStyle name="Comma 19 2 4 4 2" xfId="48715"/>
    <cellStyle name="Comma 19 2 4 4 2 2" xfId="48716"/>
    <cellStyle name="Comma 19 2 4 4 2 3" xfId="48717"/>
    <cellStyle name="Comma 19 2 4 4 3" xfId="48718"/>
    <cellStyle name="Comma 19 2 4 4 4" xfId="48719"/>
    <cellStyle name="Comma 19 2 4 5" xfId="48720"/>
    <cellStyle name="Comma 19 2 4 5 2" xfId="48721"/>
    <cellStyle name="Comma 19 2 4 5 3" xfId="48722"/>
    <cellStyle name="Comma 19 2 4 6" xfId="48723"/>
    <cellStyle name="Comma 19 2 4 7" xfId="48724"/>
    <cellStyle name="Comma 19 2 5" xfId="48725"/>
    <cellStyle name="Comma 19 2 5 2" xfId="48726"/>
    <cellStyle name="Comma 19 2 5 2 2" xfId="48727"/>
    <cellStyle name="Comma 19 2 5 2 2 2" xfId="48728"/>
    <cellStyle name="Comma 19 2 5 2 2 2 2" xfId="48729"/>
    <cellStyle name="Comma 19 2 5 2 2 2 3" xfId="48730"/>
    <cellStyle name="Comma 19 2 5 2 2 3" xfId="48731"/>
    <cellStyle name="Comma 19 2 5 2 2 4" xfId="48732"/>
    <cellStyle name="Comma 19 2 5 2 3" xfId="48733"/>
    <cellStyle name="Comma 19 2 5 2 3 2" xfId="48734"/>
    <cellStyle name="Comma 19 2 5 2 3 3" xfId="48735"/>
    <cellStyle name="Comma 19 2 5 2 4" xfId="48736"/>
    <cellStyle name="Comma 19 2 5 2 5" xfId="48737"/>
    <cellStyle name="Comma 19 2 5 3" xfId="48738"/>
    <cellStyle name="Comma 19 2 5 3 2" xfId="48739"/>
    <cellStyle name="Comma 19 2 5 3 2 2" xfId="48740"/>
    <cellStyle name="Comma 19 2 5 3 2 2 2" xfId="48741"/>
    <cellStyle name="Comma 19 2 5 3 2 2 3" xfId="48742"/>
    <cellStyle name="Comma 19 2 5 3 2 3" xfId="48743"/>
    <cellStyle name="Comma 19 2 5 3 2 4" xfId="48744"/>
    <cellStyle name="Comma 19 2 5 3 3" xfId="48745"/>
    <cellStyle name="Comma 19 2 5 3 3 2" xfId="48746"/>
    <cellStyle name="Comma 19 2 5 3 3 3" xfId="48747"/>
    <cellStyle name="Comma 19 2 5 3 4" xfId="48748"/>
    <cellStyle name="Comma 19 2 5 3 5" xfId="48749"/>
    <cellStyle name="Comma 19 2 5 4" xfId="48750"/>
    <cellStyle name="Comma 19 2 5 4 2" xfId="48751"/>
    <cellStyle name="Comma 19 2 5 4 2 2" xfId="48752"/>
    <cellStyle name="Comma 19 2 5 4 2 3" xfId="48753"/>
    <cellStyle name="Comma 19 2 5 4 3" xfId="48754"/>
    <cellStyle name="Comma 19 2 5 4 4" xfId="48755"/>
    <cellStyle name="Comma 19 2 5 5" xfId="48756"/>
    <cellStyle name="Comma 19 2 5 5 2" xfId="48757"/>
    <cellStyle name="Comma 19 2 5 5 3" xfId="48758"/>
    <cellStyle name="Comma 19 2 5 6" xfId="48759"/>
    <cellStyle name="Comma 19 2 5 7" xfId="48760"/>
    <cellStyle name="Comma 19 2 6" xfId="48761"/>
    <cellStyle name="Comma 19 2 6 2" xfId="48762"/>
    <cellStyle name="Comma 19 2 6 2 2" xfId="48763"/>
    <cellStyle name="Comma 19 2 6 2 2 2" xfId="48764"/>
    <cellStyle name="Comma 19 2 6 2 2 3" xfId="48765"/>
    <cellStyle name="Comma 19 2 6 2 3" xfId="48766"/>
    <cellStyle name="Comma 19 2 6 2 4" xfId="48767"/>
    <cellStyle name="Comma 19 2 6 3" xfId="48768"/>
    <cellStyle name="Comma 19 2 6 3 2" xfId="48769"/>
    <cellStyle name="Comma 19 2 6 3 3" xfId="48770"/>
    <cellStyle name="Comma 19 2 6 4" xfId="48771"/>
    <cellStyle name="Comma 19 2 6 5" xfId="48772"/>
    <cellStyle name="Comma 19 2 7" xfId="48773"/>
    <cellStyle name="Comma 19 2 7 2" xfId="48774"/>
    <cellStyle name="Comma 19 2 7 2 2" xfId="48775"/>
    <cellStyle name="Comma 19 2 7 2 2 2" xfId="48776"/>
    <cellStyle name="Comma 19 2 7 2 2 3" xfId="48777"/>
    <cellStyle name="Comma 19 2 7 2 3" xfId="48778"/>
    <cellStyle name="Comma 19 2 7 2 4" xfId="48779"/>
    <cellStyle name="Comma 19 2 7 3" xfId="48780"/>
    <cellStyle name="Comma 19 2 7 3 2" xfId="48781"/>
    <cellStyle name="Comma 19 2 7 3 3" xfId="48782"/>
    <cellStyle name="Comma 19 2 7 4" xfId="48783"/>
    <cellStyle name="Comma 19 2 7 5" xfId="48784"/>
    <cellStyle name="Comma 19 2 8" xfId="48785"/>
    <cellStyle name="Comma 19 2 8 2" xfId="48786"/>
    <cellStyle name="Comma 19 2 8 2 2" xfId="48787"/>
    <cellStyle name="Comma 19 2 8 2 2 2" xfId="48788"/>
    <cellStyle name="Comma 19 2 8 2 2 3" xfId="48789"/>
    <cellStyle name="Comma 19 2 8 2 3" xfId="48790"/>
    <cellStyle name="Comma 19 2 8 2 4" xfId="48791"/>
    <cellStyle name="Comma 19 2 8 3" xfId="48792"/>
    <cellStyle name="Comma 19 2 8 3 2" xfId="48793"/>
    <cellStyle name="Comma 19 2 8 3 3" xfId="48794"/>
    <cellStyle name="Comma 19 2 8 4" xfId="48795"/>
    <cellStyle name="Comma 19 2 8 5" xfId="48796"/>
    <cellStyle name="Comma 19 2 9" xfId="48797"/>
    <cellStyle name="Comma 19 2 9 2" xfId="48798"/>
    <cellStyle name="Comma 19 2 9 2 2" xfId="48799"/>
    <cellStyle name="Comma 19 2 9 2 3" xfId="48800"/>
    <cellStyle name="Comma 19 2 9 3" xfId="48801"/>
    <cellStyle name="Comma 19 2 9 4" xfId="48802"/>
    <cellStyle name="Comma 19 3" xfId="48803"/>
    <cellStyle name="Comma 19 3 10" xfId="48804"/>
    <cellStyle name="Comma 19 3 10 2" xfId="48805"/>
    <cellStyle name="Comma 19 3 10 3" xfId="48806"/>
    <cellStyle name="Comma 19 3 11" xfId="48807"/>
    <cellStyle name="Comma 19 3 12" xfId="48808"/>
    <cellStyle name="Comma 19 3 2" xfId="48809"/>
    <cellStyle name="Comma 19 3 2 2" xfId="48810"/>
    <cellStyle name="Comma 19 3 2 2 2" xfId="48811"/>
    <cellStyle name="Comma 19 3 2 2 2 2" xfId="48812"/>
    <cellStyle name="Comma 19 3 2 2 2 2 2" xfId="48813"/>
    <cellStyle name="Comma 19 3 2 2 2 2 3" xfId="48814"/>
    <cellStyle name="Comma 19 3 2 2 2 3" xfId="48815"/>
    <cellStyle name="Comma 19 3 2 2 2 4" xfId="48816"/>
    <cellStyle name="Comma 19 3 2 2 3" xfId="48817"/>
    <cellStyle name="Comma 19 3 2 2 3 2" xfId="48818"/>
    <cellStyle name="Comma 19 3 2 2 3 3" xfId="48819"/>
    <cellStyle name="Comma 19 3 2 2 4" xfId="48820"/>
    <cellStyle name="Comma 19 3 2 2 5" xfId="48821"/>
    <cellStyle name="Comma 19 3 2 3" xfId="48822"/>
    <cellStyle name="Comma 19 3 2 3 2" xfId="48823"/>
    <cellStyle name="Comma 19 3 2 3 2 2" xfId="48824"/>
    <cellStyle name="Comma 19 3 2 3 2 2 2" xfId="48825"/>
    <cellStyle name="Comma 19 3 2 3 2 2 3" xfId="48826"/>
    <cellStyle name="Comma 19 3 2 3 2 3" xfId="48827"/>
    <cellStyle name="Comma 19 3 2 3 2 4" xfId="48828"/>
    <cellStyle name="Comma 19 3 2 3 3" xfId="48829"/>
    <cellStyle name="Comma 19 3 2 3 3 2" xfId="48830"/>
    <cellStyle name="Comma 19 3 2 3 3 3" xfId="48831"/>
    <cellStyle name="Comma 19 3 2 3 4" xfId="48832"/>
    <cellStyle name="Comma 19 3 2 3 5" xfId="48833"/>
    <cellStyle name="Comma 19 3 2 4" xfId="48834"/>
    <cellStyle name="Comma 19 3 2 4 2" xfId="48835"/>
    <cellStyle name="Comma 19 3 2 4 2 2" xfId="48836"/>
    <cellStyle name="Comma 19 3 2 4 2 3" xfId="48837"/>
    <cellStyle name="Comma 19 3 2 4 3" xfId="48838"/>
    <cellStyle name="Comma 19 3 2 4 4" xfId="48839"/>
    <cellStyle name="Comma 19 3 2 5" xfId="48840"/>
    <cellStyle name="Comma 19 3 2 5 2" xfId="48841"/>
    <cellStyle name="Comma 19 3 2 5 3" xfId="48842"/>
    <cellStyle name="Comma 19 3 2 6" xfId="48843"/>
    <cellStyle name="Comma 19 3 2 7" xfId="48844"/>
    <cellStyle name="Comma 19 3 3" xfId="48845"/>
    <cellStyle name="Comma 19 3 3 2" xfId="48846"/>
    <cellStyle name="Comma 19 3 3 2 2" xfId="48847"/>
    <cellStyle name="Comma 19 3 3 2 2 2" xfId="48848"/>
    <cellStyle name="Comma 19 3 3 2 2 2 2" xfId="48849"/>
    <cellStyle name="Comma 19 3 3 2 2 2 3" xfId="48850"/>
    <cellStyle name="Comma 19 3 3 2 2 3" xfId="48851"/>
    <cellStyle name="Comma 19 3 3 2 2 4" xfId="48852"/>
    <cellStyle name="Comma 19 3 3 2 3" xfId="48853"/>
    <cellStyle name="Comma 19 3 3 2 3 2" xfId="48854"/>
    <cellStyle name="Comma 19 3 3 2 3 3" xfId="48855"/>
    <cellStyle name="Comma 19 3 3 2 4" xfId="48856"/>
    <cellStyle name="Comma 19 3 3 2 5" xfId="48857"/>
    <cellStyle name="Comma 19 3 3 3" xfId="48858"/>
    <cellStyle name="Comma 19 3 3 3 2" xfId="48859"/>
    <cellStyle name="Comma 19 3 3 3 2 2" xfId="48860"/>
    <cellStyle name="Comma 19 3 3 3 2 2 2" xfId="48861"/>
    <cellStyle name="Comma 19 3 3 3 2 2 3" xfId="48862"/>
    <cellStyle name="Comma 19 3 3 3 2 3" xfId="48863"/>
    <cellStyle name="Comma 19 3 3 3 2 4" xfId="48864"/>
    <cellStyle name="Comma 19 3 3 3 3" xfId="48865"/>
    <cellStyle name="Comma 19 3 3 3 3 2" xfId="48866"/>
    <cellStyle name="Comma 19 3 3 3 3 3" xfId="48867"/>
    <cellStyle name="Comma 19 3 3 3 4" xfId="48868"/>
    <cellStyle name="Comma 19 3 3 3 5" xfId="48869"/>
    <cellStyle name="Comma 19 3 3 4" xfId="48870"/>
    <cellStyle name="Comma 19 3 3 4 2" xfId="48871"/>
    <cellStyle name="Comma 19 3 3 4 2 2" xfId="48872"/>
    <cellStyle name="Comma 19 3 3 4 2 3" xfId="48873"/>
    <cellStyle name="Comma 19 3 3 4 3" xfId="48874"/>
    <cellStyle name="Comma 19 3 3 4 4" xfId="48875"/>
    <cellStyle name="Comma 19 3 3 5" xfId="48876"/>
    <cellStyle name="Comma 19 3 3 5 2" xfId="48877"/>
    <cellStyle name="Comma 19 3 3 5 3" xfId="48878"/>
    <cellStyle name="Comma 19 3 3 6" xfId="48879"/>
    <cellStyle name="Comma 19 3 3 7" xfId="48880"/>
    <cellStyle name="Comma 19 3 4" xfId="48881"/>
    <cellStyle name="Comma 19 3 4 2" xfId="48882"/>
    <cellStyle name="Comma 19 3 4 2 2" xfId="48883"/>
    <cellStyle name="Comma 19 3 4 2 2 2" xfId="48884"/>
    <cellStyle name="Comma 19 3 4 2 2 2 2" xfId="48885"/>
    <cellStyle name="Comma 19 3 4 2 2 2 3" xfId="48886"/>
    <cellStyle name="Comma 19 3 4 2 2 3" xfId="48887"/>
    <cellStyle name="Comma 19 3 4 2 2 4" xfId="48888"/>
    <cellStyle name="Comma 19 3 4 2 3" xfId="48889"/>
    <cellStyle name="Comma 19 3 4 2 3 2" xfId="48890"/>
    <cellStyle name="Comma 19 3 4 2 3 3" xfId="48891"/>
    <cellStyle name="Comma 19 3 4 2 4" xfId="48892"/>
    <cellStyle name="Comma 19 3 4 2 5" xfId="48893"/>
    <cellStyle name="Comma 19 3 4 3" xfId="48894"/>
    <cellStyle name="Comma 19 3 4 3 2" xfId="48895"/>
    <cellStyle name="Comma 19 3 4 3 2 2" xfId="48896"/>
    <cellStyle name="Comma 19 3 4 3 2 2 2" xfId="48897"/>
    <cellStyle name="Comma 19 3 4 3 2 2 3" xfId="48898"/>
    <cellStyle name="Comma 19 3 4 3 2 3" xfId="48899"/>
    <cellStyle name="Comma 19 3 4 3 2 4" xfId="48900"/>
    <cellStyle name="Comma 19 3 4 3 3" xfId="48901"/>
    <cellStyle name="Comma 19 3 4 3 3 2" xfId="48902"/>
    <cellStyle name="Comma 19 3 4 3 3 3" xfId="48903"/>
    <cellStyle name="Comma 19 3 4 3 4" xfId="48904"/>
    <cellStyle name="Comma 19 3 4 3 5" xfId="48905"/>
    <cellStyle name="Comma 19 3 4 4" xfId="48906"/>
    <cellStyle name="Comma 19 3 4 4 2" xfId="48907"/>
    <cellStyle name="Comma 19 3 4 4 2 2" xfId="48908"/>
    <cellStyle name="Comma 19 3 4 4 2 3" xfId="48909"/>
    <cellStyle name="Comma 19 3 4 4 3" xfId="48910"/>
    <cellStyle name="Comma 19 3 4 4 4" xfId="48911"/>
    <cellStyle name="Comma 19 3 4 5" xfId="48912"/>
    <cellStyle name="Comma 19 3 4 5 2" xfId="48913"/>
    <cellStyle name="Comma 19 3 4 5 3" xfId="48914"/>
    <cellStyle name="Comma 19 3 4 6" xfId="48915"/>
    <cellStyle name="Comma 19 3 4 7" xfId="48916"/>
    <cellStyle name="Comma 19 3 5" xfId="48917"/>
    <cellStyle name="Comma 19 3 5 2" xfId="48918"/>
    <cellStyle name="Comma 19 3 5 2 2" xfId="48919"/>
    <cellStyle name="Comma 19 3 5 2 2 2" xfId="48920"/>
    <cellStyle name="Comma 19 3 5 2 2 3" xfId="48921"/>
    <cellStyle name="Comma 19 3 5 2 3" xfId="48922"/>
    <cellStyle name="Comma 19 3 5 2 4" xfId="48923"/>
    <cellStyle name="Comma 19 3 5 3" xfId="48924"/>
    <cellStyle name="Comma 19 3 5 3 2" xfId="48925"/>
    <cellStyle name="Comma 19 3 5 3 3" xfId="48926"/>
    <cellStyle name="Comma 19 3 5 4" xfId="48927"/>
    <cellStyle name="Comma 19 3 5 5" xfId="48928"/>
    <cellStyle name="Comma 19 3 6" xfId="48929"/>
    <cellStyle name="Comma 19 3 6 2" xfId="48930"/>
    <cellStyle name="Comma 19 3 6 2 2" xfId="48931"/>
    <cellStyle name="Comma 19 3 6 2 2 2" xfId="48932"/>
    <cellStyle name="Comma 19 3 6 2 2 3" xfId="48933"/>
    <cellStyle name="Comma 19 3 6 2 3" xfId="48934"/>
    <cellStyle name="Comma 19 3 6 2 4" xfId="48935"/>
    <cellStyle name="Comma 19 3 6 3" xfId="48936"/>
    <cellStyle name="Comma 19 3 6 3 2" xfId="48937"/>
    <cellStyle name="Comma 19 3 6 3 3" xfId="48938"/>
    <cellStyle name="Comma 19 3 6 4" xfId="48939"/>
    <cellStyle name="Comma 19 3 6 5" xfId="48940"/>
    <cellStyle name="Comma 19 3 7" xfId="48941"/>
    <cellStyle name="Comma 19 3 7 2" xfId="48942"/>
    <cellStyle name="Comma 19 3 7 2 2" xfId="48943"/>
    <cellStyle name="Comma 19 3 7 2 2 2" xfId="48944"/>
    <cellStyle name="Comma 19 3 7 2 2 3" xfId="48945"/>
    <cellStyle name="Comma 19 3 7 2 3" xfId="48946"/>
    <cellStyle name="Comma 19 3 7 2 4" xfId="48947"/>
    <cellStyle name="Comma 19 3 7 3" xfId="48948"/>
    <cellStyle name="Comma 19 3 7 3 2" xfId="48949"/>
    <cellStyle name="Comma 19 3 7 3 3" xfId="48950"/>
    <cellStyle name="Comma 19 3 7 4" xfId="48951"/>
    <cellStyle name="Comma 19 3 7 5" xfId="48952"/>
    <cellStyle name="Comma 19 3 8" xfId="48953"/>
    <cellStyle name="Comma 19 3 8 2" xfId="48954"/>
    <cellStyle name="Comma 19 3 8 2 2" xfId="48955"/>
    <cellStyle name="Comma 19 3 8 2 3" xfId="48956"/>
    <cellStyle name="Comma 19 3 8 3" xfId="48957"/>
    <cellStyle name="Comma 19 3 8 4" xfId="48958"/>
    <cellStyle name="Comma 19 3 9" xfId="48959"/>
    <cellStyle name="Comma 19 3 9 2" xfId="48960"/>
    <cellStyle name="Comma 19 3 9 2 2" xfId="48961"/>
    <cellStyle name="Comma 19 3 9 2 3" xfId="48962"/>
    <cellStyle name="Comma 19 3 9 3" xfId="48963"/>
    <cellStyle name="Comma 19 3 9 4" xfId="48964"/>
    <cellStyle name="Comma 19 4" xfId="48965"/>
    <cellStyle name="Comma 19 4 10" xfId="48966"/>
    <cellStyle name="Comma 19 4 10 2" xfId="48967"/>
    <cellStyle name="Comma 19 4 10 3" xfId="48968"/>
    <cellStyle name="Comma 19 4 11" xfId="48969"/>
    <cellStyle name="Comma 19 4 12" xfId="48970"/>
    <cellStyle name="Comma 19 4 2" xfId="48971"/>
    <cellStyle name="Comma 19 4 2 2" xfId="48972"/>
    <cellStyle name="Comma 19 4 2 2 2" xfId="48973"/>
    <cellStyle name="Comma 19 4 2 2 2 2" xfId="48974"/>
    <cellStyle name="Comma 19 4 2 2 2 2 2" xfId="48975"/>
    <cellStyle name="Comma 19 4 2 2 2 2 3" xfId="48976"/>
    <cellStyle name="Comma 19 4 2 2 2 3" xfId="48977"/>
    <cellStyle name="Comma 19 4 2 2 2 4" xfId="48978"/>
    <cellStyle name="Comma 19 4 2 2 3" xfId="48979"/>
    <cellStyle name="Comma 19 4 2 2 3 2" xfId="48980"/>
    <cellStyle name="Comma 19 4 2 2 3 3" xfId="48981"/>
    <cellStyle name="Comma 19 4 2 2 4" xfId="48982"/>
    <cellStyle name="Comma 19 4 2 2 5" xfId="48983"/>
    <cellStyle name="Comma 19 4 2 3" xfId="48984"/>
    <cellStyle name="Comma 19 4 2 3 2" xfId="48985"/>
    <cellStyle name="Comma 19 4 2 3 2 2" xfId="48986"/>
    <cellStyle name="Comma 19 4 2 3 2 2 2" xfId="48987"/>
    <cellStyle name="Comma 19 4 2 3 2 2 3" xfId="48988"/>
    <cellStyle name="Comma 19 4 2 3 2 3" xfId="48989"/>
    <cellStyle name="Comma 19 4 2 3 2 4" xfId="48990"/>
    <cellStyle name="Comma 19 4 2 3 3" xfId="48991"/>
    <cellStyle name="Comma 19 4 2 3 3 2" xfId="48992"/>
    <cellStyle name="Comma 19 4 2 3 3 3" xfId="48993"/>
    <cellStyle name="Comma 19 4 2 3 4" xfId="48994"/>
    <cellStyle name="Comma 19 4 2 3 5" xfId="48995"/>
    <cellStyle name="Comma 19 4 2 4" xfId="48996"/>
    <cellStyle name="Comma 19 4 2 4 2" xfId="48997"/>
    <cellStyle name="Comma 19 4 2 4 2 2" xfId="48998"/>
    <cellStyle name="Comma 19 4 2 4 2 3" xfId="48999"/>
    <cellStyle name="Comma 19 4 2 4 3" xfId="49000"/>
    <cellStyle name="Comma 19 4 2 4 4" xfId="49001"/>
    <cellStyle name="Comma 19 4 2 5" xfId="49002"/>
    <cellStyle name="Comma 19 4 2 5 2" xfId="49003"/>
    <cellStyle name="Comma 19 4 2 5 3" xfId="49004"/>
    <cellStyle name="Comma 19 4 2 6" xfId="49005"/>
    <cellStyle name="Comma 19 4 2 7" xfId="49006"/>
    <cellStyle name="Comma 19 4 3" xfId="49007"/>
    <cellStyle name="Comma 19 4 3 2" xfId="49008"/>
    <cellStyle name="Comma 19 4 3 2 2" xfId="49009"/>
    <cellStyle name="Comma 19 4 3 2 2 2" xfId="49010"/>
    <cellStyle name="Comma 19 4 3 2 2 2 2" xfId="49011"/>
    <cellStyle name="Comma 19 4 3 2 2 2 3" xfId="49012"/>
    <cellStyle name="Comma 19 4 3 2 2 3" xfId="49013"/>
    <cellStyle name="Comma 19 4 3 2 2 4" xfId="49014"/>
    <cellStyle name="Comma 19 4 3 2 3" xfId="49015"/>
    <cellStyle name="Comma 19 4 3 2 3 2" xfId="49016"/>
    <cellStyle name="Comma 19 4 3 2 3 3" xfId="49017"/>
    <cellStyle name="Comma 19 4 3 2 4" xfId="49018"/>
    <cellStyle name="Comma 19 4 3 2 5" xfId="49019"/>
    <cellStyle name="Comma 19 4 3 3" xfId="49020"/>
    <cellStyle name="Comma 19 4 3 3 2" xfId="49021"/>
    <cellStyle name="Comma 19 4 3 3 2 2" xfId="49022"/>
    <cellStyle name="Comma 19 4 3 3 2 2 2" xfId="49023"/>
    <cellStyle name="Comma 19 4 3 3 2 2 3" xfId="49024"/>
    <cellStyle name="Comma 19 4 3 3 2 3" xfId="49025"/>
    <cellStyle name="Comma 19 4 3 3 2 4" xfId="49026"/>
    <cellStyle name="Comma 19 4 3 3 3" xfId="49027"/>
    <cellStyle name="Comma 19 4 3 3 3 2" xfId="49028"/>
    <cellStyle name="Comma 19 4 3 3 3 3" xfId="49029"/>
    <cellStyle name="Comma 19 4 3 3 4" xfId="49030"/>
    <cellStyle name="Comma 19 4 3 3 5" xfId="49031"/>
    <cellStyle name="Comma 19 4 3 4" xfId="49032"/>
    <cellStyle name="Comma 19 4 3 4 2" xfId="49033"/>
    <cellStyle name="Comma 19 4 3 4 2 2" xfId="49034"/>
    <cellStyle name="Comma 19 4 3 4 2 3" xfId="49035"/>
    <cellStyle name="Comma 19 4 3 4 3" xfId="49036"/>
    <cellStyle name="Comma 19 4 3 4 4" xfId="49037"/>
    <cellStyle name="Comma 19 4 3 5" xfId="49038"/>
    <cellStyle name="Comma 19 4 3 5 2" xfId="49039"/>
    <cellStyle name="Comma 19 4 3 5 3" xfId="49040"/>
    <cellStyle name="Comma 19 4 3 6" xfId="49041"/>
    <cellStyle name="Comma 19 4 3 7" xfId="49042"/>
    <cellStyle name="Comma 19 4 4" xfId="49043"/>
    <cellStyle name="Comma 19 4 4 2" xfId="49044"/>
    <cellStyle name="Comma 19 4 4 2 2" xfId="49045"/>
    <cellStyle name="Comma 19 4 4 2 2 2" xfId="49046"/>
    <cellStyle name="Comma 19 4 4 2 2 2 2" xfId="49047"/>
    <cellStyle name="Comma 19 4 4 2 2 2 3" xfId="49048"/>
    <cellStyle name="Comma 19 4 4 2 2 3" xfId="49049"/>
    <cellStyle name="Comma 19 4 4 2 2 4" xfId="49050"/>
    <cellStyle name="Comma 19 4 4 2 3" xfId="49051"/>
    <cellStyle name="Comma 19 4 4 2 3 2" xfId="49052"/>
    <cellStyle name="Comma 19 4 4 2 3 3" xfId="49053"/>
    <cellStyle name="Comma 19 4 4 2 4" xfId="49054"/>
    <cellStyle name="Comma 19 4 4 2 5" xfId="49055"/>
    <cellStyle name="Comma 19 4 4 3" xfId="49056"/>
    <cellStyle name="Comma 19 4 4 3 2" xfId="49057"/>
    <cellStyle name="Comma 19 4 4 3 2 2" xfId="49058"/>
    <cellStyle name="Comma 19 4 4 3 2 2 2" xfId="49059"/>
    <cellStyle name="Comma 19 4 4 3 2 2 3" xfId="49060"/>
    <cellStyle name="Comma 19 4 4 3 2 3" xfId="49061"/>
    <cellStyle name="Comma 19 4 4 3 2 4" xfId="49062"/>
    <cellStyle name="Comma 19 4 4 3 3" xfId="49063"/>
    <cellStyle name="Comma 19 4 4 3 3 2" xfId="49064"/>
    <cellStyle name="Comma 19 4 4 3 3 3" xfId="49065"/>
    <cellStyle name="Comma 19 4 4 3 4" xfId="49066"/>
    <cellStyle name="Comma 19 4 4 3 5" xfId="49067"/>
    <cellStyle name="Comma 19 4 4 4" xfId="49068"/>
    <cellStyle name="Comma 19 4 4 4 2" xfId="49069"/>
    <cellStyle name="Comma 19 4 4 4 2 2" xfId="49070"/>
    <cellStyle name="Comma 19 4 4 4 2 3" xfId="49071"/>
    <cellStyle name="Comma 19 4 4 4 3" xfId="49072"/>
    <cellStyle name="Comma 19 4 4 4 4" xfId="49073"/>
    <cellStyle name="Comma 19 4 4 5" xfId="49074"/>
    <cellStyle name="Comma 19 4 4 5 2" xfId="49075"/>
    <cellStyle name="Comma 19 4 4 5 3" xfId="49076"/>
    <cellStyle name="Comma 19 4 4 6" xfId="49077"/>
    <cellStyle name="Comma 19 4 4 7" xfId="49078"/>
    <cellStyle name="Comma 19 4 5" xfId="49079"/>
    <cellStyle name="Comma 19 4 5 2" xfId="49080"/>
    <cellStyle name="Comma 19 4 5 2 2" xfId="49081"/>
    <cellStyle name="Comma 19 4 5 2 2 2" xfId="49082"/>
    <cellStyle name="Comma 19 4 5 2 2 3" xfId="49083"/>
    <cellStyle name="Comma 19 4 5 2 3" xfId="49084"/>
    <cellStyle name="Comma 19 4 5 2 4" xfId="49085"/>
    <cellStyle name="Comma 19 4 5 3" xfId="49086"/>
    <cellStyle name="Comma 19 4 5 3 2" xfId="49087"/>
    <cellStyle name="Comma 19 4 5 3 3" xfId="49088"/>
    <cellStyle name="Comma 19 4 5 4" xfId="49089"/>
    <cellStyle name="Comma 19 4 5 5" xfId="49090"/>
    <cellStyle name="Comma 19 4 6" xfId="49091"/>
    <cellStyle name="Comma 19 4 6 2" xfId="49092"/>
    <cellStyle name="Comma 19 4 6 2 2" xfId="49093"/>
    <cellStyle name="Comma 19 4 6 2 2 2" xfId="49094"/>
    <cellStyle name="Comma 19 4 6 2 2 3" xfId="49095"/>
    <cellStyle name="Comma 19 4 6 2 3" xfId="49096"/>
    <cellStyle name="Comma 19 4 6 2 4" xfId="49097"/>
    <cellStyle name="Comma 19 4 6 3" xfId="49098"/>
    <cellStyle name="Comma 19 4 6 3 2" xfId="49099"/>
    <cellStyle name="Comma 19 4 6 3 3" xfId="49100"/>
    <cellStyle name="Comma 19 4 6 4" xfId="49101"/>
    <cellStyle name="Comma 19 4 6 5" xfId="49102"/>
    <cellStyle name="Comma 19 4 7" xfId="49103"/>
    <cellStyle name="Comma 19 4 7 2" xfId="49104"/>
    <cellStyle name="Comma 19 4 7 2 2" xfId="49105"/>
    <cellStyle name="Comma 19 4 7 2 2 2" xfId="49106"/>
    <cellStyle name="Comma 19 4 7 2 2 3" xfId="49107"/>
    <cellStyle name="Comma 19 4 7 2 3" xfId="49108"/>
    <cellStyle name="Comma 19 4 7 2 4" xfId="49109"/>
    <cellStyle name="Comma 19 4 7 3" xfId="49110"/>
    <cellStyle name="Comma 19 4 7 3 2" xfId="49111"/>
    <cellStyle name="Comma 19 4 7 3 3" xfId="49112"/>
    <cellStyle name="Comma 19 4 7 4" xfId="49113"/>
    <cellStyle name="Comma 19 4 7 5" xfId="49114"/>
    <cellStyle name="Comma 19 4 8" xfId="49115"/>
    <cellStyle name="Comma 19 4 8 2" xfId="49116"/>
    <cellStyle name="Comma 19 4 8 2 2" xfId="49117"/>
    <cellStyle name="Comma 19 4 8 2 3" xfId="49118"/>
    <cellStyle name="Comma 19 4 8 3" xfId="49119"/>
    <cellStyle name="Comma 19 4 8 4" xfId="49120"/>
    <cellStyle name="Comma 19 4 9" xfId="49121"/>
    <cellStyle name="Comma 19 4 9 2" xfId="49122"/>
    <cellStyle name="Comma 19 4 9 2 2" xfId="49123"/>
    <cellStyle name="Comma 19 4 9 2 3" xfId="49124"/>
    <cellStyle name="Comma 19 4 9 3" xfId="49125"/>
    <cellStyle name="Comma 19 4 9 4" xfId="49126"/>
    <cellStyle name="Comma 19 5" xfId="49127"/>
    <cellStyle name="Comma 19 6" xfId="49128"/>
    <cellStyle name="Comma 19 6 2" xfId="49129"/>
    <cellStyle name="Comma 19 6 2 2" xfId="49130"/>
    <cellStyle name="Comma 19 6 2 2 2" xfId="49131"/>
    <cellStyle name="Comma 19 6 2 2 2 2" xfId="49132"/>
    <cellStyle name="Comma 19 6 2 2 2 3" xfId="49133"/>
    <cellStyle name="Comma 19 6 2 2 3" xfId="49134"/>
    <cellStyle name="Comma 19 6 2 2 4" xfId="49135"/>
    <cellStyle name="Comma 19 6 2 3" xfId="49136"/>
    <cellStyle name="Comma 19 6 2 3 2" xfId="49137"/>
    <cellStyle name="Comma 19 6 2 3 3" xfId="49138"/>
    <cellStyle name="Comma 19 6 2 4" xfId="49139"/>
    <cellStyle name="Comma 19 6 2 5" xfId="49140"/>
    <cellStyle name="Comma 19 6 3" xfId="49141"/>
    <cellStyle name="Comma 19 6 3 2" xfId="49142"/>
    <cellStyle name="Comma 19 6 3 2 2" xfId="49143"/>
    <cellStyle name="Comma 19 6 3 2 2 2" xfId="49144"/>
    <cellStyle name="Comma 19 6 3 2 2 3" xfId="49145"/>
    <cellStyle name="Comma 19 6 3 2 3" xfId="49146"/>
    <cellStyle name="Comma 19 6 3 2 4" xfId="49147"/>
    <cellStyle name="Comma 19 6 3 3" xfId="49148"/>
    <cellStyle name="Comma 19 6 3 3 2" xfId="49149"/>
    <cellStyle name="Comma 19 6 3 3 3" xfId="49150"/>
    <cellStyle name="Comma 19 6 3 4" xfId="49151"/>
    <cellStyle name="Comma 19 6 3 5" xfId="49152"/>
    <cellStyle name="Comma 19 6 4" xfId="49153"/>
    <cellStyle name="Comma 19 6 4 2" xfId="49154"/>
    <cellStyle name="Comma 19 6 4 2 2" xfId="49155"/>
    <cellStyle name="Comma 19 6 4 2 3" xfId="49156"/>
    <cellStyle name="Comma 19 6 4 3" xfId="49157"/>
    <cellStyle name="Comma 19 6 4 4" xfId="49158"/>
    <cellStyle name="Comma 19 6 5" xfId="49159"/>
    <cellStyle name="Comma 19 6 5 2" xfId="49160"/>
    <cellStyle name="Comma 19 6 5 3" xfId="49161"/>
    <cellStyle name="Comma 19 6 6" xfId="49162"/>
    <cellStyle name="Comma 19 6 7" xfId="49163"/>
    <cellStyle name="Comma 19 7" xfId="49164"/>
    <cellStyle name="Comma 19 7 2" xfId="49165"/>
    <cellStyle name="Comma 19 7 2 2" xfId="49166"/>
    <cellStyle name="Comma 19 7 2 2 2" xfId="49167"/>
    <cellStyle name="Comma 19 7 2 2 2 2" xfId="49168"/>
    <cellStyle name="Comma 19 7 2 2 2 3" xfId="49169"/>
    <cellStyle name="Comma 19 7 2 2 3" xfId="49170"/>
    <cellStyle name="Comma 19 7 2 2 4" xfId="49171"/>
    <cellStyle name="Comma 19 7 2 3" xfId="49172"/>
    <cellStyle name="Comma 19 7 2 3 2" xfId="49173"/>
    <cellStyle name="Comma 19 7 2 3 3" xfId="49174"/>
    <cellStyle name="Comma 19 7 2 4" xfId="49175"/>
    <cellStyle name="Comma 19 7 2 5" xfId="49176"/>
    <cellStyle name="Comma 19 7 3" xfId="49177"/>
    <cellStyle name="Comma 19 7 3 2" xfId="49178"/>
    <cellStyle name="Comma 19 7 3 2 2" xfId="49179"/>
    <cellStyle name="Comma 19 7 3 2 2 2" xfId="49180"/>
    <cellStyle name="Comma 19 7 3 2 2 3" xfId="49181"/>
    <cellStyle name="Comma 19 7 3 2 3" xfId="49182"/>
    <cellStyle name="Comma 19 7 3 2 4" xfId="49183"/>
    <cellStyle name="Comma 19 7 3 3" xfId="49184"/>
    <cellStyle name="Comma 19 7 3 3 2" xfId="49185"/>
    <cellStyle name="Comma 19 7 3 3 3" xfId="49186"/>
    <cellStyle name="Comma 19 7 3 4" xfId="49187"/>
    <cellStyle name="Comma 19 7 3 5" xfId="49188"/>
    <cellStyle name="Comma 19 7 4" xfId="49189"/>
    <cellStyle name="Comma 19 7 4 2" xfId="49190"/>
    <cellStyle name="Comma 19 7 4 2 2" xfId="49191"/>
    <cellStyle name="Comma 19 7 4 2 3" xfId="49192"/>
    <cellStyle name="Comma 19 7 4 3" xfId="49193"/>
    <cellStyle name="Comma 19 7 4 4" xfId="49194"/>
    <cellStyle name="Comma 19 7 5" xfId="49195"/>
    <cellStyle name="Comma 19 7 5 2" xfId="49196"/>
    <cellStyle name="Comma 19 7 5 3" xfId="49197"/>
    <cellStyle name="Comma 19 7 6" xfId="49198"/>
    <cellStyle name="Comma 19 7 7" xfId="49199"/>
    <cellStyle name="Comma 19 8" xfId="49200"/>
    <cellStyle name="Comma 19 8 2" xfId="49201"/>
    <cellStyle name="Comma 19 8 2 2" xfId="49202"/>
    <cellStyle name="Comma 19 8 2 2 2" xfId="49203"/>
    <cellStyle name="Comma 19 8 2 2 2 2" xfId="49204"/>
    <cellStyle name="Comma 19 8 2 2 2 3" xfId="49205"/>
    <cellStyle name="Comma 19 8 2 2 3" xfId="49206"/>
    <cellStyle name="Comma 19 8 2 2 4" xfId="49207"/>
    <cellStyle name="Comma 19 8 2 3" xfId="49208"/>
    <cellStyle name="Comma 19 8 2 3 2" xfId="49209"/>
    <cellStyle name="Comma 19 8 2 3 3" xfId="49210"/>
    <cellStyle name="Comma 19 8 2 4" xfId="49211"/>
    <cellStyle name="Comma 19 8 2 5" xfId="49212"/>
    <cellStyle name="Comma 19 8 3" xfId="49213"/>
    <cellStyle name="Comma 19 8 3 2" xfId="49214"/>
    <cellStyle name="Comma 19 8 3 2 2" xfId="49215"/>
    <cellStyle name="Comma 19 8 3 2 2 2" xfId="49216"/>
    <cellStyle name="Comma 19 8 3 2 2 3" xfId="49217"/>
    <cellStyle name="Comma 19 8 3 2 3" xfId="49218"/>
    <cellStyle name="Comma 19 8 3 2 4" xfId="49219"/>
    <cellStyle name="Comma 19 8 3 3" xfId="49220"/>
    <cellStyle name="Comma 19 8 3 3 2" xfId="49221"/>
    <cellStyle name="Comma 19 8 3 3 3" xfId="49222"/>
    <cellStyle name="Comma 19 8 3 4" xfId="49223"/>
    <cellStyle name="Comma 19 8 3 5" xfId="49224"/>
    <cellStyle name="Comma 19 8 4" xfId="49225"/>
    <cellStyle name="Comma 19 8 4 2" xfId="49226"/>
    <cellStyle name="Comma 19 8 4 2 2" xfId="49227"/>
    <cellStyle name="Comma 19 8 4 2 3" xfId="49228"/>
    <cellStyle name="Comma 19 8 4 3" xfId="49229"/>
    <cellStyle name="Comma 19 8 4 4" xfId="49230"/>
    <cellStyle name="Comma 19 8 5" xfId="49231"/>
    <cellStyle name="Comma 19 8 5 2" xfId="49232"/>
    <cellStyle name="Comma 19 8 5 3" xfId="49233"/>
    <cellStyle name="Comma 19 8 6" xfId="49234"/>
    <cellStyle name="Comma 19 8 7" xfId="49235"/>
    <cellStyle name="Comma 19 9" xfId="49236"/>
    <cellStyle name="Comma 19 9 2" xfId="49237"/>
    <cellStyle name="Comma 19 9 2 2" xfId="49238"/>
    <cellStyle name="Comma 19 9 2 2 2" xfId="49239"/>
    <cellStyle name="Comma 19 9 2 2 3" xfId="49240"/>
    <cellStyle name="Comma 19 9 2 3" xfId="49241"/>
    <cellStyle name="Comma 19 9 2 4" xfId="49242"/>
    <cellStyle name="Comma 19 9 3" xfId="49243"/>
    <cellStyle name="Comma 19 9 3 2" xfId="49244"/>
    <cellStyle name="Comma 19 9 3 3" xfId="49245"/>
    <cellStyle name="Comma 19 9 4" xfId="49246"/>
    <cellStyle name="Comma 19 9 5" xfId="49247"/>
    <cellStyle name="Comma 2" xfId="34"/>
    <cellStyle name="Comma 2 10" xfId="1704"/>
    <cellStyle name="Comma 2 11" xfId="1705"/>
    <cellStyle name="Comma 2 12" xfId="1706"/>
    <cellStyle name="Comma 2 13" xfId="1707"/>
    <cellStyle name="Comma 2 14" xfId="1708"/>
    <cellStyle name="Comma 2 15" xfId="1709"/>
    <cellStyle name="Comma 2 16" xfId="1710"/>
    <cellStyle name="Comma 2 17" xfId="1711"/>
    <cellStyle name="Comma 2 18" xfId="1712"/>
    <cellStyle name="Comma 2 19" xfId="1713"/>
    <cellStyle name="Comma 2 2" xfId="1714"/>
    <cellStyle name="Comma 2 2 2" xfId="49248"/>
    <cellStyle name="Comma 2 20" xfId="1715"/>
    <cellStyle name="Comma 2 21" xfId="1716"/>
    <cellStyle name="Comma 2 22" xfId="1717"/>
    <cellStyle name="Comma 2 23" xfId="1718"/>
    <cellStyle name="Comma 2 24" xfId="1719"/>
    <cellStyle name="Comma 2 25" xfId="1720"/>
    <cellStyle name="Comma 2 26" xfId="1721"/>
    <cellStyle name="Comma 2 27" xfId="1722"/>
    <cellStyle name="Comma 2 28" xfId="1723"/>
    <cellStyle name="Comma 2 29" xfId="1724"/>
    <cellStyle name="Comma 2 3" xfId="1725"/>
    <cellStyle name="Comma 2 3 2" xfId="49249"/>
    <cellStyle name="Comma 2 30" xfId="1726"/>
    <cellStyle name="Comma 2 31" xfId="1727"/>
    <cellStyle name="Comma 2 32" xfId="1728"/>
    <cellStyle name="Comma 2 33" xfId="1729"/>
    <cellStyle name="Comma 2 34" xfId="1730"/>
    <cellStyle name="Comma 2 35" xfId="1731"/>
    <cellStyle name="Comma 2 36" xfId="1732"/>
    <cellStyle name="Comma 2 37" xfId="1733"/>
    <cellStyle name="Comma 2 38" xfId="1734"/>
    <cellStyle name="Comma 2 39" xfId="1735"/>
    <cellStyle name="Comma 2 4" xfId="1736"/>
    <cellStyle name="Comma 2 4 2" xfId="49250"/>
    <cellStyle name="Comma 2 40" xfId="1737"/>
    <cellStyle name="Comma 2 41" xfId="1738"/>
    <cellStyle name="Comma 2 42" xfId="1739"/>
    <cellStyle name="Comma 2 43" xfId="1740"/>
    <cellStyle name="Comma 2 44" xfId="1741"/>
    <cellStyle name="Comma 2 45" xfId="1742"/>
    <cellStyle name="Comma 2 46" xfId="1743"/>
    <cellStyle name="Comma 2 47" xfId="1744"/>
    <cellStyle name="Comma 2 48" xfId="1745"/>
    <cellStyle name="Comma 2 49" xfId="1746"/>
    <cellStyle name="Comma 2 5" xfId="1747"/>
    <cellStyle name="Comma 2 5 2" xfId="49251"/>
    <cellStyle name="Comma 2 50" xfId="1748"/>
    <cellStyle name="Comma 2 51" xfId="1749"/>
    <cellStyle name="Comma 2 52" xfId="1750"/>
    <cellStyle name="Comma 2 53" xfId="1751"/>
    <cellStyle name="Comma 2 54" xfId="1752"/>
    <cellStyle name="Comma 2 55" xfId="1753"/>
    <cellStyle name="Comma 2 56" xfId="1754"/>
    <cellStyle name="Comma 2 57" xfId="1755"/>
    <cellStyle name="Comma 2 58" xfId="1756"/>
    <cellStyle name="Comma 2 59" xfId="1757"/>
    <cellStyle name="Comma 2 6" xfId="1758"/>
    <cellStyle name="Comma 2 60" xfId="1759"/>
    <cellStyle name="Comma 2 61" xfId="1760"/>
    <cellStyle name="Comma 2 62" xfId="1761"/>
    <cellStyle name="Comma 2 63" xfId="1762"/>
    <cellStyle name="Comma 2 64" xfId="1763"/>
    <cellStyle name="Comma 2 65" xfId="1764"/>
    <cellStyle name="Comma 2 66" xfId="1765"/>
    <cellStyle name="Comma 2 67" xfId="1766"/>
    <cellStyle name="Comma 2 68" xfId="1767"/>
    <cellStyle name="Comma 2 69" xfId="1768"/>
    <cellStyle name="Comma 2 7" xfId="1769"/>
    <cellStyle name="Comma 2 70" xfId="1770"/>
    <cellStyle name="Comma 2 71" xfId="1771"/>
    <cellStyle name="Comma 2 72" xfId="1772"/>
    <cellStyle name="Comma 2 73" xfId="1773"/>
    <cellStyle name="Comma 2 74" xfId="1774"/>
    <cellStyle name="Comma 2 75" xfId="1775"/>
    <cellStyle name="Comma 2 76" xfId="1776"/>
    <cellStyle name="Comma 2 77" xfId="1777"/>
    <cellStyle name="Comma 2 78" xfId="1778"/>
    <cellStyle name="Comma 2 79" xfId="1779"/>
    <cellStyle name="Comma 2 8" xfId="1780"/>
    <cellStyle name="Comma 2 80" xfId="1781"/>
    <cellStyle name="Comma 2 81" xfId="1782"/>
    <cellStyle name="Comma 2 82" xfId="1783"/>
    <cellStyle name="Comma 2 83" xfId="1784"/>
    <cellStyle name="Comma 2 84" xfId="1785"/>
    <cellStyle name="Comma 2 85" xfId="1786"/>
    <cellStyle name="Comma 2 86" xfId="1787"/>
    <cellStyle name="Comma 2 87" xfId="1788"/>
    <cellStyle name="Comma 2 88" xfId="1789"/>
    <cellStyle name="Comma 2 89" xfId="1790"/>
    <cellStyle name="Comma 2 9" xfId="1791"/>
    <cellStyle name="Comma 2 90" xfId="1792"/>
    <cellStyle name="Comma 2 91" xfId="1793"/>
    <cellStyle name="Comma 2 92" xfId="1794"/>
    <cellStyle name="Comma 2 93" xfId="1795"/>
    <cellStyle name="Comma 2 94" xfId="1796"/>
    <cellStyle name="Comma 2 95" xfId="1797"/>
    <cellStyle name="Comma 2 96" xfId="1798"/>
    <cellStyle name="Comma 2 97" xfId="1799"/>
    <cellStyle name="Comma 2 98" xfId="1800"/>
    <cellStyle name="Comma 20" xfId="1801"/>
    <cellStyle name="Comma 20 2" xfId="1802"/>
    <cellStyle name="Comma 20 3" xfId="49252"/>
    <cellStyle name="Comma 21" xfId="1803"/>
    <cellStyle name="Comma 21 2" xfId="1804"/>
    <cellStyle name="Comma 22" xfId="1805"/>
    <cellStyle name="Comma 22 10" xfId="49253"/>
    <cellStyle name="Comma 22 10 2" xfId="49254"/>
    <cellStyle name="Comma 22 10 3" xfId="49255"/>
    <cellStyle name="Comma 22 11" xfId="49256"/>
    <cellStyle name="Comma 22 12" xfId="49257"/>
    <cellStyle name="Comma 22 13" xfId="49258"/>
    <cellStyle name="Comma 22 2" xfId="1806"/>
    <cellStyle name="Comma 22 2 2" xfId="49259"/>
    <cellStyle name="Comma 22 2 2 2" xfId="49260"/>
    <cellStyle name="Comma 22 2 2 2 2" xfId="49261"/>
    <cellStyle name="Comma 22 2 2 2 2 2" xfId="49262"/>
    <cellStyle name="Comma 22 2 2 2 2 3" xfId="49263"/>
    <cellStyle name="Comma 22 2 2 2 3" xfId="49264"/>
    <cellStyle name="Comma 22 2 2 2 4" xfId="49265"/>
    <cellStyle name="Comma 22 2 2 3" xfId="49266"/>
    <cellStyle name="Comma 22 2 2 3 2" xfId="49267"/>
    <cellStyle name="Comma 22 2 2 3 3" xfId="49268"/>
    <cellStyle name="Comma 22 2 2 4" xfId="49269"/>
    <cellStyle name="Comma 22 2 2 5" xfId="49270"/>
    <cellStyle name="Comma 22 2 3" xfId="49271"/>
    <cellStyle name="Comma 22 2 3 2" xfId="49272"/>
    <cellStyle name="Comma 22 2 3 2 2" xfId="49273"/>
    <cellStyle name="Comma 22 2 3 2 2 2" xfId="49274"/>
    <cellStyle name="Comma 22 2 3 2 2 3" xfId="49275"/>
    <cellStyle name="Comma 22 2 3 2 3" xfId="49276"/>
    <cellStyle name="Comma 22 2 3 2 4" xfId="49277"/>
    <cellStyle name="Comma 22 2 3 3" xfId="49278"/>
    <cellStyle name="Comma 22 2 3 3 2" xfId="49279"/>
    <cellStyle name="Comma 22 2 3 3 3" xfId="49280"/>
    <cellStyle name="Comma 22 2 3 4" xfId="49281"/>
    <cellStyle name="Comma 22 2 3 5" xfId="49282"/>
    <cellStyle name="Comma 22 2 4" xfId="49283"/>
    <cellStyle name="Comma 22 2 4 2" xfId="49284"/>
    <cellStyle name="Comma 22 2 4 2 2" xfId="49285"/>
    <cellStyle name="Comma 22 2 4 2 3" xfId="49286"/>
    <cellStyle name="Comma 22 2 4 3" xfId="49287"/>
    <cellStyle name="Comma 22 2 4 4" xfId="49288"/>
    <cellStyle name="Comma 22 2 5" xfId="49289"/>
    <cellStyle name="Comma 22 2 5 2" xfId="49290"/>
    <cellStyle name="Comma 22 2 5 3" xfId="49291"/>
    <cellStyle name="Comma 22 2 6" xfId="49292"/>
    <cellStyle name="Comma 22 2 7" xfId="49293"/>
    <cellStyle name="Comma 22 2 8" xfId="49294"/>
    <cellStyle name="Comma 22 3" xfId="49295"/>
    <cellStyle name="Comma 22 3 2" xfId="49296"/>
    <cellStyle name="Comma 22 3 2 2" xfId="49297"/>
    <cellStyle name="Comma 22 3 2 2 2" xfId="49298"/>
    <cellStyle name="Comma 22 3 2 2 2 2" xfId="49299"/>
    <cellStyle name="Comma 22 3 2 2 2 3" xfId="49300"/>
    <cellStyle name="Comma 22 3 2 2 3" xfId="49301"/>
    <cellStyle name="Comma 22 3 2 2 4" xfId="49302"/>
    <cellStyle name="Comma 22 3 2 3" xfId="49303"/>
    <cellStyle name="Comma 22 3 2 3 2" xfId="49304"/>
    <cellStyle name="Comma 22 3 2 3 3" xfId="49305"/>
    <cellStyle name="Comma 22 3 2 4" xfId="49306"/>
    <cellStyle name="Comma 22 3 2 5" xfId="49307"/>
    <cellStyle name="Comma 22 3 3" xfId="49308"/>
    <cellStyle name="Comma 22 3 3 2" xfId="49309"/>
    <cellStyle name="Comma 22 3 3 2 2" xfId="49310"/>
    <cellStyle name="Comma 22 3 3 2 2 2" xfId="49311"/>
    <cellStyle name="Comma 22 3 3 2 2 3" xfId="49312"/>
    <cellStyle name="Comma 22 3 3 2 3" xfId="49313"/>
    <cellStyle name="Comma 22 3 3 2 4" xfId="49314"/>
    <cellStyle name="Comma 22 3 3 3" xfId="49315"/>
    <cellStyle name="Comma 22 3 3 3 2" xfId="49316"/>
    <cellStyle name="Comma 22 3 3 3 3" xfId="49317"/>
    <cellStyle name="Comma 22 3 3 4" xfId="49318"/>
    <cellStyle name="Comma 22 3 3 5" xfId="49319"/>
    <cellStyle name="Comma 22 3 4" xfId="49320"/>
    <cellStyle name="Comma 22 3 4 2" xfId="49321"/>
    <cellStyle name="Comma 22 3 4 2 2" xfId="49322"/>
    <cellStyle name="Comma 22 3 4 2 3" xfId="49323"/>
    <cellStyle name="Comma 22 3 4 3" xfId="49324"/>
    <cellStyle name="Comma 22 3 4 4" xfId="49325"/>
    <cellStyle name="Comma 22 3 5" xfId="49326"/>
    <cellStyle name="Comma 22 3 5 2" xfId="49327"/>
    <cellStyle name="Comma 22 3 5 3" xfId="49328"/>
    <cellStyle name="Comma 22 3 6" xfId="49329"/>
    <cellStyle name="Comma 22 3 7" xfId="49330"/>
    <cellStyle name="Comma 22 4" xfId="49331"/>
    <cellStyle name="Comma 22 4 2" xfId="49332"/>
    <cellStyle name="Comma 22 4 2 2" xfId="49333"/>
    <cellStyle name="Comma 22 4 2 2 2" xfId="49334"/>
    <cellStyle name="Comma 22 4 2 2 2 2" xfId="49335"/>
    <cellStyle name="Comma 22 4 2 2 2 3" xfId="49336"/>
    <cellStyle name="Comma 22 4 2 2 3" xfId="49337"/>
    <cellStyle name="Comma 22 4 2 2 4" xfId="49338"/>
    <cellStyle name="Comma 22 4 2 3" xfId="49339"/>
    <cellStyle name="Comma 22 4 2 3 2" xfId="49340"/>
    <cellStyle name="Comma 22 4 2 3 3" xfId="49341"/>
    <cellStyle name="Comma 22 4 2 4" xfId="49342"/>
    <cellStyle name="Comma 22 4 2 5" xfId="49343"/>
    <cellStyle name="Comma 22 4 3" xfId="49344"/>
    <cellStyle name="Comma 22 4 3 2" xfId="49345"/>
    <cellStyle name="Comma 22 4 3 2 2" xfId="49346"/>
    <cellStyle name="Comma 22 4 3 2 2 2" xfId="49347"/>
    <cellStyle name="Comma 22 4 3 2 2 3" xfId="49348"/>
    <cellStyle name="Comma 22 4 3 2 3" xfId="49349"/>
    <cellStyle name="Comma 22 4 3 2 4" xfId="49350"/>
    <cellStyle name="Comma 22 4 3 3" xfId="49351"/>
    <cellStyle name="Comma 22 4 3 3 2" xfId="49352"/>
    <cellStyle name="Comma 22 4 3 3 3" xfId="49353"/>
    <cellStyle name="Comma 22 4 3 4" xfId="49354"/>
    <cellStyle name="Comma 22 4 3 5" xfId="49355"/>
    <cellStyle name="Comma 22 4 4" xfId="49356"/>
    <cellStyle name="Comma 22 4 4 2" xfId="49357"/>
    <cellStyle name="Comma 22 4 4 2 2" xfId="49358"/>
    <cellStyle name="Comma 22 4 4 2 3" xfId="49359"/>
    <cellStyle name="Comma 22 4 4 3" xfId="49360"/>
    <cellStyle name="Comma 22 4 4 4" xfId="49361"/>
    <cellStyle name="Comma 22 4 5" xfId="49362"/>
    <cellStyle name="Comma 22 4 5 2" xfId="49363"/>
    <cellStyle name="Comma 22 4 5 3" xfId="49364"/>
    <cellStyle name="Comma 22 4 6" xfId="49365"/>
    <cellStyle name="Comma 22 4 7" xfId="49366"/>
    <cellStyle name="Comma 22 5" xfId="49367"/>
    <cellStyle name="Comma 22 5 2" xfId="49368"/>
    <cellStyle name="Comma 22 5 2 2" xfId="49369"/>
    <cellStyle name="Comma 22 5 2 2 2" xfId="49370"/>
    <cellStyle name="Comma 22 5 2 2 3" xfId="49371"/>
    <cellStyle name="Comma 22 5 2 3" xfId="49372"/>
    <cellStyle name="Comma 22 5 2 4" xfId="49373"/>
    <cellStyle name="Comma 22 5 3" xfId="49374"/>
    <cellStyle name="Comma 22 5 3 2" xfId="49375"/>
    <cellStyle name="Comma 22 5 3 3" xfId="49376"/>
    <cellStyle name="Comma 22 5 4" xfId="49377"/>
    <cellStyle name="Comma 22 5 5" xfId="49378"/>
    <cellStyle name="Comma 22 6" xfId="49379"/>
    <cellStyle name="Comma 22 6 2" xfId="49380"/>
    <cellStyle name="Comma 22 6 2 2" xfId="49381"/>
    <cellStyle name="Comma 22 6 2 2 2" xfId="49382"/>
    <cellStyle name="Comma 22 6 2 2 3" xfId="49383"/>
    <cellStyle name="Comma 22 6 2 3" xfId="49384"/>
    <cellStyle name="Comma 22 6 2 4" xfId="49385"/>
    <cellStyle name="Comma 22 6 3" xfId="49386"/>
    <cellStyle name="Comma 22 6 3 2" xfId="49387"/>
    <cellStyle name="Comma 22 6 3 3" xfId="49388"/>
    <cellStyle name="Comma 22 6 4" xfId="49389"/>
    <cellStyle name="Comma 22 6 5" xfId="49390"/>
    <cellStyle name="Comma 22 7" xfId="49391"/>
    <cellStyle name="Comma 22 7 2" xfId="49392"/>
    <cellStyle name="Comma 22 7 2 2" xfId="49393"/>
    <cellStyle name="Comma 22 7 2 2 2" xfId="49394"/>
    <cellStyle name="Comma 22 7 2 2 3" xfId="49395"/>
    <cellStyle name="Comma 22 7 2 3" xfId="49396"/>
    <cellStyle name="Comma 22 7 2 4" xfId="49397"/>
    <cellStyle name="Comma 22 7 3" xfId="49398"/>
    <cellStyle name="Comma 22 7 3 2" xfId="49399"/>
    <cellStyle name="Comma 22 7 3 3" xfId="49400"/>
    <cellStyle name="Comma 22 7 4" xfId="49401"/>
    <cellStyle name="Comma 22 7 5" xfId="49402"/>
    <cellStyle name="Comma 22 8" xfId="49403"/>
    <cellStyle name="Comma 22 8 2" xfId="49404"/>
    <cellStyle name="Comma 22 8 2 2" xfId="49405"/>
    <cellStyle name="Comma 22 8 2 3" xfId="49406"/>
    <cellStyle name="Comma 22 8 3" xfId="49407"/>
    <cellStyle name="Comma 22 8 4" xfId="49408"/>
    <cellStyle name="Comma 22 9" xfId="49409"/>
    <cellStyle name="Comma 22 9 2" xfId="49410"/>
    <cellStyle name="Comma 22 9 2 2" xfId="49411"/>
    <cellStyle name="Comma 22 9 2 3" xfId="49412"/>
    <cellStyle name="Comma 22 9 3" xfId="49413"/>
    <cellStyle name="Comma 22 9 4" xfId="49414"/>
    <cellStyle name="Comma 23" xfId="3079"/>
    <cellStyle name="Comma 23 10" xfId="49415"/>
    <cellStyle name="Comma 23 10 2" xfId="49416"/>
    <cellStyle name="Comma 23 10 3" xfId="49417"/>
    <cellStyle name="Comma 23 11" xfId="49418"/>
    <cellStyle name="Comma 23 12" xfId="49419"/>
    <cellStyle name="Comma 23 13" xfId="49420"/>
    <cellStyle name="Comma 23 2" xfId="49421"/>
    <cellStyle name="Comma 23 2 2" xfId="49422"/>
    <cellStyle name="Comma 23 2 2 2" xfId="49423"/>
    <cellStyle name="Comma 23 2 2 2 2" xfId="49424"/>
    <cellStyle name="Comma 23 2 2 2 2 2" xfId="49425"/>
    <cellStyle name="Comma 23 2 2 2 2 3" xfId="49426"/>
    <cellStyle name="Comma 23 2 2 2 3" xfId="49427"/>
    <cellStyle name="Comma 23 2 2 2 4" xfId="49428"/>
    <cellStyle name="Comma 23 2 2 3" xfId="49429"/>
    <cellStyle name="Comma 23 2 2 3 2" xfId="49430"/>
    <cellStyle name="Comma 23 2 2 3 3" xfId="49431"/>
    <cellStyle name="Comma 23 2 2 4" xfId="49432"/>
    <cellStyle name="Comma 23 2 2 5" xfId="49433"/>
    <cellStyle name="Comma 23 2 3" xfId="49434"/>
    <cellStyle name="Comma 23 2 3 2" xfId="49435"/>
    <cellStyle name="Comma 23 2 3 2 2" xfId="49436"/>
    <cellStyle name="Comma 23 2 3 2 2 2" xfId="49437"/>
    <cellStyle name="Comma 23 2 3 2 2 3" xfId="49438"/>
    <cellStyle name="Comma 23 2 3 2 3" xfId="49439"/>
    <cellStyle name="Comma 23 2 3 2 4" xfId="49440"/>
    <cellStyle name="Comma 23 2 3 3" xfId="49441"/>
    <cellStyle name="Comma 23 2 3 3 2" xfId="49442"/>
    <cellStyle name="Comma 23 2 3 3 3" xfId="49443"/>
    <cellStyle name="Comma 23 2 3 4" xfId="49444"/>
    <cellStyle name="Comma 23 2 3 5" xfId="49445"/>
    <cellStyle name="Comma 23 2 4" xfId="49446"/>
    <cellStyle name="Comma 23 2 4 2" xfId="49447"/>
    <cellStyle name="Comma 23 2 4 2 2" xfId="49448"/>
    <cellStyle name="Comma 23 2 4 2 3" xfId="49449"/>
    <cellStyle name="Comma 23 2 4 3" xfId="49450"/>
    <cellStyle name="Comma 23 2 4 4" xfId="49451"/>
    <cellStyle name="Comma 23 2 5" xfId="49452"/>
    <cellStyle name="Comma 23 2 5 2" xfId="49453"/>
    <cellStyle name="Comma 23 2 5 3" xfId="49454"/>
    <cellStyle name="Comma 23 2 6" xfId="49455"/>
    <cellStyle name="Comma 23 2 7" xfId="49456"/>
    <cellStyle name="Comma 23 2 8" xfId="49457"/>
    <cellStyle name="Comma 23 3" xfId="49458"/>
    <cellStyle name="Comma 23 3 2" xfId="49459"/>
    <cellStyle name="Comma 23 3 2 2" xfId="49460"/>
    <cellStyle name="Comma 23 3 2 2 2" xfId="49461"/>
    <cellStyle name="Comma 23 3 2 2 2 2" xfId="49462"/>
    <cellStyle name="Comma 23 3 2 2 2 3" xfId="49463"/>
    <cellStyle name="Comma 23 3 2 2 3" xfId="49464"/>
    <cellStyle name="Comma 23 3 2 2 4" xfId="49465"/>
    <cellStyle name="Comma 23 3 2 3" xfId="49466"/>
    <cellStyle name="Comma 23 3 2 3 2" xfId="49467"/>
    <cellStyle name="Comma 23 3 2 3 3" xfId="49468"/>
    <cellStyle name="Comma 23 3 2 4" xfId="49469"/>
    <cellStyle name="Comma 23 3 2 5" xfId="49470"/>
    <cellStyle name="Comma 23 3 3" xfId="49471"/>
    <cellStyle name="Comma 23 3 3 2" xfId="49472"/>
    <cellStyle name="Comma 23 3 3 2 2" xfId="49473"/>
    <cellStyle name="Comma 23 3 3 2 2 2" xfId="49474"/>
    <cellStyle name="Comma 23 3 3 2 2 3" xfId="49475"/>
    <cellStyle name="Comma 23 3 3 2 3" xfId="49476"/>
    <cellStyle name="Comma 23 3 3 2 4" xfId="49477"/>
    <cellStyle name="Comma 23 3 3 3" xfId="49478"/>
    <cellStyle name="Comma 23 3 3 3 2" xfId="49479"/>
    <cellStyle name="Comma 23 3 3 3 3" xfId="49480"/>
    <cellStyle name="Comma 23 3 3 4" xfId="49481"/>
    <cellStyle name="Comma 23 3 3 5" xfId="49482"/>
    <cellStyle name="Comma 23 3 4" xfId="49483"/>
    <cellStyle name="Comma 23 3 4 2" xfId="49484"/>
    <cellStyle name="Comma 23 3 4 2 2" xfId="49485"/>
    <cellStyle name="Comma 23 3 4 2 3" xfId="49486"/>
    <cellStyle name="Comma 23 3 4 3" xfId="49487"/>
    <cellStyle name="Comma 23 3 4 4" xfId="49488"/>
    <cellStyle name="Comma 23 3 5" xfId="49489"/>
    <cellStyle name="Comma 23 3 5 2" xfId="49490"/>
    <cellStyle name="Comma 23 3 5 3" xfId="49491"/>
    <cellStyle name="Comma 23 3 6" xfId="49492"/>
    <cellStyle name="Comma 23 3 7" xfId="49493"/>
    <cellStyle name="Comma 23 4" xfId="49494"/>
    <cellStyle name="Comma 23 4 2" xfId="49495"/>
    <cellStyle name="Comma 23 4 2 2" xfId="49496"/>
    <cellStyle name="Comma 23 4 2 2 2" xfId="49497"/>
    <cellStyle name="Comma 23 4 2 2 2 2" xfId="49498"/>
    <cellStyle name="Comma 23 4 2 2 2 3" xfId="49499"/>
    <cellStyle name="Comma 23 4 2 2 3" xfId="49500"/>
    <cellStyle name="Comma 23 4 2 2 4" xfId="49501"/>
    <cellStyle name="Comma 23 4 2 3" xfId="49502"/>
    <cellStyle name="Comma 23 4 2 3 2" xfId="49503"/>
    <cellStyle name="Comma 23 4 2 3 3" xfId="49504"/>
    <cellStyle name="Comma 23 4 2 4" xfId="49505"/>
    <cellStyle name="Comma 23 4 2 5" xfId="49506"/>
    <cellStyle name="Comma 23 4 3" xfId="49507"/>
    <cellStyle name="Comma 23 4 3 2" xfId="49508"/>
    <cellStyle name="Comma 23 4 3 2 2" xfId="49509"/>
    <cellStyle name="Comma 23 4 3 2 2 2" xfId="49510"/>
    <cellStyle name="Comma 23 4 3 2 2 3" xfId="49511"/>
    <cellStyle name="Comma 23 4 3 2 3" xfId="49512"/>
    <cellStyle name="Comma 23 4 3 2 4" xfId="49513"/>
    <cellStyle name="Comma 23 4 3 3" xfId="49514"/>
    <cellStyle name="Comma 23 4 3 3 2" xfId="49515"/>
    <cellStyle name="Comma 23 4 3 3 3" xfId="49516"/>
    <cellStyle name="Comma 23 4 3 4" xfId="49517"/>
    <cellStyle name="Comma 23 4 3 5" xfId="49518"/>
    <cellStyle name="Comma 23 4 4" xfId="49519"/>
    <cellStyle name="Comma 23 4 4 2" xfId="49520"/>
    <cellStyle name="Comma 23 4 4 2 2" xfId="49521"/>
    <cellStyle name="Comma 23 4 4 2 3" xfId="49522"/>
    <cellStyle name="Comma 23 4 4 3" xfId="49523"/>
    <cellStyle name="Comma 23 4 4 4" xfId="49524"/>
    <cellStyle name="Comma 23 4 5" xfId="49525"/>
    <cellStyle name="Comma 23 4 5 2" xfId="49526"/>
    <cellStyle name="Comma 23 4 5 3" xfId="49527"/>
    <cellStyle name="Comma 23 4 6" xfId="49528"/>
    <cellStyle name="Comma 23 4 7" xfId="49529"/>
    <cellStyle name="Comma 23 5" xfId="49530"/>
    <cellStyle name="Comma 23 5 2" xfId="49531"/>
    <cellStyle name="Comma 23 5 2 2" xfId="49532"/>
    <cellStyle name="Comma 23 5 2 2 2" xfId="49533"/>
    <cellStyle name="Comma 23 5 2 2 3" xfId="49534"/>
    <cellStyle name="Comma 23 5 2 3" xfId="49535"/>
    <cellStyle name="Comma 23 5 2 4" xfId="49536"/>
    <cellStyle name="Comma 23 5 3" xfId="49537"/>
    <cellStyle name="Comma 23 5 3 2" xfId="49538"/>
    <cellStyle name="Comma 23 5 3 3" xfId="49539"/>
    <cellStyle name="Comma 23 5 4" xfId="49540"/>
    <cellStyle name="Comma 23 5 5" xfId="49541"/>
    <cellStyle name="Comma 23 6" xfId="49542"/>
    <cellStyle name="Comma 23 6 2" xfId="49543"/>
    <cellStyle name="Comma 23 6 2 2" xfId="49544"/>
    <cellStyle name="Comma 23 6 2 2 2" xfId="49545"/>
    <cellStyle name="Comma 23 6 2 2 3" xfId="49546"/>
    <cellStyle name="Comma 23 6 2 3" xfId="49547"/>
    <cellStyle name="Comma 23 6 2 4" xfId="49548"/>
    <cellStyle name="Comma 23 6 3" xfId="49549"/>
    <cellStyle name="Comma 23 6 3 2" xfId="49550"/>
    <cellStyle name="Comma 23 6 3 3" xfId="49551"/>
    <cellStyle name="Comma 23 6 4" xfId="49552"/>
    <cellStyle name="Comma 23 6 5" xfId="49553"/>
    <cellStyle name="Comma 23 7" xfId="49554"/>
    <cellStyle name="Comma 23 7 2" xfId="49555"/>
    <cellStyle name="Comma 23 7 2 2" xfId="49556"/>
    <cellStyle name="Comma 23 7 2 2 2" xfId="49557"/>
    <cellStyle name="Comma 23 7 2 2 3" xfId="49558"/>
    <cellStyle name="Comma 23 7 2 3" xfId="49559"/>
    <cellStyle name="Comma 23 7 2 4" xfId="49560"/>
    <cellStyle name="Comma 23 7 3" xfId="49561"/>
    <cellStyle name="Comma 23 7 3 2" xfId="49562"/>
    <cellStyle name="Comma 23 7 3 3" xfId="49563"/>
    <cellStyle name="Comma 23 7 4" xfId="49564"/>
    <cellStyle name="Comma 23 7 5" xfId="49565"/>
    <cellStyle name="Comma 23 8" xfId="49566"/>
    <cellStyle name="Comma 23 8 2" xfId="49567"/>
    <cellStyle name="Comma 23 8 2 2" xfId="49568"/>
    <cellStyle name="Comma 23 8 2 3" xfId="49569"/>
    <cellStyle name="Comma 23 8 3" xfId="49570"/>
    <cellStyle name="Comma 23 8 4" xfId="49571"/>
    <cellStyle name="Comma 23 9" xfId="49572"/>
    <cellStyle name="Comma 23 9 2" xfId="49573"/>
    <cellStyle name="Comma 23 9 2 2" xfId="49574"/>
    <cellStyle name="Comma 23 9 2 3" xfId="49575"/>
    <cellStyle name="Comma 23 9 3" xfId="49576"/>
    <cellStyle name="Comma 23 9 4" xfId="49577"/>
    <cellStyle name="Comma 24" xfId="49578"/>
    <cellStyle name="Comma 24 2" xfId="49579"/>
    <cellStyle name="Comma 25" xfId="49580"/>
    <cellStyle name="Comma 25 10" xfId="49581"/>
    <cellStyle name="Comma 25 10 2" xfId="49582"/>
    <cellStyle name="Comma 25 10 3" xfId="49583"/>
    <cellStyle name="Comma 25 11" xfId="49584"/>
    <cellStyle name="Comma 25 12" xfId="49585"/>
    <cellStyle name="Comma 25 13" xfId="49586"/>
    <cellStyle name="Comma 25 2" xfId="49587"/>
    <cellStyle name="Comma 25 2 2" xfId="49588"/>
    <cellStyle name="Comma 25 2 2 2" xfId="49589"/>
    <cellStyle name="Comma 25 2 2 2 2" xfId="49590"/>
    <cellStyle name="Comma 25 2 2 2 2 2" xfId="49591"/>
    <cellStyle name="Comma 25 2 2 2 2 3" xfId="49592"/>
    <cellStyle name="Comma 25 2 2 2 3" xfId="49593"/>
    <cellStyle name="Comma 25 2 2 2 4" xfId="49594"/>
    <cellStyle name="Comma 25 2 2 3" xfId="49595"/>
    <cellStyle name="Comma 25 2 2 3 2" xfId="49596"/>
    <cellStyle name="Comma 25 2 2 3 3" xfId="49597"/>
    <cellStyle name="Comma 25 2 2 4" xfId="49598"/>
    <cellStyle name="Comma 25 2 2 5" xfId="49599"/>
    <cellStyle name="Comma 25 2 3" xfId="49600"/>
    <cellStyle name="Comma 25 2 3 2" xfId="49601"/>
    <cellStyle name="Comma 25 2 3 2 2" xfId="49602"/>
    <cellStyle name="Comma 25 2 3 2 2 2" xfId="49603"/>
    <cellStyle name="Comma 25 2 3 2 2 3" xfId="49604"/>
    <cellStyle name="Comma 25 2 3 2 3" xfId="49605"/>
    <cellStyle name="Comma 25 2 3 2 4" xfId="49606"/>
    <cellStyle name="Comma 25 2 3 3" xfId="49607"/>
    <cellStyle name="Comma 25 2 3 3 2" xfId="49608"/>
    <cellStyle name="Comma 25 2 3 3 3" xfId="49609"/>
    <cellStyle name="Comma 25 2 3 4" xfId="49610"/>
    <cellStyle name="Comma 25 2 3 5" xfId="49611"/>
    <cellStyle name="Comma 25 2 4" xfId="49612"/>
    <cellStyle name="Comma 25 2 4 2" xfId="49613"/>
    <cellStyle name="Comma 25 2 4 2 2" xfId="49614"/>
    <cellStyle name="Comma 25 2 4 2 3" xfId="49615"/>
    <cellStyle name="Comma 25 2 4 3" xfId="49616"/>
    <cellStyle name="Comma 25 2 4 4" xfId="49617"/>
    <cellStyle name="Comma 25 2 5" xfId="49618"/>
    <cellStyle name="Comma 25 2 5 2" xfId="49619"/>
    <cellStyle name="Comma 25 2 5 3" xfId="49620"/>
    <cellStyle name="Comma 25 2 6" xfId="49621"/>
    <cellStyle name="Comma 25 2 7" xfId="49622"/>
    <cellStyle name="Comma 25 2 8" xfId="49623"/>
    <cellStyle name="Comma 25 3" xfId="49624"/>
    <cellStyle name="Comma 25 3 2" xfId="49625"/>
    <cellStyle name="Comma 25 3 2 2" xfId="49626"/>
    <cellStyle name="Comma 25 3 2 2 2" xfId="49627"/>
    <cellStyle name="Comma 25 3 2 2 2 2" xfId="49628"/>
    <cellStyle name="Comma 25 3 2 2 2 3" xfId="49629"/>
    <cellStyle name="Comma 25 3 2 2 3" xfId="49630"/>
    <cellStyle name="Comma 25 3 2 2 4" xfId="49631"/>
    <cellStyle name="Comma 25 3 2 3" xfId="49632"/>
    <cellStyle name="Comma 25 3 2 3 2" xfId="49633"/>
    <cellStyle name="Comma 25 3 2 3 3" xfId="49634"/>
    <cellStyle name="Comma 25 3 2 4" xfId="49635"/>
    <cellStyle name="Comma 25 3 2 5" xfId="49636"/>
    <cellStyle name="Comma 25 3 3" xfId="49637"/>
    <cellStyle name="Comma 25 3 3 2" xfId="49638"/>
    <cellStyle name="Comma 25 3 3 2 2" xfId="49639"/>
    <cellStyle name="Comma 25 3 3 2 2 2" xfId="49640"/>
    <cellStyle name="Comma 25 3 3 2 2 3" xfId="49641"/>
    <cellStyle name="Comma 25 3 3 2 3" xfId="49642"/>
    <cellStyle name="Comma 25 3 3 2 4" xfId="49643"/>
    <cellStyle name="Comma 25 3 3 3" xfId="49644"/>
    <cellStyle name="Comma 25 3 3 3 2" xfId="49645"/>
    <cellStyle name="Comma 25 3 3 3 3" xfId="49646"/>
    <cellStyle name="Comma 25 3 3 4" xfId="49647"/>
    <cellStyle name="Comma 25 3 3 5" xfId="49648"/>
    <cellStyle name="Comma 25 3 4" xfId="49649"/>
    <cellStyle name="Comma 25 3 4 2" xfId="49650"/>
    <cellStyle name="Comma 25 3 4 2 2" xfId="49651"/>
    <cellStyle name="Comma 25 3 4 2 3" xfId="49652"/>
    <cellStyle name="Comma 25 3 4 3" xfId="49653"/>
    <cellStyle name="Comma 25 3 4 4" xfId="49654"/>
    <cellStyle name="Comma 25 3 5" xfId="49655"/>
    <cellStyle name="Comma 25 3 5 2" xfId="49656"/>
    <cellStyle name="Comma 25 3 5 3" xfId="49657"/>
    <cellStyle name="Comma 25 3 6" xfId="49658"/>
    <cellStyle name="Comma 25 3 7" xfId="49659"/>
    <cellStyle name="Comma 25 4" xfId="49660"/>
    <cellStyle name="Comma 25 4 2" xfId="49661"/>
    <cellStyle name="Comma 25 4 2 2" xfId="49662"/>
    <cellStyle name="Comma 25 4 2 2 2" xfId="49663"/>
    <cellStyle name="Comma 25 4 2 2 2 2" xfId="49664"/>
    <cellStyle name="Comma 25 4 2 2 2 3" xfId="49665"/>
    <cellStyle name="Comma 25 4 2 2 3" xfId="49666"/>
    <cellStyle name="Comma 25 4 2 2 4" xfId="49667"/>
    <cellStyle name="Comma 25 4 2 3" xfId="49668"/>
    <cellStyle name="Comma 25 4 2 3 2" xfId="49669"/>
    <cellStyle name="Comma 25 4 2 3 3" xfId="49670"/>
    <cellStyle name="Comma 25 4 2 4" xfId="49671"/>
    <cellStyle name="Comma 25 4 2 5" xfId="49672"/>
    <cellStyle name="Comma 25 4 3" xfId="49673"/>
    <cellStyle name="Comma 25 4 3 2" xfId="49674"/>
    <cellStyle name="Comma 25 4 3 2 2" xfId="49675"/>
    <cellStyle name="Comma 25 4 3 2 2 2" xfId="49676"/>
    <cellStyle name="Comma 25 4 3 2 2 3" xfId="49677"/>
    <cellStyle name="Comma 25 4 3 2 3" xfId="49678"/>
    <cellStyle name="Comma 25 4 3 2 4" xfId="49679"/>
    <cellStyle name="Comma 25 4 3 3" xfId="49680"/>
    <cellStyle name="Comma 25 4 3 3 2" xfId="49681"/>
    <cellStyle name="Comma 25 4 3 3 3" xfId="49682"/>
    <cellStyle name="Comma 25 4 3 4" xfId="49683"/>
    <cellStyle name="Comma 25 4 3 5" xfId="49684"/>
    <cellStyle name="Comma 25 4 4" xfId="49685"/>
    <cellStyle name="Comma 25 4 4 2" xfId="49686"/>
    <cellStyle name="Comma 25 4 4 2 2" xfId="49687"/>
    <cellStyle name="Comma 25 4 4 2 3" xfId="49688"/>
    <cellStyle name="Comma 25 4 4 3" xfId="49689"/>
    <cellStyle name="Comma 25 4 4 4" xfId="49690"/>
    <cellStyle name="Comma 25 4 5" xfId="49691"/>
    <cellStyle name="Comma 25 4 5 2" xfId="49692"/>
    <cellStyle name="Comma 25 4 5 3" xfId="49693"/>
    <cellStyle name="Comma 25 4 6" xfId="49694"/>
    <cellStyle name="Comma 25 4 7" xfId="49695"/>
    <cellStyle name="Comma 25 5" xfId="49696"/>
    <cellStyle name="Comma 25 5 2" xfId="49697"/>
    <cellStyle name="Comma 25 5 2 2" xfId="49698"/>
    <cellStyle name="Comma 25 5 2 2 2" xfId="49699"/>
    <cellStyle name="Comma 25 5 2 2 3" xfId="49700"/>
    <cellStyle name="Comma 25 5 2 3" xfId="49701"/>
    <cellStyle name="Comma 25 5 2 4" xfId="49702"/>
    <cellStyle name="Comma 25 5 3" xfId="49703"/>
    <cellStyle name="Comma 25 5 3 2" xfId="49704"/>
    <cellStyle name="Comma 25 5 3 3" xfId="49705"/>
    <cellStyle name="Comma 25 5 4" xfId="49706"/>
    <cellStyle name="Comma 25 5 5" xfId="49707"/>
    <cellStyle name="Comma 25 6" xfId="49708"/>
    <cellStyle name="Comma 25 6 2" xfId="49709"/>
    <cellStyle name="Comma 25 6 2 2" xfId="49710"/>
    <cellStyle name="Comma 25 6 2 2 2" xfId="49711"/>
    <cellStyle name="Comma 25 6 2 2 3" xfId="49712"/>
    <cellStyle name="Comma 25 6 2 3" xfId="49713"/>
    <cellStyle name="Comma 25 6 2 4" xfId="49714"/>
    <cellStyle name="Comma 25 6 3" xfId="49715"/>
    <cellStyle name="Comma 25 6 3 2" xfId="49716"/>
    <cellStyle name="Comma 25 6 3 3" xfId="49717"/>
    <cellStyle name="Comma 25 6 4" xfId="49718"/>
    <cellStyle name="Comma 25 6 5" xfId="49719"/>
    <cellStyle name="Comma 25 7" xfId="49720"/>
    <cellStyle name="Comma 25 7 2" xfId="49721"/>
    <cellStyle name="Comma 25 7 2 2" xfId="49722"/>
    <cellStyle name="Comma 25 7 2 2 2" xfId="49723"/>
    <cellStyle name="Comma 25 7 2 2 3" xfId="49724"/>
    <cellStyle name="Comma 25 7 2 3" xfId="49725"/>
    <cellStyle name="Comma 25 7 2 4" xfId="49726"/>
    <cellStyle name="Comma 25 7 3" xfId="49727"/>
    <cellStyle name="Comma 25 7 3 2" xfId="49728"/>
    <cellStyle name="Comma 25 7 3 3" xfId="49729"/>
    <cellStyle name="Comma 25 7 4" xfId="49730"/>
    <cellStyle name="Comma 25 7 5" xfId="49731"/>
    <cellStyle name="Comma 25 8" xfId="49732"/>
    <cellStyle name="Comma 25 8 2" xfId="49733"/>
    <cellStyle name="Comma 25 8 2 2" xfId="49734"/>
    <cellStyle name="Comma 25 8 2 3" xfId="49735"/>
    <cellStyle name="Comma 25 8 3" xfId="49736"/>
    <cellStyle name="Comma 25 8 4" xfId="49737"/>
    <cellStyle name="Comma 25 9" xfId="49738"/>
    <cellStyle name="Comma 25 9 2" xfId="49739"/>
    <cellStyle name="Comma 25 9 2 2" xfId="49740"/>
    <cellStyle name="Comma 25 9 2 3" xfId="49741"/>
    <cellStyle name="Comma 25 9 3" xfId="49742"/>
    <cellStyle name="Comma 25 9 4" xfId="49743"/>
    <cellStyle name="Comma 250" xfId="64053"/>
    <cellStyle name="Comma 250 2" xfId="64058"/>
    <cellStyle name="Comma 250 2 2" xfId="64078"/>
    <cellStyle name="Comma 26" xfId="49744"/>
    <cellStyle name="Comma 26 10" xfId="49745"/>
    <cellStyle name="Comma 26 10 2" xfId="49746"/>
    <cellStyle name="Comma 26 10 3" xfId="49747"/>
    <cellStyle name="Comma 26 11" xfId="49748"/>
    <cellStyle name="Comma 26 12" xfId="49749"/>
    <cellStyle name="Comma 26 13" xfId="49750"/>
    <cellStyle name="Comma 26 2" xfId="49751"/>
    <cellStyle name="Comma 26 2 2" xfId="49752"/>
    <cellStyle name="Comma 26 2 2 2" xfId="49753"/>
    <cellStyle name="Comma 26 2 2 2 2" xfId="49754"/>
    <cellStyle name="Comma 26 2 2 2 2 2" xfId="49755"/>
    <cellStyle name="Comma 26 2 2 2 2 3" xfId="49756"/>
    <cellStyle name="Comma 26 2 2 2 3" xfId="49757"/>
    <cellStyle name="Comma 26 2 2 2 4" xfId="49758"/>
    <cellStyle name="Comma 26 2 2 3" xfId="49759"/>
    <cellStyle name="Comma 26 2 2 3 2" xfId="49760"/>
    <cellStyle name="Comma 26 2 2 3 3" xfId="49761"/>
    <cellStyle name="Comma 26 2 2 4" xfId="49762"/>
    <cellStyle name="Comma 26 2 2 5" xfId="49763"/>
    <cellStyle name="Comma 26 2 3" xfId="49764"/>
    <cellStyle name="Comma 26 2 3 2" xfId="49765"/>
    <cellStyle name="Comma 26 2 3 2 2" xfId="49766"/>
    <cellStyle name="Comma 26 2 3 2 2 2" xfId="49767"/>
    <cellStyle name="Comma 26 2 3 2 2 3" xfId="49768"/>
    <cellStyle name="Comma 26 2 3 2 3" xfId="49769"/>
    <cellStyle name="Comma 26 2 3 2 4" xfId="49770"/>
    <cellStyle name="Comma 26 2 3 3" xfId="49771"/>
    <cellStyle name="Comma 26 2 3 3 2" xfId="49772"/>
    <cellStyle name="Comma 26 2 3 3 3" xfId="49773"/>
    <cellStyle name="Comma 26 2 3 4" xfId="49774"/>
    <cellStyle name="Comma 26 2 3 5" xfId="49775"/>
    <cellStyle name="Comma 26 2 4" xfId="49776"/>
    <cellStyle name="Comma 26 2 4 2" xfId="49777"/>
    <cellStyle name="Comma 26 2 4 2 2" xfId="49778"/>
    <cellStyle name="Comma 26 2 4 2 3" xfId="49779"/>
    <cellStyle name="Comma 26 2 4 3" xfId="49780"/>
    <cellStyle name="Comma 26 2 4 4" xfId="49781"/>
    <cellStyle name="Comma 26 2 5" xfId="49782"/>
    <cellStyle name="Comma 26 2 5 2" xfId="49783"/>
    <cellStyle name="Comma 26 2 5 3" xfId="49784"/>
    <cellStyle name="Comma 26 2 6" xfId="49785"/>
    <cellStyle name="Comma 26 2 7" xfId="49786"/>
    <cellStyle name="Comma 26 2 8" xfId="49787"/>
    <cellStyle name="Comma 26 3" xfId="49788"/>
    <cellStyle name="Comma 26 3 2" xfId="49789"/>
    <cellStyle name="Comma 26 3 2 2" xfId="49790"/>
    <cellStyle name="Comma 26 3 2 2 2" xfId="49791"/>
    <cellStyle name="Comma 26 3 2 2 2 2" xfId="49792"/>
    <cellStyle name="Comma 26 3 2 2 2 3" xfId="49793"/>
    <cellStyle name="Comma 26 3 2 2 3" xfId="49794"/>
    <cellStyle name="Comma 26 3 2 2 4" xfId="49795"/>
    <cellStyle name="Comma 26 3 2 3" xfId="49796"/>
    <cellStyle name="Comma 26 3 2 3 2" xfId="49797"/>
    <cellStyle name="Comma 26 3 2 3 3" xfId="49798"/>
    <cellStyle name="Comma 26 3 2 4" xfId="49799"/>
    <cellStyle name="Comma 26 3 2 5" xfId="49800"/>
    <cellStyle name="Comma 26 3 3" xfId="49801"/>
    <cellStyle name="Comma 26 3 3 2" xfId="49802"/>
    <cellStyle name="Comma 26 3 3 2 2" xfId="49803"/>
    <cellStyle name="Comma 26 3 3 2 2 2" xfId="49804"/>
    <cellStyle name="Comma 26 3 3 2 2 3" xfId="49805"/>
    <cellStyle name="Comma 26 3 3 2 3" xfId="49806"/>
    <cellStyle name="Comma 26 3 3 2 4" xfId="49807"/>
    <cellStyle name="Comma 26 3 3 3" xfId="49808"/>
    <cellStyle name="Comma 26 3 3 3 2" xfId="49809"/>
    <cellStyle name="Comma 26 3 3 3 3" xfId="49810"/>
    <cellStyle name="Comma 26 3 3 4" xfId="49811"/>
    <cellStyle name="Comma 26 3 3 5" xfId="49812"/>
    <cellStyle name="Comma 26 3 4" xfId="49813"/>
    <cellStyle name="Comma 26 3 4 2" xfId="49814"/>
    <cellStyle name="Comma 26 3 4 2 2" xfId="49815"/>
    <cellStyle name="Comma 26 3 4 2 3" xfId="49816"/>
    <cellStyle name="Comma 26 3 4 3" xfId="49817"/>
    <cellStyle name="Comma 26 3 4 4" xfId="49818"/>
    <cellStyle name="Comma 26 3 5" xfId="49819"/>
    <cellStyle name="Comma 26 3 5 2" xfId="49820"/>
    <cellStyle name="Comma 26 3 5 3" xfId="49821"/>
    <cellStyle name="Comma 26 3 6" xfId="49822"/>
    <cellStyle name="Comma 26 3 7" xfId="49823"/>
    <cellStyle name="Comma 26 4" xfId="49824"/>
    <cellStyle name="Comma 26 4 2" xfId="49825"/>
    <cellStyle name="Comma 26 4 2 2" xfId="49826"/>
    <cellStyle name="Comma 26 4 2 2 2" xfId="49827"/>
    <cellStyle name="Comma 26 4 2 2 2 2" xfId="49828"/>
    <cellStyle name="Comma 26 4 2 2 2 3" xfId="49829"/>
    <cellStyle name="Comma 26 4 2 2 3" xfId="49830"/>
    <cellStyle name="Comma 26 4 2 2 4" xfId="49831"/>
    <cellStyle name="Comma 26 4 2 3" xfId="49832"/>
    <cellStyle name="Comma 26 4 2 3 2" xfId="49833"/>
    <cellStyle name="Comma 26 4 2 3 3" xfId="49834"/>
    <cellStyle name="Comma 26 4 2 4" xfId="49835"/>
    <cellStyle name="Comma 26 4 2 5" xfId="49836"/>
    <cellStyle name="Comma 26 4 3" xfId="49837"/>
    <cellStyle name="Comma 26 4 3 2" xfId="49838"/>
    <cellStyle name="Comma 26 4 3 2 2" xfId="49839"/>
    <cellStyle name="Comma 26 4 3 2 2 2" xfId="49840"/>
    <cellStyle name="Comma 26 4 3 2 2 3" xfId="49841"/>
    <cellStyle name="Comma 26 4 3 2 3" xfId="49842"/>
    <cellStyle name="Comma 26 4 3 2 4" xfId="49843"/>
    <cellStyle name="Comma 26 4 3 3" xfId="49844"/>
    <cellStyle name="Comma 26 4 3 3 2" xfId="49845"/>
    <cellStyle name="Comma 26 4 3 3 3" xfId="49846"/>
    <cellStyle name="Comma 26 4 3 4" xfId="49847"/>
    <cellStyle name="Comma 26 4 3 5" xfId="49848"/>
    <cellStyle name="Comma 26 4 4" xfId="49849"/>
    <cellStyle name="Comma 26 4 4 2" xfId="49850"/>
    <cellStyle name="Comma 26 4 4 2 2" xfId="49851"/>
    <cellStyle name="Comma 26 4 4 2 3" xfId="49852"/>
    <cellStyle name="Comma 26 4 4 3" xfId="49853"/>
    <cellStyle name="Comma 26 4 4 4" xfId="49854"/>
    <cellStyle name="Comma 26 4 5" xfId="49855"/>
    <cellStyle name="Comma 26 4 5 2" xfId="49856"/>
    <cellStyle name="Comma 26 4 5 3" xfId="49857"/>
    <cellStyle name="Comma 26 4 6" xfId="49858"/>
    <cellStyle name="Comma 26 4 7" xfId="49859"/>
    <cellStyle name="Comma 26 5" xfId="49860"/>
    <cellStyle name="Comma 26 5 2" xfId="49861"/>
    <cellStyle name="Comma 26 5 2 2" xfId="49862"/>
    <cellStyle name="Comma 26 5 2 2 2" xfId="49863"/>
    <cellStyle name="Comma 26 5 2 2 3" xfId="49864"/>
    <cellStyle name="Comma 26 5 2 3" xfId="49865"/>
    <cellStyle name="Comma 26 5 2 4" xfId="49866"/>
    <cellStyle name="Comma 26 5 3" xfId="49867"/>
    <cellStyle name="Comma 26 5 3 2" xfId="49868"/>
    <cellStyle name="Comma 26 5 3 3" xfId="49869"/>
    <cellStyle name="Comma 26 5 4" xfId="49870"/>
    <cellStyle name="Comma 26 5 5" xfId="49871"/>
    <cellStyle name="Comma 26 6" xfId="49872"/>
    <cellStyle name="Comma 26 6 2" xfId="49873"/>
    <cellStyle name="Comma 26 6 2 2" xfId="49874"/>
    <cellStyle name="Comma 26 6 2 2 2" xfId="49875"/>
    <cellStyle name="Comma 26 6 2 2 3" xfId="49876"/>
    <cellStyle name="Comma 26 6 2 3" xfId="49877"/>
    <cellStyle name="Comma 26 6 2 4" xfId="49878"/>
    <cellStyle name="Comma 26 6 3" xfId="49879"/>
    <cellStyle name="Comma 26 6 3 2" xfId="49880"/>
    <cellStyle name="Comma 26 6 3 3" xfId="49881"/>
    <cellStyle name="Comma 26 6 4" xfId="49882"/>
    <cellStyle name="Comma 26 6 5" xfId="49883"/>
    <cellStyle name="Comma 26 7" xfId="49884"/>
    <cellStyle name="Comma 26 7 2" xfId="49885"/>
    <cellStyle name="Comma 26 7 2 2" xfId="49886"/>
    <cellStyle name="Comma 26 7 2 2 2" xfId="49887"/>
    <cellStyle name="Comma 26 7 2 2 3" xfId="49888"/>
    <cellStyle name="Comma 26 7 2 3" xfId="49889"/>
    <cellStyle name="Comma 26 7 2 4" xfId="49890"/>
    <cellStyle name="Comma 26 7 3" xfId="49891"/>
    <cellStyle name="Comma 26 7 3 2" xfId="49892"/>
    <cellStyle name="Comma 26 7 3 3" xfId="49893"/>
    <cellStyle name="Comma 26 7 4" xfId="49894"/>
    <cellStyle name="Comma 26 7 5" xfId="49895"/>
    <cellStyle name="Comma 26 8" xfId="49896"/>
    <cellStyle name="Comma 26 8 2" xfId="49897"/>
    <cellStyle name="Comma 26 8 2 2" xfId="49898"/>
    <cellStyle name="Comma 26 8 2 3" xfId="49899"/>
    <cellStyle name="Comma 26 8 3" xfId="49900"/>
    <cellStyle name="Comma 26 8 4" xfId="49901"/>
    <cellStyle name="Comma 26 9" xfId="49902"/>
    <cellStyle name="Comma 26 9 2" xfId="49903"/>
    <cellStyle name="Comma 26 9 2 2" xfId="49904"/>
    <cellStyle name="Comma 26 9 2 3" xfId="49905"/>
    <cellStyle name="Comma 26 9 3" xfId="49906"/>
    <cellStyle name="Comma 26 9 4" xfId="49907"/>
    <cellStyle name="Comma 27" xfId="49908"/>
    <cellStyle name="Comma 27 10" xfId="49909"/>
    <cellStyle name="Comma 27 10 2" xfId="49910"/>
    <cellStyle name="Comma 27 10 3" xfId="49911"/>
    <cellStyle name="Comma 27 11" xfId="49912"/>
    <cellStyle name="Comma 27 12" xfId="49913"/>
    <cellStyle name="Comma 27 13" xfId="49914"/>
    <cellStyle name="Comma 27 2" xfId="49915"/>
    <cellStyle name="Comma 27 2 2" xfId="49916"/>
    <cellStyle name="Comma 27 2 2 2" xfId="49917"/>
    <cellStyle name="Comma 27 2 2 2 2" xfId="49918"/>
    <cellStyle name="Comma 27 2 2 2 2 2" xfId="49919"/>
    <cellStyle name="Comma 27 2 2 2 2 3" xfId="49920"/>
    <cellStyle name="Comma 27 2 2 2 3" xfId="49921"/>
    <cellStyle name="Comma 27 2 2 2 4" xfId="49922"/>
    <cellStyle name="Comma 27 2 2 3" xfId="49923"/>
    <cellStyle name="Comma 27 2 2 3 2" xfId="49924"/>
    <cellStyle name="Comma 27 2 2 3 3" xfId="49925"/>
    <cellStyle name="Comma 27 2 2 4" xfId="49926"/>
    <cellStyle name="Comma 27 2 2 5" xfId="49927"/>
    <cellStyle name="Comma 27 2 3" xfId="49928"/>
    <cellStyle name="Comma 27 2 3 2" xfId="49929"/>
    <cellStyle name="Comma 27 2 3 2 2" xfId="49930"/>
    <cellStyle name="Comma 27 2 3 2 2 2" xfId="49931"/>
    <cellStyle name="Comma 27 2 3 2 2 3" xfId="49932"/>
    <cellStyle name="Comma 27 2 3 2 3" xfId="49933"/>
    <cellStyle name="Comma 27 2 3 2 4" xfId="49934"/>
    <cellStyle name="Comma 27 2 3 3" xfId="49935"/>
    <cellStyle name="Comma 27 2 3 3 2" xfId="49936"/>
    <cellStyle name="Comma 27 2 3 3 3" xfId="49937"/>
    <cellStyle name="Comma 27 2 3 4" xfId="49938"/>
    <cellStyle name="Comma 27 2 3 5" xfId="49939"/>
    <cellStyle name="Comma 27 2 4" xfId="49940"/>
    <cellStyle name="Comma 27 2 4 2" xfId="49941"/>
    <cellStyle name="Comma 27 2 4 2 2" xfId="49942"/>
    <cellStyle name="Comma 27 2 4 2 3" xfId="49943"/>
    <cellStyle name="Comma 27 2 4 3" xfId="49944"/>
    <cellStyle name="Comma 27 2 4 4" xfId="49945"/>
    <cellStyle name="Comma 27 2 5" xfId="49946"/>
    <cellStyle name="Comma 27 2 5 2" xfId="49947"/>
    <cellStyle name="Comma 27 2 5 3" xfId="49948"/>
    <cellStyle name="Comma 27 2 6" xfId="49949"/>
    <cellStyle name="Comma 27 2 7" xfId="49950"/>
    <cellStyle name="Comma 27 2 8" xfId="49951"/>
    <cellStyle name="Comma 27 3" xfId="49952"/>
    <cellStyle name="Comma 27 3 2" xfId="49953"/>
    <cellStyle name="Comma 27 3 2 2" xfId="49954"/>
    <cellStyle name="Comma 27 3 2 2 2" xfId="49955"/>
    <cellStyle name="Comma 27 3 2 2 2 2" xfId="49956"/>
    <cellStyle name="Comma 27 3 2 2 2 3" xfId="49957"/>
    <cellStyle name="Comma 27 3 2 2 3" xfId="49958"/>
    <cellStyle name="Comma 27 3 2 2 4" xfId="49959"/>
    <cellStyle name="Comma 27 3 2 3" xfId="49960"/>
    <cellStyle name="Comma 27 3 2 3 2" xfId="49961"/>
    <cellStyle name="Comma 27 3 2 3 3" xfId="49962"/>
    <cellStyle name="Comma 27 3 2 4" xfId="49963"/>
    <cellStyle name="Comma 27 3 2 5" xfId="49964"/>
    <cellStyle name="Comma 27 3 3" xfId="49965"/>
    <cellStyle name="Comma 27 3 3 2" xfId="49966"/>
    <cellStyle name="Comma 27 3 3 2 2" xfId="49967"/>
    <cellStyle name="Comma 27 3 3 2 2 2" xfId="49968"/>
    <cellStyle name="Comma 27 3 3 2 2 3" xfId="49969"/>
    <cellStyle name="Comma 27 3 3 2 3" xfId="49970"/>
    <cellStyle name="Comma 27 3 3 2 4" xfId="49971"/>
    <cellStyle name="Comma 27 3 3 3" xfId="49972"/>
    <cellStyle name="Comma 27 3 3 3 2" xfId="49973"/>
    <cellStyle name="Comma 27 3 3 3 3" xfId="49974"/>
    <cellStyle name="Comma 27 3 3 4" xfId="49975"/>
    <cellStyle name="Comma 27 3 3 5" xfId="49976"/>
    <cellStyle name="Comma 27 3 4" xfId="49977"/>
    <cellStyle name="Comma 27 3 4 2" xfId="49978"/>
    <cellStyle name="Comma 27 3 4 2 2" xfId="49979"/>
    <cellStyle name="Comma 27 3 4 2 3" xfId="49980"/>
    <cellStyle name="Comma 27 3 4 3" xfId="49981"/>
    <cellStyle name="Comma 27 3 4 4" xfId="49982"/>
    <cellStyle name="Comma 27 3 5" xfId="49983"/>
    <cellStyle name="Comma 27 3 5 2" xfId="49984"/>
    <cellStyle name="Comma 27 3 5 3" xfId="49985"/>
    <cellStyle name="Comma 27 3 6" xfId="49986"/>
    <cellStyle name="Comma 27 3 7" xfId="49987"/>
    <cellStyle name="Comma 27 4" xfId="49988"/>
    <cellStyle name="Comma 27 4 2" xfId="49989"/>
    <cellStyle name="Comma 27 4 2 2" xfId="49990"/>
    <cellStyle name="Comma 27 4 2 2 2" xfId="49991"/>
    <cellStyle name="Comma 27 4 2 2 2 2" xfId="49992"/>
    <cellStyle name="Comma 27 4 2 2 2 3" xfId="49993"/>
    <cellStyle name="Comma 27 4 2 2 3" xfId="49994"/>
    <cellStyle name="Comma 27 4 2 2 4" xfId="49995"/>
    <cellStyle name="Comma 27 4 2 3" xfId="49996"/>
    <cellStyle name="Comma 27 4 2 3 2" xfId="49997"/>
    <cellStyle name="Comma 27 4 2 3 3" xfId="49998"/>
    <cellStyle name="Comma 27 4 2 4" xfId="49999"/>
    <cellStyle name="Comma 27 4 2 5" xfId="50000"/>
    <cellStyle name="Comma 27 4 3" xfId="50001"/>
    <cellStyle name="Comma 27 4 3 2" xfId="50002"/>
    <cellStyle name="Comma 27 4 3 2 2" xfId="50003"/>
    <cellStyle name="Comma 27 4 3 2 2 2" xfId="50004"/>
    <cellStyle name="Comma 27 4 3 2 2 3" xfId="50005"/>
    <cellStyle name="Comma 27 4 3 2 3" xfId="50006"/>
    <cellStyle name="Comma 27 4 3 2 4" xfId="50007"/>
    <cellStyle name="Comma 27 4 3 3" xfId="50008"/>
    <cellStyle name="Comma 27 4 3 3 2" xfId="50009"/>
    <cellStyle name="Comma 27 4 3 3 3" xfId="50010"/>
    <cellStyle name="Comma 27 4 3 4" xfId="50011"/>
    <cellStyle name="Comma 27 4 3 5" xfId="50012"/>
    <cellStyle name="Comma 27 4 4" xfId="50013"/>
    <cellStyle name="Comma 27 4 4 2" xfId="50014"/>
    <cellStyle name="Comma 27 4 4 2 2" xfId="50015"/>
    <cellStyle name="Comma 27 4 4 2 3" xfId="50016"/>
    <cellStyle name="Comma 27 4 4 3" xfId="50017"/>
    <cellStyle name="Comma 27 4 4 4" xfId="50018"/>
    <cellStyle name="Comma 27 4 5" xfId="50019"/>
    <cellStyle name="Comma 27 4 5 2" xfId="50020"/>
    <cellStyle name="Comma 27 4 5 3" xfId="50021"/>
    <cellStyle name="Comma 27 4 6" xfId="50022"/>
    <cellStyle name="Comma 27 4 7" xfId="50023"/>
    <cellStyle name="Comma 27 5" xfId="50024"/>
    <cellStyle name="Comma 27 5 2" xfId="50025"/>
    <cellStyle name="Comma 27 5 2 2" xfId="50026"/>
    <cellStyle name="Comma 27 5 2 2 2" xfId="50027"/>
    <cellStyle name="Comma 27 5 2 2 3" xfId="50028"/>
    <cellStyle name="Comma 27 5 2 3" xfId="50029"/>
    <cellStyle name="Comma 27 5 2 4" xfId="50030"/>
    <cellStyle name="Comma 27 5 3" xfId="50031"/>
    <cellStyle name="Comma 27 5 3 2" xfId="50032"/>
    <cellStyle name="Comma 27 5 3 3" xfId="50033"/>
    <cellStyle name="Comma 27 5 4" xfId="50034"/>
    <cellStyle name="Comma 27 5 5" xfId="50035"/>
    <cellStyle name="Comma 27 6" xfId="50036"/>
    <cellStyle name="Comma 27 6 2" xfId="50037"/>
    <cellStyle name="Comma 27 6 2 2" xfId="50038"/>
    <cellStyle name="Comma 27 6 2 2 2" xfId="50039"/>
    <cellStyle name="Comma 27 6 2 2 3" xfId="50040"/>
    <cellStyle name="Comma 27 6 2 3" xfId="50041"/>
    <cellStyle name="Comma 27 6 2 4" xfId="50042"/>
    <cellStyle name="Comma 27 6 3" xfId="50043"/>
    <cellStyle name="Comma 27 6 3 2" xfId="50044"/>
    <cellStyle name="Comma 27 6 3 3" xfId="50045"/>
    <cellStyle name="Comma 27 6 4" xfId="50046"/>
    <cellStyle name="Comma 27 6 5" xfId="50047"/>
    <cellStyle name="Comma 27 7" xfId="50048"/>
    <cellStyle name="Comma 27 7 2" xfId="50049"/>
    <cellStyle name="Comma 27 7 2 2" xfId="50050"/>
    <cellStyle name="Comma 27 7 2 2 2" xfId="50051"/>
    <cellStyle name="Comma 27 7 2 2 3" xfId="50052"/>
    <cellStyle name="Comma 27 7 2 3" xfId="50053"/>
    <cellStyle name="Comma 27 7 2 4" xfId="50054"/>
    <cellStyle name="Comma 27 7 3" xfId="50055"/>
    <cellStyle name="Comma 27 7 3 2" xfId="50056"/>
    <cellStyle name="Comma 27 7 3 3" xfId="50057"/>
    <cellStyle name="Comma 27 7 4" xfId="50058"/>
    <cellStyle name="Comma 27 7 5" xfId="50059"/>
    <cellStyle name="Comma 27 8" xfId="50060"/>
    <cellStyle name="Comma 27 8 2" xfId="50061"/>
    <cellStyle name="Comma 27 8 2 2" xfId="50062"/>
    <cellStyle name="Comma 27 8 2 3" xfId="50063"/>
    <cellStyle name="Comma 27 8 3" xfId="50064"/>
    <cellStyle name="Comma 27 8 4" xfId="50065"/>
    <cellStyle name="Comma 27 9" xfId="50066"/>
    <cellStyle name="Comma 27 9 2" xfId="50067"/>
    <cellStyle name="Comma 27 9 2 2" xfId="50068"/>
    <cellStyle name="Comma 27 9 2 3" xfId="50069"/>
    <cellStyle name="Comma 27 9 3" xfId="50070"/>
    <cellStyle name="Comma 27 9 4" xfId="50071"/>
    <cellStyle name="Comma 28" xfId="50072"/>
    <cellStyle name="Comma 28 2" xfId="50073"/>
    <cellStyle name="Comma 28 3" xfId="50074"/>
    <cellStyle name="Comma 29" xfId="50075"/>
    <cellStyle name="Comma 29 2" xfId="50076"/>
    <cellStyle name="Comma 3" xfId="35"/>
    <cellStyle name="Comma 3 2" xfId="1807"/>
    <cellStyle name="Comma 3 2 2" xfId="50077"/>
    <cellStyle name="Comma 3 3" xfId="1808"/>
    <cellStyle name="Comma 3 4" xfId="1809"/>
    <cellStyle name="Comma 30" xfId="50078"/>
    <cellStyle name="Comma 30 2" xfId="50079"/>
    <cellStyle name="Comma 31" xfId="50080"/>
    <cellStyle name="Comma 31 2" xfId="50081"/>
    <cellStyle name="Comma 32" xfId="36"/>
    <cellStyle name="Comma 32 2" xfId="1810"/>
    <cellStyle name="Comma 32 3" xfId="1811"/>
    <cellStyle name="Comma 32 4" xfId="1812"/>
    <cellStyle name="Comma 33" xfId="50082"/>
    <cellStyle name="Comma 33 2" xfId="50083"/>
    <cellStyle name="Comma 34" xfId="50084"/>
    <cellStyle name="Comma 34 2" xfId="50085"/>
    <cellStyle name="Comma 35" xfId="50086"/>
    <cellStyle name="Comma 35 2" xfId="50087"/>
    <cellStyle name="Comma 36" xfId="50088"/>
    <cellStyle name="Comma 36 2" xfId="50089"/>
    <cellStyle name="Comma 37" xfId="50090"/>
    <cellStyle name="Comma 37 2" xfId="50091"/>
    <cellStyle name="Comma 38" xfId="50092"/>
    <cellStyle name="Comma 38 2" xfId="50093"/>
    <cellStyle name="Comma 39" xfId="50094"/>
    <cellStyle name="Comma 39 2" xfId="50095"/>
    <cellStyle name="Comma 4" xfId="37"/>
    <cellStyle name="Comma 4 2" xfId="50096"/>
    <cellStyle name="Comma 4 2 2" xfId="50097"/>
    <cellStyle name="Comma 4 3" xfId="50098"/>
    <cellStyle name="Comma 40" xfId="50099"/>
    <cellStyle name="Comma 40 2" xfId="50100"/>
    <cellStyle name="Comma 41" xfId="50101"/>
    <cellStyle name="Comma 41 2" xfId="50102"/>
    <cellStyle name="Comma 42" xfId="50103"/>
    <cellStyle name="Comma 42 2" xfId="50104"/>
    <cellStyle name="Comma 43" xfId="50105"/>
    <cellStyle name="Comma 43 2" xfId="50106"/>
    <cellStyle name="Comma 44" xfId="50107"/>
    <cellStyle name="Comma 44 2" xfId="50108"/>
    <cellStyle name="Comma 45" xfId="50109"/>
    <cellStyle name="Comma 45 2" xfId="50110"/>
    <cellStyle name="Comma 46" xfId="50111"/>
    <cellStyle name="Comma 46 2" xfId="50112"/>
    <cellStyle name="Comma 47" xfId="50113"/>
    <cellStyle name="Comma 47 2" xfId="50114"/>
    <cellStyle name="Comma 48" xfId="50115"/>
    <cellStyle name="Comma 48 2" xfId="50116"/>
    <cellStyle name="Comma 49" xfId="50117"/>
    <cellStyle name="Comma 49 2" xfId="50118"/>
    <cellStyle name="Comma 5" xfId="38"/>
    <cellStyle name="Comma 5 10" xfId="50119"/>
    <cellStyle name="Comma 5 2" xfId="1813"/>
    <cellStyle name="Comma 5 2 2" xfId="1814"/>
    <cellStyle name="Comma 5 2 3" xfId="50120"/>
    <cellStyle name="Comma 5 2 4" xfId="50121"/>
    <cellStyle name="Comma 5 3" xfId="50122"/>
    <cellStyle name="Comma 5 4" xfId="50123"/>
    <cellStyle name="Comma 5 4 2" xfId="50124"/>
    <cellStyle name="Comma 5 4 3" xfId="50125"/>
    <cellStyle name="Comma 5 5" xfId="50126"/>
    <cellStyle name="Comma 5 6" xfId="50127"/>
    <cellStyle name="Comma 5 7" xfId="50128"/>
    <cellStyle name="Comma 5 8" xfId="50129"/>
    <cellStyle name="Comma 5 9" xfId="50130"/>
    <cellStyle name="Comma 50" xfId="50131"/>
    <cellStyle name="Comma 50 2" xfId="50132"/>
    <cellStyle name="Comma 51" xfId="50133"/>
    <cellStyle name="Comma 51 2" xfId="50134"/>
    <cellStyle name="Comma 52" xfId="50135"/>
    <cellStyle name="Comma 52 2" xfId="50136"/>
    <cellStyle name="Comma 53" xfId="50137"/>
    <cellStyle name="Comma 53 2" xfId="50138"/>
    <cellStyle name="Comma 54" xfId="50139"/>
    <cellStyle name="Comma 54 2" xfId="50140"/>
    <cellStyle name="Comma 55" xfId="50141"/>
    <cellStyle name="Comma 55 2" xfId="50142"/>
    <cellStyle name="Comma 56" xfId="50143"/>
    <cellStyle name="Comma 56 2" xfId="50144"/>
    <cellStyle name="Comma 57" xfId="50145"/>
    <cellStyle name="Comma 57 2" xfId="50146"/>
    <cellStyle name="Comma 58" xfId="50147"/>
    <cellStyle name="Comma 58 2" xfId="50148"/>
    <cellStyle name="Comma 59" xfId="50149"/>
    <cellStyle name="Comma 59 2" xfId="50150"/>
    <cellStyle name="Comma 6" xfId="39"/>
    <cellStyle name="Comma 6 10" xfId="50151"/>
    <cellStyle name="Comma 6 2" xfId="1815"/>
    <cellStyle name="Comma 6 2 2" xfId="50152"/>
    <cellStyle name="Comma 6 3" xfId="1816"/>
    <cellStyle name="Comma 6 3 2" xfId="50153"/>
    <cellStyle name="Comma 6 4" xfId="40"/>
    <cellStyle name="Comma 6 4 2" xfId="1817"/>
    <cellStyle name="Comma 6 4 3" xfId="1818"/>
    <cellStyle name="Comma 6 4 4" xfId="1819"/>
    <cellStyle name="Comma 6 5" xfId="1820"/>
    <cellStyle name="Comma 6 5 2" xfId="50154"/>
    <cellStyle name="Comma 6 6" xfId="50155"/>
    <cellStyle name="Comma 6 7" xfId="50156"/>
    <cellStyle name="Comma 6 8" xfId="50157"/>
    <cellStyle name="Comma 6 8 2" xfId="50158"/>
    <cellStyle name="Comma 6 9" xfId="50159"/>
    <cellStyle name="Comma 60" xfId="50160"/>
    <cellStyle name="Comma 60 2" xfId="50161"/>
    <cellStyle name="Comma 61" xfId="50162"/>
    <cellStyle name="Comma 61 2" xfId="50163"/>
    <cellStyle name="Comma 62" xfId="50164"/>
    <cellStyle name="Comma 62 2" xfId="50165"/>
    <cellStyle name="Comma 63" xfId="50166"/>
    <cellStyle name="Comma 63 2" xfId="50167"/>
    <cellStyle name="Comma 64" xfId="50168"/>
    <cellStyle name="Comma 64 2" xfId="50169"/>
    <cellStyle name="Comma 65" xfId="50170"/>
    <cellStyle name="Comma 65 2" xfId="50171"/>
    <cellStyle name="Comma 66" xfId="50172"/>
    <cellStyle name="Comma 66 2" xfId="50173"/>
    <cellStyle name="Comma 67" xfId="50174"/>
    <cellStyle name="Comma 67 2" xfId="50175"/>
    <cellStyle name="Comma 68" xfId="50176"/>
    <cellStyle name="Comma 68 2" xfId="50177"/>
    <cellStyle name="Comma 69" xfId="50178"/>
    <cellStyle name="Comma 69 2" xfId="50179"/>
    <cellStyle name="Comma 7" xfId="41"/>
    <cellStyle name="Comma 7 10" xfId="50180"/>
    <cellStyle name="Comma 7 11" xfId="50181"/>
    <cellStyle name="Comma 7 2" xfId="50182"/>
    <cellStyle name="Comma 7 2 2" xfId="50183"/>
    <cellStyle name="Comma 7 2 3" xfId="50184"/>
    <cellStyle name="Comma 7 2 4" xfId="50185"/>
    <cellStyle name="Comma 7 3" xfId="50186"/>
    <cellStyle name="Comma 7 4" xfId="50187"/>
    <cellStyle name="Comma 7 4 2" xfId="50188"/>
    <cellStyle name="Comma 7 5" xfId="50189"/>
    <cellStyle name="Comma 7 5 2" xfId="50190"/>
    <cellStyle name="Comma 7 6" xfId="42"/>
    <cellStyle name="Comma 7 6 2" xfId="50191"/>
    <cellStyle name="Comma 7 7" xfId="50192"/>
    <cellStyle name="Comma 7 8" xfId="50193"/>
    <cellStyle name="Comma 7 9" xfId="50194"/>
    <cellStyle name="Comma 70" xfId="50195"/>
    <cellStyle name="Comma 70 2" xfId="50196"/>
    <cellStyle name="Comma 71" xfId="50197"/>
    <cellStyle name="Comma 71 2" xfId="50198"/>
    <cellStyle name="Comma 72" xfId="50199"/>
    <cellStyle name="Comma 72 2" xfId="50200"/>
    <cellStyle name="Comma 73" xfId="50201"/>
    <cellStyle name="Comma 73 2" xfId="50202"/>
    <cellStyle name="Comma 74" xfId="50203"/>
    <cellStyle name="Comma 74 2" xfId="50204"/>
    <cellStyle name="Comma 75" xfId="50205"/>
    <cellStyle name="Comma 75 2" xfId="50206"/>
    <cellStyle name="Comma 76" xfId="50207"/>
    <cellStyle name="Comma 76 2" xfId="50208"/>
    <cellStyle name="Comma 77" xfId="50209"/>
    <cellStyle name="Comma 77 2" xfId="50210"/>
    <cellStyle name="Comma 77 2 2" xfId="50211"/>
    <cellStyle name="Comma 77 2 2 2" xfId="50212"/>
    <cellStyle name="Comma 77 2 2 3" xfId="50213"/>
    <cellStyle name="Comma 77 2 3" xfId="50214"/>
    <cellStyle name="Comma 77 2 4" xfId="50215"/>
    <cellStyle name="Comma 77 3" xfId="50216"/>
    <cellStyle name="Comma 77 3 2" xfId="50217"/>
    <cellStyle name="Comma 77 3 3" xfId="50218"/>
    <cellStyle name="Comma 77 4" xfId="50219"/>
    <cellStyle name="Comma 77 5" xfId="50220"/>
    <cellStyle name="Comma 77 6" xfId="50221"/>
    <cellStyle name="Comma 78" xfId="50222"/>
    <cellStyle name="Comma 78 2" xfId="50223"/>
    <cellStyle name="Comma 78 2 2" xfId="50224"/>
    <cellStyle name="Comma 78 2 2 2" xfId="50225"/>
    <cellStyle name="Comma 78 2 2 3" xfId="50226"/>
    <cellStyle name="Comma 78 2 3" xfId="50227"/>
    <cellStyle name="Comma 78 2 4" xfId="50228"/>
    <cellStyle name="Comma 78 3" xfId="50229"/>
    <cellStyle name="Comma 78 3 2" xfId="50230"/>
    <cellStyle name="Comma 78 3 3" xfId="50231"/>
    <cellStyle name="Comma 78 4" xfId="50232"/>
    <cellStyle name="Comma 78 5" xfId="50233"/>
    <cellStyle name="Comma 78 6" xfId="50234"/>
    <cellStyle name="Comma 79" xfId="50235"/>
    <cellStyle name="Comma 79 2" xfId="50236"/>
    <cellStyle name="Comma 79 3" xfId="50237"/>
    <cellStyle name="Comma 8" xfId="1821"/>
    <cellStyle name="Comma 8 2" xfId="43"/>
    <cellStyle name="Comma 8 2 2" xfId="1822"/>
    <cellStyle name="Comma 8 2 2 10" xfId="50238"/>
    <cellStyle name="Comma 8 2 2 10 2" xfId="50239"/>
    <cellStyle name="Comma 8 2 2 10 3" xfId="50240"/>
    <cellStyle name="Comma 8 2 2 11" xfId="50241"/>
    <cellStyle name="Comma 8 2 2 12" xfId="50242"/>
    <cellStyle name="Comma 8 2 2 2" xfId="50243"/>
    <cellStyle name="Comma 8 2 2 2 2" xfId="50244"/>
    <cellStyle name="Comma 8 2 2 2 2 2" xfId="50245"/>
    <cellStyle name="Comma 8 2 2 2 2 2 2" xfId="50246"/>
    <cellStyle name="Comma 8 2 2 2 2 2 2 2" xfId="50247"/>
    <cellStyle name="Comma 8 2 2 2 2 2 2 3" xfId="50248"/>
    <cellStyle name="Comma 8 2 2 2 2 2 3" xfId="50249"/>
    <cellStyle name="Comma 8 2 2 2 2 2 4" xfId="50250"/>
    <cellStyle name="Comma 8 2 2 2 2 3" xfId="50251"/>
    <cellStyle name="Comma 8 2 2 2 2 3 2" xfId="50252"/>
    <cellStyle name="Comma 8 2 2 2 2 3 3" xfId="50253"/>
    <cellStyle name="Comma 8 2 2 2 2 4" xfId="50254"/>
    <cellStyle name="Comma 8 2 2 2 2 5" xfId="50255"/>
    <cellStyle name="Comma 8 2 2 2 3" xfId="50256"/>
    <cellStyle name="Comma 8 2 2 2 3 2" xfId="50257"/>
    <cellStyle name="Comma 8 2 2 2 3 2 2" xfId="50258"/>
    <cellStyle name="Comma 8 2 2 2 3 2 2 2" xfId="50259"/>
    <cellStyle name="Comma 8 2 2 2 3 2 2 3" xfId="50260"/>
    <cellStyle name="Comma 8 2 2 2 3 2 3" xfId="50261"/>
    <cellStyle name="Comma 8 2 2 2 3 2 4" xfId="50262"/>
    <cellStyle name="Comma 8 2 2 2 3 3" xfId="50263"/>
    <cellStyle name="Comma 8 2 2 2 3 3 2" xfId="50264"/>
    <cellStyle name="Comma 8 2 2 2 3 3 3" xfId="50265"/>
    <cellStyle name="Comma 8 2 2 2 3 4" xfId="50266"/>
    <cellStyle name="Comma 8 2 2 2 3 5" xfId="50267"/>
    <cellStyle name="Comma 8 2 2 2 4" xfId="50268"/>
    <cellStyle name="Comma 8 2 2 2 4 2" xfId="50269"/>
    <cellStyle name="Comma 8 2 2 2 4 2 2" xfId="50270"/>
    <cellStyle name="Comma 8 2 2 2 4 2 3" xfId="50271"/>
    <cellStyle name="Comma 8 2 2 2 4 3" xfId="50272"/>
    <cellStyle name="Comma 8 2 2 2 4 4" xfId="50273"/>
    <cellStyle name="Comma 8 2 2 2 5" xfId="50274"/>
    <cellStyle name="Comma 8 2 2 2 5 2" xfId="50275"/>
    <cellStyle name="Comma 8 2 2 2 5 3" xfId="50276"/>
    <cellStyle name="Comma 8 2 2 2 6" xfId="50277"/>
    <cellStyle name="Comma 8 2 2 2 7" xfId="50278"/>
    <cellStyle name="Comma 8 2 2 3" xfId="50279"/>
    <cellStyle name="Comma 8 2 2 3 2" xfId="50280"/>
    <cellStyle name="Comma 8 2 2 3 2 2" xfId="50281"/>
    <cellStyle name="Comma 8 2 2 3 2 2 2" xfId="50282"/>
    <cellStyle name="Comma 8 2 2 3 2 2 2 2" xfId="50283"/>
    <cellStyle name="Comma 8 2 2 3 2 2 2 3" xfId="50284"/>
    <cellStyle name="Comma 8 2 2 3 2 2 3" xfId="50285"/>
    <cellStyle name="Comma 8 2 2 3 2 2 4" xfId="50286"/>
    <cellStyle name="Comma 8 2 2 3 2 3" xfId="50287"/>
    <cellStyle name="Comma 8 2 2 3 2 3 2" xfId="50288"/>
    <cellStyle name="Comma 8 2 2 3 2 3 3" xfId="50289"/>
    <cellStyle name="Comma 8 2 2 3 2 4" xfId="50290"/>
    <cellStyle name="Comma 8 2 2 3 2 5" xfId="50291"/>
    <cellStyle name="Comma 8 2 2 3 3" xfId="50292"/>
    <cellStyle name="Comma 8 2 2 3 3 2" xfId="50293"/>
    <cellStyle name="Comma 8 2 2 3 3 2 2" xfId="50294"/>
    <cellStyle name="Comma 8 2 2 3 3 2 2 2" xfId="50295"/>
    <cellStyle name="Comma 8 2 2 3 3 2 2 3" xfId="50296"/>
    <cellStyle name="Comma 8 2 2 3 3 2 3" xfId="50297"/>
    <cellStyle name="Comma 8 2 2 3 3 2 4" xfId="50298"/>
    <cellStyle name="Comma 8 2 2 3 3 3" xfId="50299"/>
    <cellStyle name="Comma 8 2 2 3 3 3 2" xfId="50300"/>
    <cellStyle name="Comma 8 2 2 3 3 3 3" xfId="50301"/>
    <cellStyle name="Comma 8 2 2 3 3 4" xfId="50302"/>
    <cellStyle name="Comma 8 2 2 3 3 5" xfId="50303"/>
    <cellStyle name="Comma 8 2 2 3 4" xfId="50304"/>
    <cellStyle name="Comma 8 2 2 3 4 2" xfId="50305"/>
    <cellStyle name="Comma 8 2 2 3 4 2 2" xfId="50306"/>
    <cellStyle name="Comma 8 2 2 3 4 2 3" xfId="50307"/>
    <cellStyle name="Comma 8 2 2 3 4 3" xfId="50308"/>
    <cellStyle name="Comma 8 2 2 3 4 4" xfId="50309"/>
    <cellStyle name="Comma 8 2 2 3 5" xfId="50310"/>
    <cellStyle name="Comma 8 2 2 3 5 2" xfId="50311"/>
    <cellStyle name="Comma 8 2 2 3 5 3" xfId="50312"/>
    <cellStyle name="Comma 8 2 2 3 6" xfId="50313"/>
    <cellStyle name="Comma 8 2 2 3 7" xfId="50314"/>
    <cellStyle name="Comma 8 2 2 4" xfId="50315"/>
    <cellStyle name="Comma 8 2 2 4 2" xfId="50316"/>
    <cellStyle name="Comma 8 2 2 4 2 2" xfId="50317"/>
    <cellStyle name="Comma 8 2 2 4 2 2 2" xfId="50318"/>
    <cellStyle name="Comma 8 2 2 4 2 2 2 2" xfId="50319"/>
    <cellStyle name="Comma 8 2 2 4 2 2 2 3" xfId="50320"/>
    <cellStyle name="Comma 8 2 2 4 2 2 3" xfId="50321"/>
    <cellStyle name="Comma 8 2 2 4 2 2 4" xfId="50322"/>
    <cellStyle name="Comma 8 2 2 4 2 3" xfId="50323"/>
    <cellStyle name="Comma 8 2 2 4 2 3 2" xfId="50324"/>
    <cellStyle name="Comma 8 2 2 4 2 3 3" xfId="50325"/>
    <cellStyle name="Comma 8 2 2 4 2 4" xfId="50326"/>
    <cellStyle name="Comma 8 2 2 4 2 5" xfId="50327"/>
    <cellStyle name="Comma 8 2 2 4 3" xfId="50328"/>
    <cellStyle name="Comma 8 2 2 4 3 2" xfId="50329"/>
    <cellStyle name="Comma 8 2 2 4 3 2 2" xfId="50330"/>
    <cellStyle name="Comma 8 2 2 4 3 2 2 2" xfId="50331"/>
    <cellStyle name="Comma 8 2 2 4 3 2 2 3" xfId="50332"/>
    <cellStyle name="Comma 8 2 2 4 3 2 3" xfId="50333"/>
    <cellStyle name="Comma 8 2 2 4 3 2 4" xfId="50334"/>
    <cellStyle name="Comma 8 2 2 4 3 3" xfId="50335"/>
    <cellStyle name="Comma 8 2 2 4 3 3 2" xfId="50336"/>
    <cellStyle name="Comma 8 2 2 4 3 3 3" xfId="50337"/>
    <cellStyle name="Comma 8 2 2 4 3 4" xfId="50338"/>
    <cellStyle name="Comma 8 2 2 4 3 5" xfId="50339"/>
    <cellStyle name="Comma 8 2 2 4 4" xfId="50340"/>
    <cellStyle name="Comma 8 2 2 4 4 2" xfId="50341"/>
    <cellStyle name="Comma 8 2 2 4 4 2 2" xfId="50342"/>
    <cellStyle name="Comma 8 2 2 4 4 2 3" xfId="50343"/>
    <cellStyle name="Comma 8 2 2 4 4 3" xfId="50344"/>
    <cellStyle name="Comma 8 2 2 4 4 4" xfId="50345"/>
    <cellStyle name="Comma 8 2 2 4 5" xfId="50346"/>
    <cellStyle name="Comma 8 2 2 4 5 2" xfId="50347"/>
    <cellStyle name="Comma 8 2 2 4 5 3" xfId="50348"/>
    <cellStyle name="Comma 8 2 2 4 6" xfId="50349"/>
    <cellStyle name="Comma 8 2 2 4 7" xfId="50350"/>
    <cellStyle name="Comma 8 2 2 5" xfId="50351"/>
    <cellStyle name="Comma 8 2 2 5 2" xfId="50352"/>
    <cellStyle name="Comma 8 2 2 5 2 2" xfId="50353"/>
    <cellStyle name="Comma 8 2 2 5 2 2 2" xfId="50354"/>
    <cellStyle name="Comma 8 2 2 5 2 2 3" xfId="50355"/>
    <cellStyle name="Comma 8 2 2 5 2 3" xfId="50356"/>
    <cellStyle name="Comma 8 2 2 5 2 4" xfId="50357"/>
    <cellStyle name="Comma 8 2 2 5 3" xfId="50358"/>
    <cellStyle name="Comma 8 2 2 5 3 2" xfId="50359"/>
    <cellStyle name="Comma 8 2 2 5 3 3" xfId="50360"/>
    <cellStyle name="Comma 8 2 2 5 4" xfId="50361"/>
    <cellStyle name="Comma 8 2 2 5 5" xfId="50362"/>
    <cellStyle name="Comma 8 2 2 6" xfId="50363"/>
    <cellStyle name="Comma 8 2 2 6 2" xfId="50364"/>
    <cellStyle name="Comma 8 2 2 6 2 2" xfId="50365"/>
    <cellStyle name="Comma 8 2 2 6 2 2 2" xfId="50366"/>
    <cellStyle name="Comma 8 2 2 6 2 2 3" xfId="50367"/>
    <cellStyle name="Comma 8 2 2 6 2 3" xfId="50368"/>
    <cellStyle name="Comma 8 2 2 6 2 4" xfId="50369"/>
    <cellStyle name="Comma 8 2 2 6 3" xfId="50370"/>
    <cellStyle name="Comma 8 2 2 6 3 2" xfId="50371"/>
    <cellStyle name="Comma 8 2 2 6 3 3" xfId="50372"/>
    <cellStyle name="Comma 8 2 2 6 4" xfId="50373"/>
    <cellStyle name="Comma 8 2 2 6 5" xfId="50374"/>
    <cellStyle name="Comma 8 2 2 7" xfId="50375"/>
    <cellStyle name="Comma 8 2 2 7 2" xfId="50376"/>
    <cellStyle name="Comma 8 2 2 7 2 2" xfId="50377"/>
    <cellStyle name="Comma 8 2 2 7 2 2 2" xfId="50378"/>
    <cellStyle name="Comma 8 2 2 7 2 2 3" xfId="50379"/>
    <cellStyle name="Comma 8 2 2 7 2 3" xfId="50380"/>
    <cellStyle name="Comma 8 2 2 7 2 4" xfId="50381"/>
    <cellStyle name="Comma 8 2 2 7 3" xfId="50382"/>
    <cellStyle name="Comma 8 2 2 7 3 2" xfId="50383"/>
    <cellStyle name="Comma 8 2 2 7 3 3" xfId="50384"/>
    <cellStyle name="Comma 8 2 2 7 4" xfId="50385"/>
    <cellStyle name="Comma 8 2 2 7 5" xfId="50386"/>
    <cellStyle name="Comma 8 2 2 8" xfId="50387"/>
    <cellStyle name="Comma 8 2 2 8 2" xfId="50388"/>
    <cellStyle name="Comma 8 2 2 8 2 2" xfId="50389"/>
    <cellStyle name="Comma 8 2 2 8 2 3" xfId="50390"/>
    <cellStyle name="Comma 8 2 2 8 3" xfId="50391"/>
    <cellStyle name="Comma 8 2 2 8 4" xfId="50392"/>
    <cellStyle name="Comma 8 2 2 9" xfId="50393"/>
    <cellStyle name="Comma 8 2 2 9 2" xfId="50394"/>
    <cellStyle name="Comma 8 2 2 9 2 2" xfId="50395"/>
    <cellStyle name="Comma 8 2 2 9 2 3" xfId="50396"/>
    <cellStyle name="Comma 8 2 2 9 3" xfId="50397"/>
    <cellStyle name="Comma 8 2 2 9 4" xfId="50398"/>
    <cellStyle name="Comma 8 2 3" xfId="1823"/>
    <cellStyle name="Comma 8 2 3 10" xfId="50399"/>
    <cellStyle name="Comma 8 2 3 10 2" xfId="50400"/>
    <cellStyle name="Comma 8 2 3 10 3" xfId="50401"/>
    <cellStyle name="Comma 8 2 3 11" xfId="50402"/>
    <cellStyle name="Comma 8 2 3 12" xfId="50403"/>
    <cellStyle name="Comma 8 2 3 2" xfId="50404"/>
    <cellStyle name="Comma 8 2 3 2 2" xfId="50405"/>
    <cellStyle name="Comma 8 2 3 2 2 2" xfId="50406"/>
    <cellStyle name="Comma 8 2 3 2 2 2 2" xfId="50407"/>
    <cellStyle name="Comma 8 2 3 2 2 2 2 2" xfId="50408"/>
    <cellStyle name="Comma 8 2 3 2 2 2 2 3" xfId="50409"/>
    <cellStyle name="Comma 8 2 3 2 2 2 3" xfId="50410"/>
    <cellStyle name="Comma 8 2 3 2 2 2 4" xfId="50411"/>
    <cellStyle name="Comma 8 2 3 2 2 3" xfId="50412"/>
    <cellStyle name="Comma 8 2 3 2 2 3 2" xfId="50413"/>
    <cellStyle name="Comma 8 2 3 2 2 3 3" xfId="50414"/>
    <cellStyle name="Comma 8 2 3 2 2 4" xfId="50415"/>
    <cellStyle name="Comma 8 2 3 2 2 5" xfId="50416"/>
    <cellStyle name="Comma 8 2 3 2 3" xfId="50417"/>
    <cellStyle name="Comma 8 2 3 2 3 2" xfId="50418"/>
    <cellStyle name="Comma 8 2 3 2 3 2 2" xfId="50419"/>
    <cellStyle name="Comma 8 2 3 2 3 2 2 2" xfId="50420"/>
    <cellStyle name="Comma 8 2 3 2 3 2 2 3" xfId="50421"/>
    <cellStyle name="Comma 8 2 3 2 3 2 3" xfId="50422"/>
    <cellStyle name="Comma 8 2 3 2 3 2 4" xfId="50423"/>
    <cellStyle name="Comma 8 2 3 2 3 3" xfId="50424"/>
    <cellStyle name="Comma 8 2 3 2 3 3 2" xfId="50425"/>
    <cellStyle name="Comma 8 2 3 2 3 3 3" xfId="50426"/>
    <cellStyle name="Comma 8 2 3 2 3 4" xfId="50427"/>
    <cellStyle name="Comma 8 2 3 2 3 5" xfId="50428"/>
    <cellStyle name="Comma 8 2 3 2 4" xfId="50429"/>
    <cellStyle name="Comma 8 2 3 2 4 2" xfId="50430"/>
    <cellStyle name="Comma 8 2 3 2 4 2 2" xfId="50431"/>
    <cellStyle name="Comma 8 2 3 2 4 2 3" xfId="50432"/>
    <cellStyle name="Comma 8 2 3 2 4 3" xfId="50433"/>
    <cellStyle name="Comma 8 2 3 2 4 4" xfId="50434"/>
    <cellStyle name="Comma 8 2 3 2 5" xfId="50435"/>
    <cellStyle name="Comma 8 2 3 2 5 2" xfId="50436"/>
    <cellStyle name="Comma 8 2 3 2 5 3" xfId="50437"/>
    <cellStyle name="Comma 8 2 3 2 6" xfId="50438"/>
    <cellStyle name="Comma 8 2 3 2 7" xfId="50439"/>
    <cellStyle name="Comma 8 2 3 3" xfId="50440"/>
    <cellStyle name="Comma 8 2 3 3 2" xfId="50441"/>
    <cellStyle name="Comma 8 2 3 3 2 2" xfId="50442"/>
    <cellStyle name="Comma 8 2 3 3 2 2 2" xfId="50443"/>
    <cellStyle name="Comma 8 2 3 3 2 2 2 2" xfId="50444"/>
    <cellStyle name="Comma 8 2 3 3 2 2 2 3" xfId="50445"/>
    <cellStyle name="Comma 8 2 3 3 2 2 3" xfId="50446"/>
    <cellStyle name="Comma 8 2 3 3 2 2 4" xfId="50447"/>
    <cellStyle name="Comma 8 2 3 3 2 3" xfId="50448"/>
    <cellStyle name="Comma 8 2 3 3 2 3 2" xfId="50449"/>
    <cellStyle name="Comma 8 2 3 3 2 3 3" xfId="50450"/>
    <cellStyle name="Comma 8 2 3 3 2 4" xfId="50451"/>
    <cellStyle name="Comma 8 2 3 3 2 5" xfId="50452"/>
    <cellStyle name="Comma 8 2 3 3 3" xfId="50453"/>
    <cellStyle name="Comma 8 2 3 3 3 2" xfId="50454"/>
    <cellStyle name="Comma 8 2 3 3 3 2 2" xfId="50455"/>
    <cellStyle name="Comma 8 2 3 3 3 2 2 2" xfId="50456"/>
    <cellStyle name="Comma 8 2 3 3 3 2 2 3" xfId="50457"/>
    <cellStyle name="Comma 8 2 3 3 3 2 3" xfId="50458"/>
    <cellStyle name="Comma 8 2 3 3 3 2 4" xfId="50459"/>
    <cellStyle name="Comma 8 2 3 3 3 3" xfId="50460"/>
    <cellStyle name="Comma 8 2 3 3 3 3 2" xfId="50461"/>
    <cellStyle name="Comma 8 2 3 3 3 3 3" xfId="50462"/>
    <cellStyle name="Comma 8 2 3 3 3 4" xfId="50463"/>
    <cellStyle name="Comma 8 2 3 3 3 5" xfId="50464"/>
    <cellStyle name="Comma 8 2 3 3 4" xfId="50465"/>
    <cellStyle name="Comma 8 2 3 3 4 2" xfId="50466"/>
    <cellStyle name="Comma 8 2 3 3 4 2 2" xfId="50467"/>
    <cellStyle name="Comma 8 2 3 3 4 2 3" xfId="50468"/>
    <cellStyle name="Comma 8 2 3 3 4 3" xfId="50469"/>
    <cellStyle name="Comma 8 2 3 3 4 4" xfId="50470"/>
    <cellStyle name="Comma 8 2 3 3 5" xfId="50471"/>
    <cellStyle name="Comma 8 2 3 3 5 2" xfId="50472"/>
    <cellStyle name="Comma 8 2 3 3 5 3" xfId="50473"/>
    <cellStyle name="Comma 8 2 3 3 6" xfId="50474"/>
    <cellStyle name="Comma 8 2 3 3 7" xfId="50475"/>
    <cellStyle name="Comma 8 2 3 4" xfId="50476"/>
    <cellStyle name="Comma 8 2 3 4 2" xfId="50477"/>
    <cellStyle name="Comma 8 2 3 4 2 2" xfId="50478"/>
    <cellStyle name="Comma 8 2 3 4 2 2 2" xfId="50479"/>
    <cellStyle name="Comma 8 2 3 4 2 2 2 2" xfId="50480"/>
    <cellStyle name="Comma 8 2 3 4 2 2 2 3" xfId="50481"/>
    <cellStyle name="Comma 8 2 3 4 2 2 3" xfId="50482"/>
    <cellStyle name="Comma 8 2 3 4 2 2 4" xfId="50483"/>
    <cellStyle name="Comma 8 2 3 4 2 3" xfId="50484"/>
    <cellStyle name="Comma 8 2 3 4 2 3 2" xfId="50485"/>
    <cellStyle name="Comma 8 2 3 4 2 3 3" xfId="50486"/>
    <cellStyle name="Comma 8 2 3 4 2 4" xfId="50487"/>
    <cellStyle name="Comma 8 2 3 4 2 5" xfId="50488"/>
    <cellStyle name="Comma 8 2 3 4 3" xfId="50489"/>
    <cellStyle name="Comma 8 2 3 4 3 2" xfId="50490"/>
    <cellStyle name="Comma 8 2 3 4 3 2 2" xfId="50491"/>
    <cellStyle name="Comma 8 2 3 4 3 2 2 2" xfId="50492"/>
    <cellStyle name="Comma 8 2 3 4 3 2 2 3" xfId="50493"/>
    <cellStyle name="Comma 8 2 3 4 3 2 3" xfId="50494"/>
    <cellStyle name="Comma 8 2 3 4 3 2 4" xfId="50495"/>
    <cellStyle name="Comma 8 2 3 4 3 3" xfId="50496"/>
    <cellStyle name="Comma 8 2 3 4 3 3 2" xfId="50497"/>
    <cellStyle name="Comma 8 2 3 4 3 3 3" xfId="50498"/>
    <cellStyle name="Comma 8 2 3 4 3 4" xfId="50499"/>
    <cellStyle name="Comma 8 2 3 4 3 5" xfId="50500"/>
    <cellStyle name="Comma 8 2 3 4 4" xfId="50501"/>
    <cellStyle name="Comma 8 2 3 4 4 2" xfId="50502"/>
    <cellStyle name="Comma 8 2 3 4 4 2 2" xfId="50503"/>
    <cellStyle name="Comma 8 2 3 4 4 2 3" xfId="50504"/>
    <cellStyle name="Comma 8 2 3 4 4 3" xfId="50505"/>
    <cellStyle name="Comma 8 2 3 4 4 4" xfId="50506"/>
    <cellStyle name="Comma 8 2 3 4 5" xfId="50507"/>
    <cellStyle name="Comma 8 2 3 4 5 2" xfId="50508"/>
    <cellStyle name="Comma 8 2 3 4 5 3" xfId="50509"/>
    <cellStyle name="Comma 8 2 3 4 6" xfId="50510"/>
    <cellStyle name="Comma 8 2 3 4 7" xfId="50511"/>
    <cellStyle name="Comma 8 2 3 5" xfId="50512"/>
    <cellStyle name="Comma 8 2 3 5 2" xfId="50513"/>
    <cellStyle name="Comma 8 2 3 5 2 2" xfId="50514"/>
    <cellStyle name="Comma 8 2 3 5 2 2 2" xfId="50515"/>
    <cellStyle name="Comma 8 2 3 5 2 2 3" xfId="50516"/>
    <cellStyle name="Comma 8 2 3 5 2 3" xfId="50517"/>
    <cellStyle name="Comma 8 2 3 5 2 4" xfId="50518"/>
    <cellStyle name="Comma 8 2 3 5 3" xfId="50519"/>
    <cellStyle name="Comma 8 2 3 5 3 2" xfId="50520"/>
    <cellStyle name="Comma 8 2 3 5 3 3" xfId="50521"/>
    <cellStyle name="Comma 8 2 3 5 4" xfId="50522"/>
    <cellStyle name="Comma 8 2 3 5 5" xfId="50523"/>
    <cellStyle name="Comma 8 2 3 6" xfId="50524"/>
    <cellStyle name="Comma 8 2 3 6 2" xfId="50525"/>
    <cellStyle name="Comma 8 2 3 6 2 2" xfId="50526"/>
    <cellStyle name="Comma 8 2 3 6 2 2 2" xfId="50527"/>
    <cellStyle name="Comma 8 2 3 6 2 2 3" xfId="50528"/>
    <cellStyle name="Comma 8 2 3 6 2 3" xfId="50529"/>
    <cellStyle name="Comma 8 2 3 6 2 4" xfId="50530"/>
    <cellStyle name="Comma 8 2 3 6 3" xfId="50531"/>
    <cellStyle name="Comma 8 2 3 6 3 2" xfId="50532"/>
    <cellStyle name="Comma 8 2 3 6 3 3" xfId="50533"/>
    <cellStyle name="Comma 8 2 3 6 4" xfId="50534"/>
    <cellStyle name="Comma 8 2 3 6 5" xfId="50535"/>
    <cellStyle name="Comma 8 2 3 7" xfId="50536"/>
    <cellStyle name="Comma 8 2 3 7 2" xfId="50537"/>
    <cellStyle name="Comma 8 2 3 7 2 2" xfId="50538"/>
    <cellStyle name="Comma 8 2 3 7 2 2 2" xfId="50539"/>
    <cellStyle name="Comma 8 2 3 7 2 2 3" xfId="50540"/>
    <cellStyle name="Comma 8 2 3 7 2 3" xfId="50541"/>
    <cellStyle name="Comma 8 2 3 7 2 4" xfId="50542"/>
    <cellStyle name="Comma 8 2 3 7 3" xfId="50543"/>
    <cellStyle name="Comma 8 2 3 7 3 2" xfId="50544"/>
    <cellStyle name="Comma 8 2 3 7 3 3" xfId="50545"/>
    <cellStyle name="Comma 8 2 3 7 4" xfId="50546"/>
    <cellStyle name="Comma 8 2 3 7 5" xfId="50547"/>
    <cellStyle name="Comma 8 2 3 8" xfId="50548"/>
    <cellStyle name="Comma 8 2 3 8 2" xfId="50549"/>
    <cellStyle name="Comma 8 2 3 8 2 2" xfId="50550"/>
    <cellStyle name="Comma 8 2 3 8 2 3" xfId="50551"/>
    <cellStyle name="Comma 8 2 3 8 3" xfId="50552"/>
    <cellStyle name="Comma 8 2 3 8 4" xfId="50553"/>
    <cellStyle name="Comma 8 2 3 9" xfId="50554"/>
    <cellStyle name="Comma 8 2 3 9 2" xfId="50555"/>
    <cellStyle name="Comma 8 2 3 9 2 2" xfId="50556"/>
    <cellStyle name="Comma 8 2 3 9 2 3" xfId="50557"/>
    <cellStyle name="Comma 8 2 3 9 3" xfId="50558"/>
    <cellStyle name="Comma 8 2 3 9 4" xfId="50559"/>
    <cellStyle name="Comma 8 2 4" xfId="1824"/>
    <cellStyle name="Comma 8 2 4 2" xfId="50560"/>
    <cellStyle name="Comma 8 2 4 2 2" xfId="50561"/>
    <cellStyle name="Comma 8 2 4 2 2 2" xfId="50562"/>
    <cellStyle name="Comma 8 2 4 2 2 3" xfId="50563"/>
    <cellStyle name="Comma 8 2 4 2 3" xfId="50564"/>
    <cellStyle name="Comma 8 2 4 2 4" xfId="50565"/>
    <cellStyle name="Comma 8 2 4 3" xfId="50566"/>
    <cellStyle name="Comma 8 2 4 3 2" xfId="50567"/>
    <cellStyle name="Comma 8 2 4 3 3" xfId="50568"/>
    <cellStyle name="Comma 8 2 4 4" xfId="50569"/>
    <cellStyle name="Comma 8 2 4 5" xfId="50570"/>
    <cellStyle name="Comma 8 3" xfId="1825"/>
    <cellStyle name="Comma 8 3 2" xfId="50571"/>
    <cellStyle name="Comma 8 4" xfId="1826"/>
    <cellStyle name="Comma 8 4 10" xfId="50572"/>
    <cellStyle name="Comma 8 4 10 2" xfId="50573"/>
    <cellStyle name="Comma 8 4 10 2 2" xfId="50574"/>
    <cellStyle name="Comma 8 4 10 2 3" xfId="50575"/>
    <cellStyle name="Comma 8 4 10 3" xfId="50576"/>
    <cellStyle name="Comma 8 4 10 4" xfId="50577"/>
    <cellStyle name="Comma 8 4 11" xfId="50578"/>
    <cellStyle name="Comma 8 4 11 2" xfId="50579"/>
    <cellStyle name="Comma 8 4 11 3" xfId="50580"/>
    <cellStyle name="Comma 8 4 12" xfId="50581"/>
    <cellStyle name="Comma 8 4 13" xfId="50582"/>
    <cellStyle name="Comma 8 4 2" xfId="50583"/>
    <cellStyle name="Comma 8 4 2 10" xfId="50584"/>
    <cellStyle name="Comma 8 4 2 10 2" xfId="50585"/>
    <cellStyle name="Comma 8 4 2 10 3" xfId="50586"/>
    <cellStyle name="Comma 8 4 2 11" xfId="50587"/>
    <cellStyle name="Comma 8 4 2 12" xfId="50588"/>
    <cellStyle name="Comma 8 4 2 2" xfId="50589"/>
    <cellStyle name="Comma 8 4 2 2 2" xfId="50590"/>
    <cellStyle name="Comma 8 4 2 2 2 2" xfId="50591"/>
    <cellStyle name="Comma 8 4 2 2 2 2 2" xfId="50592"/>
    <cellStyle name="Comma 8 4 2 2 2 2 2 2" xfId="50593"/>
    <cellStyle name="Comma 8 4 2 2 2 2 2 3" xfId="50594"/>
    <cellStyle name="Comma 8 4 2 2 2 2 3" xfId="50595"/>
    <cellStyle name="Comma 8 4 2 2 2 2 4" xfId="50596"/>
    <cellStyle name="Comma 8 4 2 2 2 3" xfId="50597"/>
    <cellStyle name="Comma 8 4 2 2 2 3 2" xfId="50598"/>
    <cellStyle name="Comma 8 4 2 2 2 3 3" xfId="50599"/>
    <cellStyle name="Comma 8 4 2 2 2 4" xfId="50600"/>
    <cellStyle name="Comma 8 4 2 2 2 5" xfId="50601"/>
    <cellStyle name="Comma 8 4 2 2 3" xfId="50602"/>
    <cellStyle name="Comma 8 4 2 2 3 2" xfId="50603"/>
    <cellStyle name="Comma 8 4 2 2 3 2 2" xfId="50604"/>
    <cellStyle name="Comma 8 4 2 2 3 2 2 2" xfId="50605"/>
    <cellStyle name="Comma 8 4 2 2 3 2 2 3" xfId="50606"/>
    <cellStyle name="Comma 8 4 2 2 3 2 3" xfId="50607"/>
    <cellStyle name="Comma 8 4 2 2 3 2 4" xfId="50608"/>
    <cellStyle name="Comma 8 4 2 2 3 3" xfId="50609"/>
    <cellStyle name="Comma 8 4 2 2 3 3 2" xfId="50610"/>
    <cellStyle name="Comma 8 4 2 2 3 3 3" xfId="50611"/>
    <cellStyle name="Comma 8 4 2 2 3 4" xfId="50612"/>
    <cellStyle name="Comma 8 4 2 2 3 5" xfId="50613"/>
    <cellStyle name="Comma 8 4 2 2 4" xfId="50614"/>
    <cellStyle name="Comma 8 4 2 2 4 2" xfId="50615"/>
    <cellStyle name="Comma 8 4 2 2 4 2 2" xfId="50616"/>
    <cellStyle name="Comma 8 4 2 2 4 2 3" xfId="50617"/>
    <cellStyle name="Comma 8 4 2 2 4 3" xfId="50618"/>
    <cellStyle name="Comma 8 4 2 2 4 4" xfId="50619"/>
    <cellStyle name="Comma 8 4 2 2 5" xfId="50620"/>
    <cellStyle name="Comma 8 4 2 2 5 2" xfId="50621"/>
    <cellStyle name="Comma 8 4 2 2 5 3" xfId="50622"/>
    <cellStyle name="Comma 8 4 2 2 6" xfId="50623"/>
    <cellStyle name="Comma 8 4 2 2 7" xfId="50624"/>
    <cellStyle name="Comma 8 4 2 3" xfId="50625"/>
    <cellStyle name="Comma 8 4 2 3 2" xfId="50626"/>
    <cellStyle name="Comma 8 4 2 3 2 2" xfId="50627"/>
    <cellStyle name="Comma 8 4 2 3 2 2 2" xfId="50628"/>
    <cellStyle name="Comma 8 4 2 3 2 2 2 2" xfId="50629"/>
    <cellStyle name="Comma 8 4 2 3 2 2 2 3" xfId="50630"/>
    <cellStyle name="Comma 8 4 2 3 2 2 3" xfId="50631"/>
    <cellStyle name="Comma 8 4 2 3 2 2 4" xfId="50632"/>
    <cellStyle name="Comma 8 4 2 3 2 3" xfId="50633"/>
    <cellStyle name="Comma 8 4 2 3 2 3 2" xfId="50634"/>
    <cellStyle name="Comma 8 4 2 3 2 3 3" xfId="50635"/>
    <cellStyle name="Comma 8 4 2 3 2 4" xfId="50636"/>
    <cellStyle name="Comma 8 4 2 3 2 5" xfId="50637"/>
    <cellStyle name="Comma 8 4 2 3 3" xfId="50638"/>
    <cellStyle name="Comma 8 4 2 3 3 2" xfId="50639"/>
    <cellStyle name="Comma 8 4 2 3 3 2 2" xfId="50640"/>
    <cellStyle name="Comma 8 4 2 3 3 2 2 2" xfId="50641"/>
    <cellStyle name="Comma 8 4 2 3 3 2 2 3" xfId="50642"/>
    <cellStyle name="Comma 8 4 2 3 3 2 3" xfId="50643"/>
    <cellStyle name="Comma 8 4 2 3 3 2 4" xfId="50644"/>
    <cellStyle name="Comma 8 4 2 3 3 3" xfId="50645"/>
    <cellStyle name="Comma 8 4 2 3 3 3 2" xfId="50646"/>
    <cellStyle name="Comma 8 4 2 3 3 3 3" xfId="50647"/>
    <cellStyle name="Comma 8 4 2 3 3 4" xfId="50648"/>
    <cellStyle name="Comma 8 4 2 3 3 5" xfId="50649"/>
    <cellStyle name="Comma 8 4 2 3 4" xfId="50650"/>
    <cellStyle name="Comma 8 4 2 3 4 2" xfId="50651"/>
    <cellStyle name="Comma 8 4 2 3 4 2 2" xfId="50652"/>
    <cellStyle name="Comma 8 4 2 3 4 2 3" xfId="50653"/>
    <cellStyle name="Comma 8 4 2 3 4 3" xfId="50654"/>
    <cellStyle name="Comma 8 4 2 3 4 4" xfId="50655"/>
    <cellStyle name="Comma 8 4 2 3 5" xfId="50656"/>
    <cellStyle name="Comma 8 4 2 3 5 2" xfId="50657"/>
    <cellStyle name="Comma 8 4 2 3 5 3" xfId="50658"/>
    <cellStyle name="Comma 8 4 2 3 6" xfId="50659"/>
    <cellStyle name="Comma 8 4 2 3 7" xfId="50660"/>
    <cellStyle name="Comma 8 4 2 4" xfId="50661"/>
    <cellStyle name="Comma 8 4 2 4 2" xfId="50662"/>
    <cellStyle name="Comma 8 4 2 4 2 2" xfId="50663"/>
    <cellStyle name="Comma 8 4 2 4 2 2 2" xfId="50664"/>
    <cellStyle name="Comma 8 4 2 4 2 2 2 2" xfId="50665"/>
    <cellStyle name="Comma 8 4 2 4 2 2 2 3" xfId="50666"/>
    <cellStyle name="Comma 8 4 2 4 2 2 3" xfId="50667"/>
    <cellStyle name="Comma 8 4 2 4 2 2 4" xfId="50668"/>
    <cellStyle name="Comma 8 4 2 4 2 3" xfId="50669"/>
    <cellStyle name="Comma 8 4 2 4 2 3 2" xfId="50670"/>
    <cellStyle name="Comma 8 4 2 4 2 3 3" xfId="50671"/>
    <cellStyle name="Comma 8 4 2 4 2 4" xfId="50672"/>
    <cellStyle name="Comma 8 4 2 4 2 5" xfId="50673"/>
    <cellStyle name="Comma 8 4 2 4 3" xfId="50674"/>
    <cellStyle name="Comma 8 4 2 4 3 2" xfId="50675"/>
    <cellStyle name="Comma 8 4 2 4 3 2 2" xfId="50676"/>
    <cellStyle name="Comma 8 4 2 4 3 2 2 2" xfId="50677"/>
    <cellStyle name="Comma 8 4 2 4 3 2 2 3" xfId="50678"/>
    <cellStyle name="Comma 8 4 2 4 3 2 3" xfId="50679"/>
    <cellStyle name="Comma 8 4 2 4 3 2 4" xfId="50680"/>
    <cellStyle name="Comma 8 4 2 4 3 3" xfId="50681"/>
    <cellStyle name="Comma 8 4 2 4 3 3 2" xfId="50682"/>
    <cellStyle name="Comma 8 4 2 4 3 3 3" xfId="50683"/>
    <cellStyle name="Comma 8 4 2 4 3 4" xfId="50684"/>
    <cellStyle name="Comma 8 4 2 4 3 5" xfId="50685"/>
    <cellStyle name="Comma 8 4 2 4 4" xfId="50686"/>
    <cellStyle name="Comma 8 4 2 4 4 2" xfId="50687"/>
    <cellStyle name="Comma 8 4 2 4 4 2 2" xfId="50688"/>
    <cellStyle name="Comma 8 4 2 4 4 2 3" xfId="50689"/>
    <cellStyle name="Comma 8 4 2 4 4 3" xfId="50690"/>
    <cellStyle name="Comma 8 4 2 4 4 4" xfId="50691"/>
    <cellStyle name="Comma 8 4 2 4 5" xfId="50692"/>
    <cellStyle name="Comma 8 4 2 4 5 2" xfId="50693"/>
    <cellStyle name="Comma 8 4 2 4 5 3" xfId="50694"/>
    <cellStyle name="Comma 8 4 2 4 6" xfId="50695"/>
    <cellStyle name="Comma 8 4 2 4 7" xfId="50696"/>
    <cellStyle name="Comma 8 4 2 5" xfId="50697"/>
    <cellStyle name="Comma 8 4 2 5 2" xfId="50698"/>
    <cellStyle name="Comma 8 4 2 5 2 2" xfId="50699"/>
    <cellStyle name="Comma 8 4 2 5 2 2 2" xfId="50700"/>
    <cellStyle name="Comma 8 4 2 5 2 2 3" xfId="50701"/>
    <cellStyle name="Comma 8 4 2 5 2 3" xfId="50702"/>
    <cellStyle name="Comma 8 4 2 5 2 4" xfId="50703"/>
    <cellStyle name="Comma 8 4 2 5 3" xfId="50704"/>
    <cellStyle name="Comma 8 4 2 5 3 2" xfId="50705"/>
    <cellStyle name="Comma 8 4 2 5 3 3" xfId="50706"/>
    <cellStyle name="Comma 8 4 2 5 4" xfId="50707"/>
    <cellStyle name="Comma 8 4 2 5 5" xfId="50708"/>
    <cellStyle name="Comma 8 4 2 6" xfId="50709"/>
    <cellStyle name="Comma 8 4 2 6 2" xfId="50710"/>
    <cellStyle name="Comma 8 4 2 6 2 2" xfId="50711"/>
    <cellStyle name="Comma 8 4 2 6 2 2 2" xfId="50712"/>
    <cellStyle name="Comma 8 4 2 6 2 2 3" xfId="50713"/>
    <cellStyle name="Comma 8 4 2 6 2 3" xfId="50714"/>
    <cellStyle name="Comma 8 4 2 6 2 4" xfId="50715"/>
    <cellStyle name="Comma 8 4 2 6 3" xfId="50716"/>
    <cellStyle name="Comma 8 4 2 6 3 2" xfId="50717"/>
    <cellStyle name="Comma 8 4 2 6 3 3" xfId="50718"/>
    <cellStyle name="Comma 8 4 2 6 4" xfId="50719"/>
    <cellStyle name="Comma 8 4 2 6 5" xfId="50720"/>
    <cellStyle name="Comma 8 4 2 7" xfId="50721"/>
    <cellStyle name="Comma 8 4 2 7 2" xfId="50722"/>
    <cellStyle name="Comma 8 4 2 7 2 2" xfId="50723"/>
    <cellStyle name="Comma 8 4 2 7 2 2 2" xfId="50724"/>
    <cellStyle name="Comma 8 4 2 7 2 2 3" xfId="50725"/>
    <cellStyle name="Comma 8 4 2 7 2 3" xfId="50726"/>
    <cellStyle name="Comma 8 4 2 7 2 4" xfId="50727"/>
    <cellStyle name="Comma 8 4 2 7 3" xfId="50728"/>
    <cellStyle name="Comma 8 4 2 7 3 2" xfId="50729"/>
    <cellStyle name="Comma 8 4 2 7 3 3" xfId="50730"/>
    <cellStyle name="Comma 8 4 2 7 4" xfId="50731"/>
    <cellStyle name="Comma 8 4 2 7 5" xfId="50732"/>
    <cellStyle name="Comma 8 4 2 8" xfId="50733"/>
    <cellStyle name="Comma 8 4 2 8 2" xfId="50734"/>
    <cellStyle name="Comma 8 4 2 8 2 2" xfId="50735"/>
    <cellStyle name="Comma 8 4 2 8 2 3" xfId="50736"/>
    <cellStyle name="Comma 8 4 2 8 3" xfId="50737"/>
    <cellStyle name="Comma 8 4 2 8 4" xfId="50738"/>
    <cellStyle name="Comma 8 4 2 9" xfId="50739"/>
    <cellStyle name="Comma 8 4 2 9 2" xfId="50740"/>
    <cellStyle name="Comma 8 4 2 9 2 2" xfId="50741"/>
    <cellStyle name="Comma 8 4 2 9 2 3" xfId="50742"/>
    <cellStyle name="Comma 8 4 2 9 3" xfId="50743"/>
    <cellStyle name="Comma 8 4 2 9 4" xfId="50744"/>
    <cellStyle name="Comma 8 4 3" xfId="50745"/>
    <cellStyle name="Comma 8 4 3 2" xfId="50746"/>
    <cellStyle name="Comma 8 4 3 2 2" xfId="50747"/>
    <cellStyle name="Comma 8 4 3 2 2 2" xfId="50748"/>
    <cellStyle name="Comma 8 4 3 2 2 2 2" xfId="50749"/>
    <cellStyle name="Comma 8 4 3 2 2 2 3" xfId="50750"/>
    <cellStyle name="Comma 8 4 3 2 2 3" xfId="50751"/>
    <cellStyle name="Comma 8 4 3 2 2 4" xfId="50752"/>
    <cellStyle name="Comma 8 4 3 2 3" xfId="50753"/>
    <cellStyle name="Comma 8 4 3 2 3 2" xfId="50754"/>
    <cellStyle name="Comma 8 4 3 2 3 3" xfId="50755"/>
    <cellStyle name="Comma 8 4 3 2 4" xfId="50756"/>
    <cellStyle name="Comma 8 4 3 2 5" xfId="50757"/>
    <cellStyle name="Comma 8 4 3 3" xfId="50758"/>
    <cellStyle name="Comma 8 4 3 3 2" xfId="50759"/>
    <cellStyle name="Comma 8 4 3 3 2 2" xfId="50760"/>
    <cellStyle name="Comma 8 4 3 3 2 2 2" xfId="50761"/>
    <cellStyle name="Comma 8 4 3 3 2 2 3" xfId="50762"/>
    <cellStyle name="Comma 8 4 3 3 2 3" xfId="50763"/>
    <cellStyle name="Comma 8 4 3 3 2 4" xfId="50764"/>
    <cellStyle name="Comma 8 4 3 3 3" xfId="50765"/>
    <cellStyle name="Comma 8 4 3 3 3 2" xfId="50766"/>
    <cellStyle name="Comma 8 4 3 3 3 3" xfId="50767"/>
    <cellStyle name="Comma 8 4 3 3 4" xfId="50768"/>
    <cellStyle name="Comma 8 4 3 3 5" xfId="50769"/>
    <cellStyle name="Comma 8 4 3 4" xfId="50770"/>
    <cellStyle name="Comma 8 4 3 4 2" xfId="50771"/>
    <cellStyle name="Comma 8 4 3 4 2 2" xfId="50772"/>
    <cellStyle name="Comma 8 4 3 4 2 3" xfId="50773"/>
    <cellStyle name="Comma 8 4 3 4 3" xfId="50774"/>
    <cellStyle name="Comma 8 4 3 4 4" xfId="50775"/>
    <cellStyle name="Comma 8 4 3 5" xfId="50776"/>
    <cellStyle name="Comma 8 4 3 5 2" xfId="50777"/>
    <cellStyle name="Comma 8 4 3 5 3" xfId="50778"/>
    <cellStyle name="Comma 8 4 3 6" xfId="50779"/>
    <cellStyle name="Comma 8 4 3 7" xfId="50780"/>
    <cellStyle name="Comma 8 4 4" xfId="50781"/>
    <cellStyle name="Comma 8 4 4 2" xfId="50782"/>
    <cellStyle name="Comma 8 4 4 2 2" xfId="50783"/>
    <cellStyle name="Comma 8 4 4 2 2 2" xfId="50784"/>
    <cellStyle name="Comma 8 4 4 2 2 2 2" xfId="50785"/>
    <cellStyle name="Comma 8 4 4 2 2 2 3" xfId="50786"/>
    <cellStyle name="Comma 8 4 4 2 2 3" xfId="50787"/>
    <cellStyle name="Comma 8 4 4 2 2 4" xfId="50788"/>
    <cellStyle name="Comma 8 4 4 2 3" xfId="50789"/>
    <cellStyle name="Comma 8 4 4 2 3 2" xfId="50790"/>
    <cellStyle name="Comma 8 4 4 2 3 3" xfId="50791"/>
    <cellStyle name="Comma 8 4 4 2 4" xfId="50792"/>
    <cellStyle name="Comma 8 4 4 2 5" xfId="50793"/>
    <cellStyle name="Comma 8 4 4 3" xfId="50794"/>
    <cellStyle name="Comma 8 4 4 3 2" xfId="50795"/>
    <cellStyle name="Comma 8 4 4 3 2 2" xfId="50796"/>
    <cellStyle name="Comma 8 4 4 3 2 2 2" xfId="50797"/>
    <cellStyle name="Comma 8 4 4 3 2 2 3" xfId="50798"/>
    <cellStyle name="Comma 8 4 4 3 2 3" xfId="50799"/>
    <cellStyle name="Comma 8 4 4 3 2 4" xfId="50800"/>
    <cellStyle name="Comma 8 4 4 3 3" xfId="50801"/>
    <cellStyle name="Comma 8 4 4 3 3 2" xfId="50802"/>
    <cellStyle name="Comma 8 4 4 3 3 3" xfId="50803"/>
    <cellStyle name="Comma 8 4 4 3 4" xfId="50804"/>
    <cellStyle name="Comma 8 4 4 3 5" xfId="50805"/>
    <cellStyle name="Comma 8 4 4 4" xfId="50806"/>
    <cellStyle name="Comma 8 4 4 4 2" xfId="50807"/>
    <cellStyle name="Comma 8 4 4 4 2 2" xfId="50808"/>
    <cellStyle name="Comma 8 4 4 4 2 3" xfId="50809"/>
    <cellStyle name="Comma 8 4 4 4 3" xfId="50810"/>
    <cellStyle name="Comma 8 4 4 4 4" xfId="50811"/>
    <cellStyle name="Comma 8 4 4 5" xfId="50812"/>
    <cellStyle name="Comma 8 4 4 5 2" xfId="50813"/>
    <cellStyle name="Comma 8 4 4 5 3" xfId="50814"/>
    <cellStyle name="Comma 8 4 4 6" xfId="50815"/>
    <cellStyle name="Comma 8 4 4 7" xfId="50816"/>
    <cellStyle name="Comma 8 4 5" xfId="50817"/>
    <cellStyle name="Comma 8 4 5 2" xfId="50818"/>
    <cellStyle name="Comma 8 4 5 2 2" xfId="50819"/>
    <cellStyle name="Comma 8 4 5 2 2 2" xfId="50820"/>
    <cellStyle name="Comma 8 4 5 2 2 2 2" xfId="50821"/>
    <cellStyle name="Comma 8 4 5 2 2 2 3" xfId="50822"/>
    <cellStyle name="Comma 8 4 5 2 2 3" xfId="50823"/>
    <cellStyle name="Comma 8 4 5 2 2 4" xfId="50824"/>
    <cellStyle name="Comma 8 4 5 2 3" xfId="50825"/>
    <cellStyle name="Comma 8 4 5 2 3 2" xfId="50826"/>
    <cellStyle name="Comma 8 4 5 2 3 3" xfId="50827"/>
    <cellStyle name="Comma 8 4 5 2 4" xfId="50828"/>
    <cellStyle name="Comma 8 4 5 2 5" xfId="50829"/>
    <cellStyle name="Comma 8 4 5 3" xfId="50830"/>
    <cellStyle name="Comma 8 4 5 3 2" xfId="50831"/>
    <cellStyle name="Comma 8 4 5 3 2 2" xfId="50832"/>
    <cellStyle name="Comma 8 4 5 3 2 2 2" xfId="50833"/>
    <cellStyle name="Comma 8 4 5 3 2 2 3" xfId="50834"/>
    <cellStyle name="Comma 8 4 5 3 2 3" xfId="50835"/>
    <cellStyle name="Comma 8 4 5 3 2 4" xfId="50836"/>
    <cellStyle name="Comma 8 4 5 3 3" xfId="50837"/>
    <cellStyle name="Comma 8 4 5 3 3 2" xfId="50838"/>
    <cellStyle name="Comma 8 4 5 3 3 3" xfId="50839"/>
    <cellStyle name="Comma 8 4 5 3 4" xfId="50840"/>
    <cellStyle name="Comma 8 4 5 3 5" xfId="50841"/>
    <cellStyle name="Comma 8 4 5 4" xfId="50842"/>
    <cellStyle name="Comma 8 4 5 4 2" xfId="50843"/>
    <cellStyle name="Comma 8 4 5 4 2 2" xfId="50844"/>
    <cellStyle name="Comma 8 4 5 4 2 3" xfId="50845"/>
    <cellStyle name="Comma 8 4 5 4 3" xfId="50846"/>
    <cellStyle name="Comma 8 4 5 4 4" xfId="50847"/>
    <cellStyle name="Comma 8 4 5 5" xfId="50848"/>
    <cellStyle name="Comma 8 4 5 5 2" xfId="50849"/>
    <cellStyle name="Comma 8 4 5 5 3" xfId="50850"/>
    <cellStyle name="Comma 8 4 5 6" xfId="50851"/>
    <cellStyle name="Comma 8 4 5 7" xfId="50852"/>
    <cellStyle name="Comma 8 4 6" xfId="50853"/>
    <cellStyle name="Comma 8 4 6 2" xfId="50854"/>
    <cellStyle name="Comma 8 4 6 2 2" xfId="50855"/>
    <cellStyle name="Comma 8 4 6 2 2 2" xfId="50856"/>
    <cellStyle name="Comma 8 4 6 2 2 3" xfId="50857"/>
    <cellStyle name="Comma 8 4 6 2 3" xfId="50858"/>
    <cellStyle name="Comma 8 4 6 2 4" xfId="50859"/>
    <cellStyle name="Comma 8 4 6 3" xfId="50860"/>
    <cellStyle name="Comma 8 4 6 3 2" xfId="50861"/>
    <cellStyle name="Comma 8 4 6 3 3" xfId="50862"/>
    <cellStyle name="Comma 8 4 6 4" xfId="50863"/>
    <cellStyle name="Comma 8 4 6 5" xfId="50864"/>
    <cellStyle name="Comma 8 4 7" xfId="50865"/>
    <cellStyle name="Comma 8 4 7 2" xfId="50866"/>
    <cellStyle name="Comma 8 4 7 2 2" xfId="50867"/>
    <cellStyle name="Comma 8 4 7 2 2 2" xfId="50868"/>
    <cellStyle name="Comma 8 4 7 2 2 3" xfId="50869"/>
    <cellStyle name="Comma 8 4 7 2 3" xfId="50870"/>
    <cellStyle name="Comma 8 4 7 2 4" xfId="50871"/>
    <cellStyle name="Comma 8 4 7 3" xfId="50872"/>
    <cellStyle name="Comma 8 4 7 3 2" xfId="50873"/>
    <cellStyle name="Comma 8 4 7 3 3" xfId="50874"/>
    <cellStyle name="Comma 8 4 7 4" xfId="50875"/>
    <cellStyle name="Comma 8 4 7 5" xfId="50876"/>
    <cellStyle name="Comma 8 4 8" xfId="50877"/>
    <cellStyle name="Comma 8 4 8 2" xfId="50878"/>
    <cellStyle name="Comma 8 4 8 2 2" xfId="50879"/>
    <cellStyle name="Comma 8 4 8 2 2 2" xfId="50880"/>
    <cellStyle name="Comma 8 4 8 2 2 3" xfId="50881"/>
    <cellStyle name="Comma 8 4 8 2 3" xfId="50882"/>
    <cellStyle name="Comma 8 4 8 2 4" xfId="50883"/>
    <cellStyle name="Comma 8 4 8 3" xfId="50884"/>
    <cellStyle name="Comma 8 4 8 3 2" xfId="50885"/>
    <cellStyle name="Comma 8 4 8 3 3" xfId="50886"/>
    <cellStyle name="Comma 8 4 8 4" xfId="50887"/>
    <cellStyle name="Comma 8 4 8 5" xfId="50888"/>
    <cellStyle name="Comma 8 4 9" xfId="50889"/>
    <cellStyle name="Comma 8 4 9 2" xfId="50890"/>
    <cellStyle name="Comma 8 4 9 2 2" xfId="50891"/>
    <cellStyle name="Comma 8 4 9 2 3" xfId="50892"/>
    <cellStyle name="Comma 8 4 9 3" xfId="50893"/>
    <cellStyle name="Comma 8 4 9 4" xfId="50894"/>
    <cellStyle name="Comma 8 5" xfId="50895"/>
    <cellStyle name="Comma 80" xfId="50896"/>
    <cellStyle name="Comma 81" xfId="50897"/>
    <cellStyle name="Comma 82" xfId="50898"/>
    <cellStyle name="Comma 83" xfId="50899"/>
    <cellStyle name="Comma 84" xfId="50900"/>
    <cellStyle name="Comma 85" xfId="50901"/>
    <cellStyle name="Comma 86" xfId="50902"/>
    <cellStyle name="Comma 9" xfId="44"/>
    <cellStyle name="Comma 9 2" xfId="1827"/>
    <cellStyle name="Comma 9 2 2" xfId="50903"/>
    <cellStyle name="Comma 9 2 3" xfId="50904"/>
    <cellStyle name="Comma 9 3" xfId="1828"/>
    <cellStyle name="Comma 9 3 10" xfId="50905"/>
    <cellStyle name="Comma 9 3 10 2" xfId="50906"/>
    <cellStyle name="Comma 9 3 10 2 2" xfId="50907"/>
    <cellStyle name="Comma 9 3 10 2 3" xfId="50908"/>
    <cellStyle name="Comma 9 3 10 3" xfId="50909"/>
    <cellStyle name="Comma 9 3 10 4" xfId="50910"/>
    <cellStyle name="Comma 9 3 11" xfId="50911"/>
    <cellStyle name="Comma 9 3 11 2" xfId="50912"/>
    <cellStyle name="Comma 9 3 11 3" xfId="50913"/>
    <cellStyle name="Comma 9 3 12" xfId="50914"/>
    <cellStyle name="Comma 9 3 13" xfId="50915"/>
    <cellStyle name="Comma 9 3 2" xfId="50916"/>
    <cellStyle name="Comma 9 3 2 10" xfId="50917"/>
    <cellStyle name="Comma 9 3 2 10 2" xfId="50918"/>
    <cellStyle name="Comma 9 3 2 10 3" xfId="50919"/>
    <cellStyle name="Comma 9 3 2 11" xfId="50920"/>
    <cellStyle name="Comma 9 3 2 12" xfId="50921"/>
    <cellStyle name="Comma 9 3 2 2" xfId="50922"/>
    <cellStyle name="Comma 9 3 2 2 2" xfId="50923"/>
    <cellStyle name="Comma 9 3 2 2 2 2" xfId="50924"/>
    <cellStyle name="Comma 9 3 2 2 2 2 2" xfId="50925"/>
    <cellStyle name="Comma 9 3 2 2 2 2 2 2" xfId="50926"/>
    <cellStyle name="Comma 9 3 2 2 2 2 2 3" xfId="50927"/>
    <cellStyle name="Comma 9 3 2 2 2 2 3" xfId="50928"/>
    <cellStyle name="Comma 9 3 2 2 2 2 4" xfId="50929"/>
    <cellStyle name="Comma 9 3 2 2 2 3" xfId="50930"/>
    <cellStyle name="Comma 9 3 2 2 2 3 2" xfId="50931"/>
    <cellStyle name="Comma 9 3 2 2 2 3 3" xfId="50932"/>
    <cellStyle name="Comma 9 3 2 2 2 4" xfId="50933"/>
    <cellStyle name="Comma 9 3 2 2 2 5" xfId="50934"/>
    <cellStyle name="Comma 9 3 2 2 3" xfId="50935"/>
    <cellStyle name="Comma 9 3 2 2 3 2" xfId="50936"/>
    <cellStyle name="Comma 9 3 2 2 3 2 2" xfId="50937"/>
    <cellStyle name="Comma 9 3 2 2 3 2 2 2" xfId="50938"/>
    <cellStyle name="Comma 9 3 2 2 3 2 2 3" xfId="50939"/>
    <cellStyle name="Comma 9 3 2 2 3 2 3" xfId="50940"/>
    <cellStyle name="Comma 9 3 2 2 3 2 4" xfId="50941"/>
    <cellStyle name="Comma 9 3 2 2 3 3" xfId="50942"/>
    <cellStyle name="Comma 9 3 2 2 3 3 2" xfId="50943"/>
    <cellStyle name="Comma 9 3 2 2 3 3 3" xfId="50944"/>
    <cellStyle name="Comma 9 3 2 2 3 4" xfId="50945"/>
    <cellStyle name="Comma 9 3 2 2 3 5" xfId="50946"/>
    <cellStyle name="Comma 9 3 2 2 4" xfId="50947"/>
    <cellStyle name="Comma 9 3 2 2 4 2" xfId="50948"/>
    <cellStyle name="Comma 9 3 2 2 4 2 2" xfId="50949"/>
    <cellStyle name="Comma 9 3 2 2 4 2 3" xfId="50950"/>
    <cellStyle name="Comma 9 3 2 2 4 3" xfId="50951"/>
    <cellStyle name="Comma 9 3 2 2 4 4" xfId="50952"/>
    <cellStyle name="Comma 9 3 2 2 5" xfId="50953"/>
    <cellStyle name="Comma 9 3 2 2 5 2" xfId="50954"/>
    <cellStyle name="Comma 9 3 2 2 5 3" xfId="50955"/>
    <cellStyle name="Comma 9 3 2 2 6" xfId="50956"/>
    <cellStyle name="Comma 9 3 2 2 7" xfId="50957"/>
    <cellStyle name="Comma 9 3 2 3" xfId="50958"/>
    <cellStyle name="Comma 9 3 2 3 2" xfId="50959"/>
    <cellStyle name="Comma 9 3 2 3 2 2" xfId="50960"/>
    <cellStyle name="Comma 9 3 2 3 2 2 2" xfId="50961"/>
    <cellStyle name="Comma 9 3 2 3 2 2 2 2" xfId="50962"/>
    <cellStyle name="Comma 9 3 2 3 2 2 2 3" xfId="50963"/>
    <cellStyle name="Comma 9 3 2 3 2 2 3" xfId="50964"/>
    <cellStyle name="Comma 9 3 2 3 2 2 4" xfId="50965"/>
    <cellStyle name="Comma 9 3 2 3 2 3" xfId="50966"/>
    <cellStyle name="Comma 9 3 2 3 2 3 2" xfId="50967"/>
    <cellStyle name="Comma 9 3 2 3 2 3 3" xfId="50968"/>
    <cellStyle name="Comma 9 3 2 3 2 4" xfId="50969"/>
    <cellStyle name="Comma 9 3 2 3 2 5" xfId="50970"/>
    <cellStyle name="Comma 9 3 2 3 3" xfId="50971"/>
    <cellStyle name="Comma 9 3 2 3 3 2" xfId="50972"/>
    <cellStyle name="Comma 9 3 2 3 3 2 2" xfId="50973"/>
    <cellStyle name="Comma 9 3 2 3 3 2 2 2" xfId="50974"/>
    <cellStyle name="Comma 9 3 2 3 3 2 2 3" xfId="50975"/>
    <cellStyle name="Comma 9 3 2 3 3 2 3" xfId="50976"/>
    <cellStyle name="Comma 9 3 2 3 3 2 4" xfId="50977"/>
    <cellStyle name="Comma 9 3 2 3 3 3" xfId="50978"/>
    <cellStyle name="Comma 9 3 2 3 3 3 2" xfId="50979"/>
    <cellStyle name="Comma 9 3 2 3 3 3 3" xfId="50980"/>
    <cellStyle name="Comma 9 3 2 3 3 4" xfId="50981"/>
    <cellStyle name="Comma 9 3 2 3 3 5" xfId="50982"/>
    <cellStyle name="Comma 9 3 2 3 4" xfId="50983"/>
    <cellStyle name="Comma 9 3 2 3 4 2" xfId="50984"/>
    <cellStyle name="Comma 9 3 2 3 4 2 2" xfId="50985"/>
    <cellStyle name="Comma 9 3 2 3 4 2 3" xfId="50986"/>
    <cellStyle name="Comma 9 3 2 3 4 3" xfId="50987"/>
    <cellStyle name="Comma 9 3 2 3 4 4" xfId="50988"/>
    <cellStyle name="Comma 9 3 2 3 5" xfId="50989"/>
    <cellStyle name="Comma 9 3 2 3 5 2" xfId="50990"/>
    <cellStyle name="Comma 9 3 2 3 5 3" xfId="50991"/>
    <cellStyle name="Comma 9 3 2 3 6" xfId="50992"/>
    <cellStyle name="Comma 9 3 2 3 7" xfId="50993"/>
    <cellStyle name="Comma 9 3 2 4" xfId="50994"/>
    <cellStyle name="Comma 9 3 2 4 2" xfId="50995"/>
    <cellStyle name="Comma 9 3 2 4 2 2" xfId="50996"/>
    <cellStyle name="Comma 9 3 2 4 2 2 2" xfId="50997"/>
    <cellStyle name="Comma 9 3 2 4 2 2 2 2" xfId="50998"/>
    <cellStyle name="Comma 9 3 2 4 2 2 2 3" xfId="50999"/>
    <cellStyle name="Comma 9 3 2 4 2 2 3" xfId="51000"/>
    <cellStyle name="Comma 9 3 2 4 2 2 4" xfId="51001"/>
    <cellStyle name="Comma 9 3 2 4 2 3" xfId="51002"/>
    <cellStyle name="Comma 9 3 2 4 2 3 2" xfId="51003"/>
    <cellStyle name="Comma 9 3 2 4 2 3 3" xfId="51004"/>
    <cellStyle name="Comma 9 3 2 4 2 4" xfId="51005"/>
    <cellStyle name="Comma 9 3 2 4 2 5" xfId="51006"/>
    <cellStyle name="Comma 9 3 2 4 3" xfId="51007"/>
    <cellStyle name="Comma 9 3 2 4 3 2" xfId="51008"/>
    <cellStyle name="Comma 9 3 2 4 3 2 2" xfId="51009"/>
    <cellStyle name="Comma 9 3 2 4 3 2 2 2" xfId="51010"/>
    <cellStyle name="Comma 9 3 2 4 3 2 2 3" xfId="51011"/>
    <cellStyle name="Comma 9 3 2 4 3 2 3" xfId="51012"/>
    <cellStyle name="Comma 9 3 2 4 3 2 4" xfId="51013"/>
    <cellStyle name="Comma 9 3 2 4 3 3" xfId="51014"/>
    <cellStyle name="Comma 9 3 2 4 3 3 2" xfId="51015"/>
    <cellStyle name="Comma 9 3 2 4 3 3 3" xfId="51016"/>
    <cellStyle name="Comma 9 3 2 4 3 4" xfId="51017"/>
    <cellStyle name="Comma 9 3 2 4 3 5" xfId="51018"/>
    <cellStyle name="Comma 9 3 2 4 4" xfId="51019"/>
    <cellStyle name="Comma 9 3 2 4 4 2" xfId="51020"/>
    <cellStyle name="Comma 9 3 2 4 4 2 2" xfId="51021"/>
    <cellStyle name="Comma 9 3 2 4 4 2 3" xfId="51022"/>
    <cellStyle name="Comma 9 3 2 4 4 3" xfId="51023"/>
    <cellStyle name="Comma 9 3 2 4 4 4" xfId="51024"/>
    <cellStyle name="Comma 9 3 2 4 5" xfId="51025"/>
    <cellStyle name="Comma 9 3 2 4 5 2" xfId="51026"/>
    <cellStyle name="Comma 9 3 2 4 5 3" xfId="51027"/>
    <cellStyle name="Comma 9 3 2 4 6" xfId="51028"/>
    <cellStyle name="Comma 9 3 2 4 7" xfId="51029"/>
    <cellStyle name="Comma 9 3 2 5" xfId="51030"/>
    <cellStyle name="Comma 9 3 2 5 2" xfId="51031"/>
    <cellStyle name="Comma 9 3 2 5 2 2" xfId="51032"/>
    <cellStyle name="Comma 9 3 2 5 2 2 2" xfId="51033"/>
    <cellStyle name="Comma 9 3 2 5 2 2 3" xfId="51034"/>
    <cellStyle name="Comma 9 3 2 5 2 3" xfId="51035"/>
    <cellStyle name="Comma 9 3 2 5 2 4" xfId="51036"/>
    <cellStyle name="Comma 9 3 2 5 3" xfId="51037"/>
    <cellStyle name="Comma 9 3 2 5 3 2" xfId="51038"/>
    <cellStyle name="Comma 9 3 2 5 3 3" xfId="51039"/>
    <cellStyle name="Comma 9 3 2 5 4" xfId="51040"/>
    <cellStyle name="Comma 9 3 2 5 5" xfId="51041"/>
    <cellStyle name="Comma 9 3 2 6" xfId="51042"/>
    <cellStyle name="Comma 9 3 2 6 2" xfId="51043"/>
    <cellStyle name="Comma 9 3 2 6 2 2" xfId="51044"/>
    <cellStyle name="Comma 9 3 2 6 2 2 2" xfId="51045"/>
    <cellStyle name="Comma 9 3 2 6 2 2 3" xfId="51046"/>
    <cellStyle name="Comma 9 3 2 6 2 3" xfId="51047"/>
    <cellStyle name="Comma 9 3 2 6 2 4" xfId="51048"/>
    <cellStyle name="Comma 9 3 2 6 3" xfId="51049"/>
    <cellStyle name="Comma 9 3 2 6 3 2" xfId="51050"/>
    <cellStyle name="Comma 9 3 2 6 3 3" xfId="51051"/>
    <cellStyle name="Comma 9 3 2 6 4" xfId="51052"/>
    <cellStyle name="Comma 9 3 2 6 5" xfId="51053"/>
    <cellStyle name="Comma 9 3 2 7" xfId="51054"/>
    <cellStyle name="Comma 9 3 2 7 2" xfId="51055"/>
    <cellStyle name="Comma 9 3 2 7 2 2" xfId="51056"/>
    <cellStyle name="Comma 9 3 2 7 2 2 2" xfId="51057"/>
    <cellStyle name="Comma 9 3 2 7 2 2 3" xfId="51058"/>
    <cellStyle name="Comma 9 3 2 7 2 3" xfId="51059"/>
    <cellStyle name="Comma 9 3 2 7 2 4" xfId="51060"/>
    <cellStyle name="Comma 9 3 2 7 3" xfId="51061"/>
    <cellStyle name="Comma 9 3 2 7 3 2" xfId="51062"/>
    <cellStyle name="Comma 9 3 2 7 3 3" xfId="51063"/>
    <cellStyle name="Comma 9 3 2 7 4" xfId="51064"/>
    <cellStyle name="Comma 9 3 2 7 5" xfId="51065"/>
    <cellStyle name="Comma 9 3 2 8" xfId="51066"/>
    <cellStyle name="Comma 9 3 2 8 2" xfId="51067"/>
    <cellStyle name="Comma 9 3 2 8 2 2" xfId="51068"/>
    <cellStyle name="Comma 9 3 2 8 2 3" xfId="51069"/>
    <cellStyle name="Comma 9 3 2 8 3" xfId="51070"/>
    <cellStyle name="Comma 9 3 2 8 4" xfId="51071"/>
    <cellStyle name="Comma 9 3 2 9" xfId="51072"/>
    <cellStyle name="Comma 9 3 2 9 2" xfId="51073"/>
    <cellStyle name="Comma 9 3 2 9 2 2" xfId="51074"/>
    <cellStyle name="Comma 9 3 2 9 2 3" xfId="51075"/>
    <cellStyle name="Comma 9 3 2 9 3" xfId="51076"/>
    <cellStyle name="Comma 9 3 2 9 4" xfId="51077"/>
    <cellStyle name="Comma 9 3 3" xfId="51078"/>
    <cellStyle name="Comma 9 3 3 2" xfId="51079"/>
    <cellStyle name="Comma 9 3 3 2 2" xfId="51080"/>
    <cellStyle name="Comma 9 3 3 2 2 2" xfId="51081"/>
    <cellStyle name="Comma 9 3 3 2 2 2 2" xfId="51082"/>
    <cellStyle name="Comma 9 3 3 2 2 2 3" xfId="51083"/>
    <cellStyle name="Comma 9 3 3 2 2 3" xfId="51084"/>
    <cellStyle name="Comma 9 3 3 2 2 4" xfId="51085"/>
    <cellStyle name="Comma 9 3 3 2 3" xfId="51086"/>
    <cellStyle name="Comma 9 3 3 2 3 2" xfId="51087"/>
    <cellStyle name="Comma 9 3 3 2 3 3" xfId="51088"/>
    <cellStyle name="Comma 9 3 3 2 4" xfId="51089"/>
    <cellStyle name="Comma 9 3 3 2 5" xfId="51090"/>
    <cellStyle name="Comma 9 3 3 3" xfId="51091"/>
    <cellStyle name="Comma 9 3 3 3 2" xfId="51092"/>
    <cellStyle name="Comma 9 3 3 3 2 2" xfId="51093"/>
    <cellStyle name="Comma 9 3 3 3 2 2 2" xfId="51094"/>
    <cellStyle name="Comma 9 3 3 3 2 2 3" xfId="51095"/>
    <cellStyle name="Comma 9 3 3 3 2 3" xfId="51096"/>
    <cellStyle name="Comma 9 3 3 3 2 4" xfId="51097"/>
    <cellStyle name="Comma 9 3 3 3 3" xfId="51098"/>
    <cellStyle name="Comma 9 3 3 3 3 2" xfId="51099"/>
    <cellStyle name="Comma 9 3 3 3 3 3" xfId="51100"/>
    <cellStyle name="Comma 9 3 3 3 4" xfId="51101"/>
    <cellStyle name="Comma 9 3 3 3 5" xfId="51102"/>
    <cellStyle name="Comma 9 3 3 4" xfId="51103"/>
    <cellStyle name="Comma 9 3 3 4 2" xfId="51104"/>
    <cellStyle name="Comma 9 3 3 4 2 2" xfId="51105"/>
    <cellStyle name="Comma 9 3 3 4 2 3" xfId="51106"/>
    <cellStyle name="Comma 9 3 3 4 3" xfId="51107"/>
    <cellStyle name="Comma 9 3 3 4 4" xfId="51108"/>
    <cellStyle name="Comma 9 3 3 5" xfId="51109"/>
    <cellStyle name="Comma 9 3 3 5 2" xfId="51110"/>
    <cellStyle name="Comma 9 3 3 5 3" xfId="51111"/>
    <cellStyle name="Comma 9 3 3 6" xfId="51112"/>
    <cellStyle name="Comma 9 3 3 7" xfId="51113"/>
    <cellStyle name="Comma 9 3 4" xfId="51114"/>
    <cellStyle name="Comma 9 3 4 2" xfId="51115"/>
    <cellStyle name="Comma 9 3 4 2 2" xfId="51116"/>
    <cellStyle name="Comma 9 3 4 2 2 2" xfId="51117"/>
    <cellStyle name="Comma 9 3 4 2 2 2 2" xfId="51118"/>
    <cellStyle name="Comma 9 3 4 2 2 2 3" xfId="51119"/>
    <cellStyle name="Comma 9 3 4 2 2 3" xfId="51120"/>
    <cellStyle name="Comma 9 3 4 2 2 4" xfId="51121"/>
    <cellStyle name="Comma 9 3 4 2 3" xfId="51122"/>
    <cellStyle name="Comma 9 3 4 2 3 2" xfId="51123"/>
    <cellStyle name="Comma 9 3 4 2 3 3" xfId="51124"/>
    <cellStyle name="Comma 9 3 4 2 4" xfId="51125"/>
    <cellStyle name="Comma 9 3 4 2 5" xfId="51126"/>
    <cellStyle name="Comma 9 3 4 3" xfId="51127"/>
    <cellStyle name="Comma 9 3 4 3 2" xfId="51128"/>
    <cellStyle name="Comma 9 3 4 3 2 2" xfId="51129"/>
    <cellStyle name="Comma 9 3 4 3 2 2 2" xfId="51130"/>
    <cellStyle name="Comma 9 3 4 3 2 2 3" xfId="51131"/>
    <cellStyle name="Comma 9 3 4 3 2 3" xfId="51132"/>
    <cellStyle name="Comma 9 3 4 3 2 4" xfId="51133"/>
    <cellStyle name="Comma 9 3 4 3 3" xfId="51134"/>
    <cellStyle name="Comma 9 3 4 3 3 2" xfId="51135"/>
    <cellStyle name="Comma 9 3 4 3 3 3" xfId="51136"/>
    <cellStyle name="Comma 9 3 4 3 4" xfId="51137"/>
    <cellStyle name="Comma 9 3 4 3 5" xfId="51138"/>
    <cellStyle name="Comma 9 3 4 4" xfId="51139"/>
    <cellStyle name="Comma 9 3 4 4 2" xfId="51140"/>
    <cellStyle name="Comma 9 3 4 4 2 2" xfId="51141"/>
    <cellStyle name="Comma 9 3 4 4 2 3" xfId="51142"/>
    <cellStyle name="Comma 9 3 4 4 3" xfId="51143"/>
    <cellStyle name="Comma 9 3 4 4 4" xfId="51144"/>
    <cellStyle name="Comma 9 3 4 5" xfId="51145"/>
    <cellStyle name="Comma 9 3 4 5 2" xfId="51146"/>
    <cellStyle name="Comma 9 3 4 5 3" xfId="51147"/>
    <cellStyle name="Comma 9 3 4 6" xfId="51148"/>
    <cellStyle name="Comma 9 3 4 7" xfId="51149"/>
    <cellStyle name="Comma 9 3 5" xfId="51150"/>
    <cellStyle name="Comma 9 3 5 2" xfId="51151"/>
    <cellStyle name="Comma 9 3 5 2 2" xfId="51152"/>
    <cellStyle name="Comma 9 3 5 2 2 2" xfId="51153"/>
    <cellStyle name="Comma 9 3 5 2 2 2 2" xfId="51154"/>
    <cellStyle name="Comma 9 3 5 2 2 2 3" xfId="51155"/>
    <cellStyle name="Comma 9 3 5 2 2 3" xfId="51156"/>
    <cellStyle name="Comma 9 3 5 2 2 4" xfId="51157"/>
    <cellStyle name="Comma 9 3 5 2 3" xfId="51158"/>
    <cellStyle name="Comma 9 3 5 2 3 2" xfId="51159"/>
    <cellStyle name="Comma 9 3 5 2 3 3" xfId="51160"/>
    <cellStyle name="Comma 9 3 5 2 4" xfId="51161"/>
    <cellStyle name="Comma 9 3 5 2 5" xfId="51162"/>
    <cellStyle name="Comma 9 3 5 3" xfId="51163"/>
    <cellStyle name="Comma 9 3 5 3 2" xfId="51164"/>
    <cellStyle name="Comma 9 3 5 3 2 2" xfId="51165"/>
    <cellStyle name="Comma 9 3 5 3 2 2 2" xfId="51166"/>
    <cellStyle name="Comma 9 3 5 3 2 2 3" xfId="51167"/>
    <cellStyle name="Comma 9 3 5 3 2 3" xfId="51168"/>
    <cellStyle name="Comma 9 3 5 3 2 4" xfId="51169"/>
    <cellStyle name="Comma 9 3 5 3 3" xfId="51170"/>
    <cellStyle name="Comma 9 3 5 3 3 2" xfId="51171"/>
    <cellStyle name="Comma 9 3 5 3 3 3" xfId="51172"/>
    <cellStyle name="Comma 9 3 5 3 4" xfId="51173"/>
    <cellStyle name="Comma 9 3 5 3 5" xfId="51174"/>
    <cellStyle name="Comma 9 3 5 4" xfId="51175"/>
    <cellStyle name="Comma 9 3 5 4 2" xfId="51176"/>
    <cellStyle name="Comma 9 3 5 4 2 2" xfId="51177"/>
    <cellStyle name="Comma 9 3 5 4 2 3" xfId="51178"/>
    <cellStyle name="Comma 9 3 5 4 3" xfId="51179"/>
    <cellStyle name="Comma 9 3 5 4 4" xfId="51180"/>
    <cellStyle name="Comma 9 3 5 5" xfId="51181"/>
    <cellStyle name="Comma 9 3 5 5 2" xfId="51182"/>
    <cellStyle name="Comma 9 3 5 5 3" xfId="51183"/>
    <cellStyle name="Comma 9 3 5 6" xfId="51184"/>
    <cellStyle name="Comma 9 3 5 7" xfId="51185"/>
    <cellStyle name="Comma 9 3 6" xfId="51186"/>
    <cellStyle name="Comma 9 3 6 2" xfId="51187"/>
    <cellStyle name="Comma 9 3 6 2 2" xfId="51188"/>
    <cellStyle name="Comma 9 3 6 2 2 2" xfId="51189"/>
    <cellStyle name="Comma 9 3 6 2 2 3" xfId="51190"/>
    <cellStyle name="Comma 9 3 6 2 3" xfId="51191"/>
    <cellStyle name="Comma 9 3 6 2 4" xfId="51192"/>
    <cellStyle name="Comma 9 3 6 3" xfId="51193"/>
    <cellStyle name="Comma 9 3 6 3 2" xfId="51194"/>
    <cellStyle name="Comma 9 3 6 3 3" xfId="51195"/>
    <cellStyle name="Comma 9 3 6 4" xfId="51196"/>
    <cellStyle name="Comma 9 3 6 5" xfId="51197"/>
    <cellStyle name="Comma 9 3 7" xfId="51198"/>
    <cellStyle name="Comma 9 3 7 2" xfId="51199"/>
    <cellStyle name="Comma 9 3 7 2 2" xfId="51200"/>
    <cellStyle name="Comma 9 3 7 2 2 2" xfId="51201"/>
    <cellStyle name="Comma 9 3 7 2 2 3" xfId="51202"/>
    <cellStyle name="Comma 9 3 7 2 3" xfId="51203"/>
    <cellStyle name="Comma 9 3 7 2 4" xfId="51204"/>
    <cellStyle name="Comma 9 3 7 3" xfId="51205"/>
    <cellStyle name="Comma 9 3 7 3 2" xfId="51206"/>
    <cellStyle name="Comma 9 3 7 3 3" xfId="51207"/>
    <cellStyle name="Comma 9 3 7 4" xfId="51208"/>
    <cellStyle name="Comma 9 3 7 5" xfId="51209"/>
    <cellStyle name="Comma 9 3 8" xfId="51210"/>
    <cellStyle name="Comma 9 3 8 2" xfId="51211"/>
    <cellStyle name="Comma 9 3 8 2 2" xfId="51212"/>
    <cellStyle name="Comma 9 3 8 2 2 2" xfId="51213"/>
    <cellStyle name="Comma 9 3 8 2 2 3" xfId="51214"/>
    <cellStyle name="Comma 9 3 8 2 3" xfId="51215"/>
    <cellStyle name="Comma 9 3 8 2 4" xfId="51216"/>
    <cellStyle name="Comma 9 3 8 3" xfId="51217"/>
    <cellStyle name="Comma 9 3 8 3 2" xfId="51218"/>
    <cellStyle name="Comma 9 3 8 3 3" xfId="51219"/>
    <cellStyle name="Comma 9 3 8 4" xfId="51220"/>
    <cellStyle name="Comma 9 3 8 5" xfId="51221"/>
    <cellStyle name="Comma 9 3 9" xfId="51222"/>
    <cellStyle name="Comma 9 3 9 2" xfId="51223"/>
    <cellStyle name="Comma 9 3 9 2 2" xfId="51224"/>
    <cellStyle name="Comma 9 3 9 2 3" xfId="51225"/>
    <cellStyle name="Comma 9 3 9 3" xfId="51226"/>
    <cellStyle name="Comma 9 3 9 4" xfId="51227"/>
    <cellStyle name="Comma 9 4" xfId="51228"/>
    <cellStyle name="Comma 9 5" xfId="51229"/>
    <cellStyle name="Comma0" xfId="51230"/>
    <cellStyle name="Currency" xfId="45" builtinId="4"/>
    <cellStyle name="Currency [0] 2" xfId="51231"/>
    <cellStyle name="Currency [0] 3" xfId="51232"/>
    <cellStyle name="Currency [1]" xfId="46"/>
    <cellStyle name="Currency [1] 2" xfId="1829"/>
    <cellStyle name="Currency [1] 2 2" xfId="1830"/>
    <cellStyle name="Currency 10" xfId="51233"/>
    <cellStyle name="Currency 11" xfId="51234"/>
    <cellStyle name="Currency 114" xfId="64054"/>
    <cellStyle name="Currency 114 2" xfId="64059"/>
    <cellStyle name="Currency 114 2 2" xfId="64079"/>
    <cellStyle name="Currency 12" xfId="51235"/>
    <cellStyle name="Currency 13" xfId="51236"/>
    <cellStyle name="Currency 13 2" xfId="51237"/>
    <cellStyle name="Currency 14" xfId="51238"/>
    <cellStyle name="Currency 15" xfId="51239"/>
    <cellStyle name="Currency 16" xfId="51240"/>
    <cellStyle name="Currency 17" xfId="51241"/>
    <cellStyle name="Currency 18" xfId="51242"/>
    <cellStyle name="Currency 19" xfId="51243"/>
    <cellStyle name="Currency 2" xfId="47"/>
    <cellStyle name="Currency 2 10" xfId="51244"/>
    <cellStyle name="Currency 2 11" xfId="51245"/>
    <cellStyle name="Currency 2 12" xfId="51246"/>
    <cellStyle name="Currency 2 13" xfId="51247"/>
    <cellStyle name="Currency 2 2" xfId="1831"/>
    <cellStyle name="Currency 2 3" xfId="1832"/>
    <cellStyle name="Currency 2 4" xfId="1833"/>
    <cellStyle name="Currency 2 5" xfId="51248"/>
    <cellStyle name="Currency 2 6" xfId="51249"/>
    <cellStyle name="Currency 2 7" xfId="51250"/>
    <cellStyle name="Currency 2 8" xfId="51251"/>
    <cellStyle name="Currency 2 9" xfId="51252"/>
    <cellStyle name="Currency 20" xfId="51253"/>
    <cellStyle name="Currency 21" xfId="51254"/>
    <cellStyle name="Currency 22" xfId="51255"/>
    <cellStyle name="Currency 23" xfId="51256"/>
    <cellStyle name="Currency 24" xfId="51257"/>
    <cellStyle name="Currency 25" xfId="51258"/>
    <cellStyle name="Currency 26" xfId="51259"/>
    <cellStyle name="Currency 27" xfId="51260"/>
    <cellStyle name="Currency 28" xfId="51261"/>
    <cellStyle name="Currency 29" xfId="51262"/>
    <cellStyle name="Currency 3" xfId="48"/>
    <cellStyle name="Currency 30" xfId="51263"/>
    <cellStyle name="Currency 31" xfId="51264"/>
    <cellStyle name="Currency 32" xfId="51265"/>
    <cellStyle name="Currency 33" xfId="51266"/>
    <cellStyle name="Currency 34" xfId="51267"/>
    <cellStyle name="Currency 35" xfId="51268"/>
    <cellStyle name="Currency 36" xfId="51269"/>
    <cellStyle name="Currency 37" xfId="51270"/>
    <cellStyle name="Currency 4" xfId="1834"/>
    <cellStyle name="Currency 5" xfId="1835"/>
    <cellStyle name="Currency 6" xfId="1836"/>
    <cellStyle name="Currency 7" xfId="1837"/>
    <cellStyle name="Currency 8" xfId="1838"/>
    <cellStyle name="Currency 9" xfId="51271"/>
    <cellStyle name="Currency0" xfId="51272"/>
    <cellStyle name="CVSTYLE1" xfId="51273"/>
    <cellStyle name="CVSTYLE2" xfId="51274"/>
    <cellStyle name="Date" xfId="51275"/>
    <cellStyle name="Emphasis 1" xfId="1839"/>
    <cellStyle name="Emphasis 2" xfId="1840"/>
    <cellStyle name="Emphasis 3" xfId="1841"/>
    <cellStyle name="Explanatory Text" xfId="49" builtinId="53" customBuiltin="1"/>
    <cellStyle name="Explanatory Text 10" xfId="1842"/>
    <cellStyle name="Explanatory Text 10 2" xfId="1843"/>
    <cellStyle name="Explanatory Text 11" xfId="1844"/>
    <cellStyle name="Explanatory Text 11 2" xfId="1845"/>
    <cellStyle name="Explanatory Text 12" xfId="1846"/>
    <cellStyle name="Explanatory Text 12 2" xfId="1847"/>
    <cellStyle name="Explanatory Text 13" xfId="1848"/>
    <cellStyle name="Explanatory Text 13 2" xfId="1849"/>
    <cellStyle name="Explanatory Text 14" xfId="1850"/>
    <cellStyle name="Explanatory Text 14 2" xfId="1851"/>
    <cellStyle name="Explanatory Text 15" xfId="1852"/>
    <cellStyle name="Explanatory Text 15 2" xfId="1853"/>
    <cellStyle name="Explanatory Text 16" xfId="1854"/>
    <cellStyle name="Explanatory Text 16 2" xfId="1855"/>
    <cellStyle name="Explanatory Text 17" xfId="1856"/>
    <cellStyle name="Explanatory Text 17 2" xfId="1857"/>
    <cellStyle name="Explanatory Text 18" xfId="1858"/>
    <cellStyle name="Explanatory Text 18 2" xfId="1859"/>
    <cellStyle name="Explanatory Text 19" xfId="1860"/>
    <cellStyle name="Explanatory Text 19 2" xfId="1861"/>
    <cellStyle name="Explanatory Text 2" xfId="1862"/>
    <cellStyle name="Explanatory Text 2 2" xfId="1863"/>
    <cellStyle name="Explanatory Text 2 3" xfId="51276"/>
    <cellStyle name="Explanatory Text 2_PwrTax 51040" xfId="51277"/>
    <cellStyle name="Explanatory Text 20" xfId="1864"/>
    <cellStyle name="Explanatory Text 21" xfId="1865"/>
    <cellStyle name="Explanatory Text 22" xfId="1866"/>
    <cellStyle name="Explanatory Text 23" xfId="1867"/>
    <cellStyle name="Explanatory Text 24" xfId="1868"/>
    <cellStyle name="Explanatory Text 25" xfId="1869"/>
    <cellStyle name="Explanatory Text 26" xfId="1870"/>
    <cellStyle name="Explanatory Text 27" xfId="1871"/>
    <cellStyle name="Explanatory Text 28" xfId="1872"/>
    <cellStyle name="Explanatory Text 29" xfId="1873"/>
    <cellStyle name="Explanatory Text 3" xfId="51278"/>
    <cellStyle name="Explanatory Text 3 2" xfId="1874"/>
    <cellStyle name="Explanatory Text 3 3" xfId="51279"/>
    <cellStyle name="Explanatory Text 30" xfId="1875"/>
    <cellStyle name="Explanatory Text 31" xfId="1876"/>
    <cellStyle name="Explanatory Text 32" xfId="1877"/>
    <cellStyle name="Explanatory Text 33" xfId="1878"/>
    <cellStyle name="Explanatory Text 34" xfId="1879"/>
    <cellStyle name="Explanatory Text 35" xfId="1880"/>
    <cellStyle name="Explanatory Text 36" xfId="1881"/>
    <cellStyle name="Explanatory Text 37" xfId="51280"/>
    <cellStyle name="Explanatory Text 38" xfId="51281"/>
    <cellStyle name="Explanatory Text 4" xfId="1882"/>
    <cellStyle name="Explanatory Text 4 2" xfId="1883"/>
    <cellStyle name="Explanatory Text 5" xfId="1884"/>
    <cellStyle name="Explanatory Text 5 2" xfId="1885"/>
    <cellStyle name="Explanatory Text 6" xfId="1886"/>
    <cellStyle name="Explanatory Text 6 2" xfId="1887"/>
    <cellStyle name="Explanatory Text 7" xfId="1888"/>
    <cellStyle name="Explanatory Text 7 2" xfId="1889"/>
    <cellStyle name="Explanatory Text 8" xfId="1890"/>
    <cellStyle name="Explanatory Text 8 2" xfId="1891"/>
    <cellStyle name="Explanatory Text 9" xfId="1892"/>
    <cellStyle name="Explanatory Text 9 2" xfId="1893"/>
    <cellStyle name="Fixed" xfId="51282"/>
    <cellStyle name="Good" xfId="50" builtinId="26" customBuiltin="1"/>
    <cellStyle name="Good 10" xfId="1894"/>
    <cellStyle name="Good 10 2" xfId="1895"/>
    <cellStyle name="Good 11" xfId="1896"/>
    <cellStyle name="Good 11 2" xfId="1897"/>
    <cellStyle name="Good 12" xfId="1898"/>
    <cellStyle name="Good 12 2" xfId="1899"/>
    <cellStyle name="Good 13" xfId="1900"/>
    <cellStyle name="Good 13 2" xfId="1901"/>
    <cellStyle name="Good 14" xfId="1902"/>
    <cellStyle name="Good 14 2" xfId="1903"/>
    <cellStyle name="Good 15" xfId="1904"/>
    <cellStyle name="Good 15 2" xfId="1905"/>
    <cellStyle name="Good 16" xfId="1906"/>
    <cellStyle name="Good 16 2" xfId="1907"/>
    <cellStyle name="Good 17" xfId="1908"/>
    <cellStyle name="Good 17 2" xfId="1909"/>
    <cellStyle name="Good 18" xfId="1910"/>
    <cellStyle name="Good 18 2" xfId="1911"/>
    <cellStyle name="Good 19" xfId="1912"/>
    <cellStyle name="Good 19 2" xfId="1913"/>
    <cellStyle name="Good 2" xfId="1914"/>
    <cellStyle name="Good 2 2" xfId="1915"/>
    <cellStyle name="Good 2 3" xfId="51283"/>
    <cellStyle name="Good 2_PwrTax 51040" xfId="51284"/>
    <cellStyle name="Good 20" xfId="1916"/>
    <cellStyle name="Good 21" xfId="1917"/>
    <cellStyle name="Good 22" xfId="1918"/>
    <cellStyle name="Good 23" xfId="1919"/>
    <cellStyle name="Good 24" xfId="1920"/>
    <cellStyle name="Good 25" xfId="1921"/>
    <cellStyle name="Good 26" xfId="1922"/>
    <cellStyle name="Good 27" xfId="1923"/>
    <cellStyle name="Good 28" xfId="1924"/>
    <cellStyle name="Good 29" xfId="1925"/>
    <cellStyle name="Good 3" xfId="51285"/>
    <cellStyle name="Good 3 2" xfId="1926"/>
    <cellStyle name="Good 3 3" xfId="51286"/>
    <cellStyle name="Good 30" xfId="1927"/>
    <cellStyle name="Good 31" xfId="1928"/>
    <cellStyle name="Good 32" xfId="1929"/>
    <cellStyle name="Good 33" xfId="1930"/>
    <cellStyle name="Good 34" xfId="1931"/>
    <cellStyle name="Good 35" xfId="1932"/>
    <cellStyle name="Good 36" xfId="1933"/>
    <cellStyle name="Good 37" xfId="51287"/>
    <cellStyle name="Good 38" xfId="51288"/>
    <cellStyle name="Good 4" xfId="1934"/>
    <cellStyle name="Good 4 2" xfId="1935"/>
    <cellStyle name="Good 5" xfId="1936"/>
    <cellStyle name="Good 5 2" xfId="1937"/>
    <cellStyle name="Good 6" xfId="1938"/>
    <cellStyle name="Good 6 2" xfId="1939"/>
    <cellStyle name="Good 7" xfId="1940"/>
    <cellStyle name="Good 7 2" xfId="1941"/>
    <cellStyle name="Good 8" xfId="1942"/>
    <cellStyle name="Good 8 2" xfId="1943"/>
    <cellStyle name="Good 9" xfId="1944"/>
    <cellStyle name="Good 9 2" xfId="1945"/>
    <cellStyle name="Grey" xfId="51289"/>
    <cellStyle name="Heading 1" xfId="51" builtinId="16" customBuiltin="1"/>
    <cellStyle name="Heading 1 10" xfId="1946"/>
    <cellStyle name="Heading 1 10 2" xfId="1947"/>
    <cellStyle name="Heading 1 11" xfId="1948"/>
    <cellStyle name="Heading 1 11 2" xfId="1949"/>
    <cellStyle name="Heading 1 12" xfId="1950"/>
    <cellStyle name="Heading 1 12 2" xfId="1951"/>
    <cellStyle name="Heading 1 13" xfId="1952"/>
    <cellStyle name="Heading 1 13 2" xfId="1953"/>
    <cellStyle name="Heading 1 14" xfId="1954"/>
    <cellStyle name="Heading 1 14 2" xfId="1955"/>
    <cellStyle name="Heading 1 15" xfId="1956"/>
    <cellStyle name="Heading 1 15 2" xfId="1957"/>
    <cellStyle name="Heading 1 16" xfId="1958"/>
    <cellStyle name="Heading 1 16 2" xfId="1959"/>
    <cellStyle name="Heading 1 17" xfId="1960"/>
    <cellStyle name="Heading 1 17 2" xfId="1961"/>
    <cellStyle name="Heading 1 18" xfId="1962"/>
    <cellStyle name="Heading 1 18 2" xfId="1963"/>
    <cellStyle name="Heading 1 19" xfId="1964"/>
    <cellStyle name="Heading 1 19 2" xfId="1965"/>
    <cellStyle name="Heading 1 2" xfId="1966"/>
    <cellStyle name="Heading 1 2 2" xfId="1967"/>
    <cellStyle name="Heading 1 2 3" xfId="51290"/>
    <cellStyle name="Heading 1 2_PwrTax 51040" xfId="51291"/>
    <cellStyle name="Heading 1 20" xfId="1968"/>
    <cellStyle name="Heading 1 21" xfId="1969"/>
    <cellStyle name="Heading 1 22" xfId="1970"/>
    <cellStyle name="Heading 1 23" xfId="1971"/>
    <cellStyle name="Heading 1 24" xfId="1972"/>
    <cellStyle name="Heading 1 25" xfId="1973"/>
    <cellStyle name="Heading 1 26" xfId="1974"/>
    <cellStyle name="Heading 1 27" xfId="1975"/>
    <cellStyle name="Heading 1 28" xfId="1976"/>
    <cellStyle name="Heading 1 29" xfId="1977"/>
    <cellStyle name="Heading 1 3" xfId="51292"/>
    <cellStyle name="Heading 1 3 2" xfId="1978"/>
    <cellStyle name="Heading 1 3 3" xfId="51293"/>
    <cellStyle name="Heading 1 30" xfId="1979"/>
    <cellStyle name="Heading 1 31" xfId="1980"/>
    <cellStyle name="Heading 1 32" xfId="1981"/>
    <cellStyle name="Heading 1 33" xfId="1982"/>
    <cellStyle name="Heading 1 34" xfId="1983"/>
    <cellStyle name="Heading 1 35" xfId="1984"/>
    <cellStyle name="Heading 1 36" xfId="1985"/>
    <cellStyle name="Heading 1 37" xfId="51294"/>
    <cellStyle name="Heading 1 38" xfId="51295"/>
    <cellStyle name="Heading 1 4" xfId="1986"/>
    <cellStyle name="Heading 1 4 2" xfId="1987"/>
    <cellStyle name="Heading 1 5" xfId="1988"/>
    <cellStyle name="Heading 1 5 2" xfId="1989"/>
    <cellStyle name="Heading 1 6" xfId="1990"/>
    <cellStyle name="Heading 1 6 2" xfId="1991"/>
    <cellStyle name="Heading 1 7" xfId="1992"/>
    <cellStyle name="Heading 1 7 2" xfId="1993"/>
    <cellStyle name="Heading 1 8" xfId="1994"/>
    <cellStyle name="Heading 1 8 2" xfId="1995"/>
    <cellStyle name="Heading 1 9" xfId="1996"/>
    <cellStyle name="Heading 1 9 2" xfId="1997"/>
    <cellStyle name="Heading 2" xfId="52" builtinId="17" customBuiltin="1"/>
    <cellStyle name="Heading 2 10" xfId="1998"/>
    <cellStyle name="Heading 2 10 2" xfId="1999"/>
    <cellStyle name="Heading 2 11" xfId="2000"/>
    <cellStyle name="Heading 2 11 2" xfId="2001"/>
    <cellStyle name="Heading 2 12" xfId="2002"/>
    <cellStyle name="Heading 2 12 2" xfId="2003"/>
    <cellStyle name="Heading 2 13" xfId="2004"/>
    <cellStyle name="Heading 2 13 2" xfId="2005"/>
    <cellStyle name="Heading 2 14" xfId="2006"/>
    <cellStyle name="Heading 2 14 2" xfId="2007"/>
    <cellStyle name="Heading 2 15" xfId="2008"/>
    <cellStyle name="Heading 2 15 2" xfId="2009"/>
    <cellStyle name="Heading 2 16" xfId="2010"/>
    <cellStyle name="Heading 2 16 2" xfId="2011"/>
    <cellStyle name="Heading 2 17" xfId="2012"/>
    <cellStyle name="Heading 2 17 2" xfId="2013"/>
    <cellStyle name="Heading 2 18" xfId="2014"/>
    <cellStyle name="Heading 2 18 2" xfId="2015"/>
    <cellStyle name="Heading 2 19" xfId="2016"/>
    <cellStyle name="Heading 2 19 2" xfId="2017"/>
    <cellStyle name="Heading 2 2" xfId="2018"/>
    <cellStyle name="Heading 2 2 2" xfId="2019"/>
    <cellStyle name="Heading 2 2 3" xfId="51296"/>
    <cellStyle name="Heading 2 2_PwrTax 51040" xfId="51297"/>
    <cellStyle name="Heading 2 20" xfId="2020"/>
    <cellStyle name="Heading 2 21" xfId="2021"/>
    <cellStyle name="Heading 2 22" xfId="2022"/>
    <cellStyle name="Heading 2 23" xfId="2023"/>
    <cellStyle name="Heading 2 24" xfId="2024"/>
    <cellStyle name="Heading 2 25" xfId="2025"/>
    <cellStyle name="Heading 2 26" xfId="2026"/>
    <cellStyle name="Heading 2 27" xfId="2027"/>
    <cellStyle name="Heading 2 28" xfId="2028"/>
    <cellStyle name="Heading 2 29" xfId="2029"/>
    <cellStyle name="Heading 2 3" xfId="51298"/>
    <cellStyle name="Heading 2 3 2" xfId="2030"/>
    <cellStyle name="Heading 2 3 3" xfId="51299"/>
    <cellStyle name="Heading 2 30" xfId="2031"/>
    <cellStyle name="Heading 2 31" xfId="2032"/>
    <cellStyle name="Heading 2 32" xfId="2033"/>
    <cellStyle name="Heading 2 33" xfId="2034"/>
    <cellStyle name="Heading 2 34" xfId="2035"/>
    <cellStyle name="Heading 2 35" xfId="2036"/>
    <cellStyle name="Heading 2 36" xfId="2037"/>
    <cellStyle name="Heading 2 37" xfId="51300"/>
    <cellStyle name="Heading 2 38" xfId="51301"/>
    <cellStyle name="Heading 2 4" xfId="2038"/>
    <cellStyle name="Heading 2 4 2" xfId="2039"/>
    <cellStyle name="Heading 2 5" xfId="2040"/>
    <cellStyle name="Heading 2 5 2" xfId="2041"/>
    <cellStyle name="Heading 2 6" xfId="2042"/>
    <cellStyle name="Heading 2 6 2" xfId="2043"/>
    <cellStyle name="Heading 2 7" xfId="2044"/>
    <cellStyle name="Heading 2 7 2" xfId="2045"/>
    <cellStyle name="Heading 2 8" xfId="2046"/>
    <cellStyle name="Heading 2 8 2" xfId="2047"/>
    <cellStyle name="Heading 2 9" xfId="2048"/>
    <cellStyle name="Heading 2 9 2" xfId="2049"/>
    <cellStyle name="Heading 3" xfId="53" builtinId="18" customBuiltin="1"/>
    <cellStyle name="Heading 3 10" xfId="2050"/>
    <cellStyle name="Heading 3 10 2" xfId="2051"/>
    <cellStyle name="Heading 3 11" xfId="2052"/>
    <cellStyle name="Heading 3 11 2" xfId="2053"/>
    <cellStyle name="Heading 3 12" xfId="2054"/>
    <cellStyle name="Heading 3 12 2" xfId="2055"/>
    <cellStyle name="Heading 3 13" xfId="2056"/>
    <cellStyle name="Heading 3 13 2" xfId="2057"/>
    <cellStyle name="Heading 3 14" xfId="2058"/>
    <cellStyle name="Heading 3 14 2" xfId="2059"/>
    <cellStyle name="Heading 3 15" xfId="2060"/>
    <cellStyle name="Heading 3 15 2" xfId="2061"/>
    <cellStyle name="Heading 3 16" xfId="2062"/>
    <cellStyle name="Heading 3 16 2" xfId="2063"/>
    <cellStyle name="Heading 3 17" xfId="2064"/>
    <cellStyle name="Heading 3 17 2" xfId="2065"/>
    <cellStyle name="Heading 3 18" xfId="2066"/>
    <cellStyle name="Heading 3 18 2" xfId="2067"/>
    <cellStyle name="Heading 3 19" xfId="2068"/>
    <cellStyle name="Heading 3 19 2" xfId="2069"/>
    <cellStyle name="Heading 3 2" xfId="2070"/>
    <cellStyle name="Heading 3 2 2" xfId="2071"/>
    <cellStyle name="Heading 3 2 3" xfId="51302"/>
    <cellStyle name="Heading 3 2_PwrTax 51040" xfId="51303"/>
    <cellStyle name="Heading 3 20" xfId="2072"/>
    <cellStyle name="Heading 3 21" xfId="2073"/>
    <cellStyle name="Heading 3 22" xfId="2074"/>
    <cellStyle name="Heading 3 23" xfId="2075"/>
    <cellStyle name="Heading 3 24" xfId="2076"/>
    <cellStyle name="Heading 3 25" xfId="2077"/>
    <cellStyle name="Heading 3 26" xfId="2078"/>
    <cellStyle name="Heading 3 27" xfId="2079"/>
    <cellStyle name="Heading 3 28" xfId="2080"/>
    <cellStyle name="Heading 3 29" xfId="2081"/>
    <cellStyle name="Heading 3 3" xfId="51304"/>
    <cellStyle name="Heading 3 3 2" xfId="2082"/>
    <cellStyle name="Heading 3 3 3" xfId="51305"/>
    <cellStyle name="Heading 3 30" xfId="2083"/>
    <cellStyle name="Heading 3 31" xfId="2084"/>
    <cellStyle name="Heading 3 32" xfId="2085"/>
    <cellStyle name="Heading 3 33" xfId="2086"/>
    <cellStyle name="Heading 3 34" xfId="2087"/>
    <cellStyle name="Heading 3 35" xfId="2088"/>
    <cellStyle name="Heading 3 36" xfId="2089"/>
    <cellStyle name="Heading 3 37" xfId="51306"/>
    <cellStyle name="Heading 3 38" xfId="51307"/>
    <cellStyle name="Heading 3 4" xfId="2090"/>
    <cellStyle name="Heading 3 4 2" xfId="2091"/>
    <cellStyle name="Heading 3 5" xfId="2092"/>
    <cellStyle name="Heading 3 5 2" xfId="2093"/>
    <cellStyle name="Heading 3 6" xfId="2094"/>
    <cellStyle name="Heading 3 6 2" xfId="2095"/>
    <cellStyle name="Heading 3 7" xfId="2096"/>
    <cellStyle name="Heading 3 7 2" xfId="2097"/>
    <cellStyle name="Heading 3 8" xfId="2098"/>
    <cellStyle name="Heading 3 8 2" xfId="2099"/>
    <cellStyle name="Heading 3 9" xfId="2100"/>
    <cellStyle name="Heading 3 9 2" xfId="2101"/>
    <cellStyle name="Heading 4" xfId="54" builtinId="19" customBuiltin="1"/>
    <cellStyle name="Heading 4 10" xfId="2102"/>
    <cellStyle name="Heading 4 10 2" xfId="2103"/>
    <cellStyle name="Heading 4 11" xfId="2104"/>
    <cellStyle name="Heading 4 11 2" xfId="2105"/>
    <cellStyle name="Heading 4 12" xfId="2106"/>
    <cellStyle name="Heading 4 12 2" xfId="2107"/>
    <cellStyle name="Heading 4 13" xfId="2108"/>
    <cellStyle name="Heading 4 13 2" xfId="2109"/>
    <cellStyle name="Heading 4 14" xfId="2110"/>
    <cellStyle name="Heading 4 14 2" xfId="2111"/>
    <cellStyle name="Heading 4 15" xfId="2112"/>
    <cellStyle name="Heading 4 15 2" xfId="2113"/>
    <cellStyle name="Heading 4 16" xfId="2114"/>
    <cellStyle name="Heading 4 16 2" xfId="2115"/>
    <cellStyle name="Heading 4 17" xfId="2116"/>
    <cellStyle name="Heading 4 17 2" xfId="2117"/>
    <cellStyle name="Heading 4 18" xfId="2118"/>
    <cellStyle name="Heading 4 18 2" xfId="2119"/>
    <cellStyle name="Heading 4 19" xfId="2120"/>
    <cellStyle name="Heading 4 19 2" xfId="2121"/>
    <cellStyle name="Heading 4 2" xfId="2122"/>
    <cellStyle name="Heading 4 2 2" xfId="2123"/>
    <cellStyle name="Heading 4 2 3" xfId="51308"/>
    <cellStyle name="Heading 4 2_PwrTax 51040" xfId="51309"/>
    <cellStyle name="Heading 4 20" xfId="2124"/>
    <cellStyle name="Heading 4 21" xfId="2125"/>
    <cellStyle name="Heading 4 22" xfId="2126"/>
    <cellStyle name="Heading 4 23" xfId="2127"/>
    <cellStyle name="Heading 4 24" xfId="2128"/>
    <cellStyle name="Heading 4 25" xfId="2129"/>
    <cellStyle name="Heading 4 26" xfId="2130"/>
    <cellStyle name="Heading 4 27" xfId="2131"/>
    <cellStyle name="Heading 4 28" xfId="2132"/>
    <cellStyle name="Heading 4 29" xfId="2133"/>
    <cellStyle name="Heading 4 3" xfId="51310"/>
    <cellStyle name="Heading 4 3 2" xfId="2134"/>
    <cellStyle name="Heading 4 3 3" xfId="51311"/>
    <cellStyle name="Heading 4 30" xfId="2135"/>
    <cellStyle name="Heading 4 31" xfId="2136"/>
    <cellStyle name="Heading 4 32" xfId="2137"/>
    <cellStyle name="Heading 4 33" xfId="2138"/>
    <cellStyle name="Heading 4 34" xfId="2139"/>
    <cellStyle name="Heading 4 35" xfId="2140"/>
    <cellStyle name="Heading 4 36" xfId="2141"/>
    <cellStyle name="Heading 4 37" xfId="51312"/>
    <cellStyle name="Heading 4 38" xfId="51313"/>
    <cellStyle name="Heading 4 4" xfId="2142"/>
    <cellStyle name="Heading 4 4 2" xfId="2143"/>
    <cellStyle name="Heading 4 5" xfId="2144"/>
    <cellStyle name="Heading 4 5 2" xfId="2145"/>
    <cellStyle name="Heading 4 6" xfId="2146"/>
    <cellStyle name="Heading 4 6 2" xfId="2147"/>
    <cellStyle name="Heading 4 7" xfId="2148"/>
    <cellStyle name="Heading 4 7 2" xfId="2149"/>
    <cellStyle name="Heading 4 8" xfId="2150"/>
    <cellStyle name="Heading 4 8 2" xfId="2151"/>
    <cellStyle name="Heading 4 9" xfId="2152"/>
    <cellStyle name="Heading 4 9 2" xfId="2153"/>
    <cellStyle name="Hyperlink 2" xfId="2154"/>
    <cellStyle name="Input" xfId="55" builtinId="20" customBuiltin="1"/>
    <cellStyle name="Input [yellow]" xfId="51314"/>
    <cellStyle name="Input [yellow] 2" xfId="51315"/>
    <cellStyle name="Input [yellow] 2 2" xfId="51316"/>
    <cellStyle name="Input [yellow] 3" xfId="51317"/>
    <cellStyle name="Input [yellow] 4" xfId="51318"/>
    <cellStyle name="Input [yellow] 5" xfId="51319"/>
    <cellStyle name="Input 10" xfId="2155"/>
    <cellStyle name="Input 10 2" xfId="2156"/>
    <cellStyle name="Input 100" xfId="51320"/>
    <cellStyle name="Input 101" xfId="51321"/>
    <cellStyle name="Input 102" xfId="51322"/>
    <cellStyle name="Input 103" xfId="51323"/>
    <cellStyle name="Input 104" xfId="51324"/>
    <cellStyle name="Input 11" xfId="2157"/>
    <cellStyle name="Input 11 2" xfId="2158"/>
    <cellStyle name="Input 12" xfId="2159"/>
    <cellStyle name="Input 12 2" xfId="2160"/>
    <cellStyle name="Input 13" xfId="2161"/>
    <cellStyle name="Input 13 2" xfId="2162"/>
    <cellStyle name="Input 14" xfId="2163"/>
    <cellStyle name="Input 14 2" xfId="2164"/>
    <cellStyle name="Input 15" xfId="2165"/>
    <cellStyle name="Input 15 2" xfId="2166"/>
    <cellStyle name="Input 16" xfId="2167"/>
    <cellStyle name="Input 16 2" xfId="2168"/>
    <cellStyle name="Input 17" xfId="2169"/>
    <cellStyle name="Input 17 2" xfId="2170"/>
    <cellStyle name="Input 18" xfId="2171"/>
    <cellStyle name="Input 18 2" xfId="2172"/>
    <cellStyle name="Input 19" xfId="2173"/>
    <cellStyle name="Input 19 2" xfId="2174"/>
    <cellStyle name="Input 2" xfId="2175"/>
    <cellStyle name="Input 2 2" xfId="2176"/>
    <cellStyle name="Input 2 3" xfId="51325"/>
    <cellStyle name="Input 2_PwrTax 51040" xfId="51326"/>
    <cellStyle name="Input 20" xfId="2177"/>
    <cellStyle name="Input 21" xfId="2178"/>
    <cellStyle name="Input 22" xfId="2179"/>
    <cellStyle name="Input 23" xfId="2180"/>
    <cellStyle name="Input 24" xfId="2181"/>
    <cellStyle name="Input 25" xfId="2182"/>
    <cellStyle name="Input 26" xfId="2183"/>
    <cellStyle name="Input 27" xfId="2184"/>
    <cellStyle name="Input 28" xfId="2185"/>
    <cellStyle name="Input 29" xfId="2186"/>
    <cellStyle name="Input 3" xfId="51327"/>
    <cellStyle name="Input 3 2" xfId="2187"/>
    <cellStyle name="Input 3 3" xfId="51328"/>
    <cellStyle name="Input 30" xfId="2188"/>
    <cellStyle name="Input 31" xfId="2189"/>
    <cellStyle name="Input 32" xfId="2190"/>
    <cellStyle name="Input 33" xfId="2191"/>
    <cellStyle name="Input 34" xfId="2192"/>
    <cellStyle name="Input 35" xfId="2193"/>
    <cellStyle name="Input 36" xfId="2194"/>
    <cellStyle name="Input 37" xfId="51329"/>
    <cellStyle name="Input 38" xfId="51330"/>
    <cellStyle name="Input 39" xfId="51331"/>
    <cellStyle name="Input 4" xfId="2195"/>
    <cellStyle name="Input 4 2" xfId="2196"/>
    <cellStyle name="Input 40" xfId="51332"/>
    <cellStyle name="Input 41" xfId="51333"/>
    <cellStyle name="Input 42" xfId="51334"/>
    <cellStyle name="Input 43" xfId="51335"/>
    <cellStyle name="Input 44" xfId="51336"/>
    <cellStyle name="Input 45" xfId="51337"/>
    <cellStyle name="Input 46" xfId="51338"/>
    <cellStyle name="Input 47" xfId="51339"/>
    <cellStyle name="Input 48" xfId="51340"/>
    <cellStyle name="Input 49" xfId="51341"/>
    <cellStyle name="Input 5" xfId="2197"/>
    <cellStyle name="Input 5 2" xfId="2198"/>
    <cellStyle name="Input 50" xfId="51342"/>
    <cellStyle name="Input 51" xfId="51343"/>
    <cellStyle name="Input 52" xfId="51344"/>
    <cellStyle name="Input 53" xfId="51345"/>
    <cellStyle name="Input 54" xfId="51346"/>
    <cellStyle name="Input 55" xfId="51347"/>
    <cellStyle name="Input 56" xfId="51348"/>
    <cellStyle name="Input 57" xfId="51349"/>
    <cellStyle name="Input 58" xfId="51350"/>
    <cellStyle name="Input 59" xfId="51351"/>
    <cellStyle name="Input 6" xfId="2199"/>
    <cellStyle name="Input 6 2" xfId="2200"/>
    <cellStyle name="Input 60" xfId="51352"/>
    <cellStyle name="Input 61" xfId="51353"/>
    <cellStyle name="Input 62" xfId="51354"/>
    <cellStyle name="Input 63" xfId="51355"/>
    <cellStyle name="Input 64" xfId="51356"/>
    <cellStyle name="Input 65" xfId="51357"/>
    <cellStyle name="Input 66" xfId="51358"/>
    <cellStyle name="Input 67" xfId="51359"/>
    <cellStyle name="Input 68" xfId="51360"/>
    <cellStyle name="Input 69" xfId="51361"/>
    <cellStyle name="Input 7" xfId="2201"/>
    <cellStyle name="Input 7 2" xfId="2202"/>
    <cellStyle name="Input 70" xfId="51362"/>
    <cellStyle name="Input 71" xfId="51363"/>
    <cellStyle name="Input 72" xfId="51364"/>
    <cellStyle name="Input 73" xfId="51365"/>
    <cellStyle name="Input 74" xfId="51366"/>
    <cellStyle name="Input 75" xfId="51367"/>
    <cellStyle name="Input 76" xfId="51368"/>
    <cellStyle name="Input 77" xfId="51369"/>
    <cellStyle name="Input 78" xfId="51370"/>
    <cellStyle name="Input 79" xfId="51371"/>
    <cellStyle name="Input 8" xfId="2203"/>
    <cellStyle name="Input 8 2" xfId="2204"/>
    <cellStyle name="Input 80" xfId="51372"/>
    <cellStyle name="Input 81" xfId="51373"/>
    <cellStyle name="Input 82" xfId="51374"/>
    <cellStyle name="Input 83" xfId="51375"/>
    <cellStyle name="Input 84" xfId="51376"/>
    <cellStyle name="Input 85" xfId="51377"/>
    <cellStyle name="Input 86" xfId="51378"/>
    <cellStyle name="Input 87" xfId="51379"/>
    <cellStyle name="Input 88" xfId="51380"/>
    <cellStyle name="Input 89" xfId="51381"/>
    <cellStyle name="Input 9" xfId="2205"/>
    <cellStyle name="Input 9 2" xfId="2206"/>
    <cellStyle name="Input 90" xfId="51382"/>
    <cellStyle name="Input 91" xfId="51383"/>
    <cellStyle name="Input 92" xfId="51384"/>
    <cellStyle name="Input 93" xfId="51385"/>
    <cellStyle name="Input 94" xfId="51386"/>
    <cellStyle name="Input 95" xfId="51387"/>
    <cellStyle name="Input 96" xfId="51388"/>
    <cellStyle name="Input 97" xfId="51389"/>
    <cellStyle name="Input 98" xfId="51390"/>
    <cellStyle name="Input 99" xfId="51391"/>
    <cellStyle name="JE152" xfId="51392"/>
    <cellStyle name="Linked Cell" xfId="56" builtinId="24" customBuiltin="1"/>
    <cellStyle name="Linked Cell 10" xfId="2207"/>
    <cellStyle name="Linked Cell 10 2" xfId="2208"/>
    <cellStyle name="Linked Cell 11" xfId="2209"/>
    <cellStyle name="Linked Cell 11 2" xfId="2210"/>
    <cellStyle name="Linked Cell 12" xfId="2211"/>
    <cellStyle name="Linked Cell 12 2" xfId="2212"/>
    <cellStyle name="Linked Cell 13" xfId="2213"/>
    <cellStyle name="Linked Cell 13 2" xfId="2214"/>
    <cellStyle name="Linked Cell 14" xfId="2215"/>
    <cellStyle name="Linked Cell 14 2" xfId="2216"/>
    <cellStyle name="Linked Cell 15" xfId="2217"/>
    <cellStyle name="Linked Cell 15 2" xfId="2218"/>
    <cellStyle name="Linked Cell 16" xfId="2219"/>
    <cellStyle name="Linked Cell 16 2" xfId="2220"/>
    <cellStyle name="Linked Cell 17" xfId="2221"/>
    <cellStyle name="Linked Cell 17 2" xfId="2222"/>
    <cellStyle name="Linked Cell 18" xfId="2223"/>
    <cellStyle name="Linked Cell 18 2" xfId="2224"/>
    <cellStyle name="Linked Cell 19" xfId="2225"/>
    <cellStyle name="Linked Cell 19 2" xfId="2226"/>
    <cellStyle name="Linked Cell 2" xfId="2227"/>
    <cellStyle name="Linked Cell 2 2" xfId="2228"/>
    <cellStyle name="Linked Cell 2 3" xfId="51393"/>
    <cellStyle name="Linked Cell 2_PwrTax 51040" xfId="51394"/>
    <cellStyle name="Linked Cell 20" xfId="2229"/>
    <cellStyle name="Linked Cell 21" xfId="2230"/>
    <cellStyle name="Linked Cell 22" xfId="2231"/>
    <cellStyle name="Linked Cell 23" xfId="2232"/>
    <cellStyle name="Linked Cell 24" xfId="2233"/>
    <cellStyle name="Linked Cell 25" xfId="2234"/>
    <cellStyle name="Linked Cell 26" xfId="2235"/>
    <cellStyle name="Linked Cell 27" xfId="2236"/>
    <cellStyle name="Linked Cell 28" xfId="2237"/>
    <cellStyle name="Linked Cell 29" xfId="2238"/>
    <cellStyle name="Linked Cell 3" xfId="51395"/>
    <cellStyle name="Linked Cell 3 2" xfId="2239"/>
    <cellStyle name="Linked Cell 3 3" xfId="51396"/>
    <cellStyle name="Linked Cell 30" xfId="2240"/>
    <cellStyle name="Linked Cell 31" xfId="2241"/>
    <cellStyle name="Linked Cell 32" xfId="2242"/>
    <cellStyle name="Linked Cell 33" xfId="2243"/>
    <cellStyle name="Linked Cell 34" xfId="2244"/>
    <cellStyle name="Linked Cell 35" xfId="2245"/>
    <cellStyle name="Linked Cell 36" xfId="2246"/>
    <cellStyle name="Linked Cell 37" xfId="51397"/>
    <cellStyle name="Linked Cell 38" xfId="51398"/>
    <cellStyle name="Linked Cell 4" xfId="2247"/>
    <cellStyle name="Linked Cell 4 2" xfId="2248"/>
    <cellStyle name="Linked Cell 5" xfId="2249"/>
    <cellStyle name="Linked Cell 5 2" xfId="2250"/>
    <cellStyle name="Linked Cell 6" xfId="2251"/>
    <cellStyle name="Linked Cell 6 2" xfId="2252"/>
    <cellStyle name="Linked Cell 7" xfId="2253"/>
    <cellStyle name="Linked Cell 7 2" xfId="2254"/>
    <cellStyle name="Linked Cell 8" xfId="2255"/>
    <cellStyle name="Linked Cell 8 2" xfId="2256"/>
    <cellStyle name="Linked Cell 9" xfId="2257"/>
    <cellStyle name="Linked Cell 9 2" xfId="2258"/>
    <cellStyle name="Milliers [0]_AR1194" xfId="51399"/>
    <cellStyle name="Milliers_AR1194" xfId="51400"/>
    <cellStyle name="Monétaire [0]_AR1194" xfId="51401"/>
    <cellStyle name="Monétaire_AR1194" xfId="51402"/>
    <cellStyle name="Neutral" xfId="57" builtinId="28" customBuiltin="1"/>
    <cellStyle name="Neutral 10" xfId="2259"/>
    <cellStyle name="Neutral 10 2" xfId="2260"/>
    <cellStyle name="Neutral 11" xfId="2261"/>
    <cellStyle name="Neutral 11 2" xfId="2262"/>
    <cellStyle name="Neutral 12" xfId="2263"/>
    <cellStyle name="Neutral 12 2" xfId="2264"/>
    <cellStyle name="Neutral 13" xfId="2265"/>
    <cellStyle name="Neutral 13 2" xfId="2266"/>
    <cellStyle name="Neutral 14" xfId="2267"/>
    <cellStyle name="Neutral 14 2" xfId="2268"/>
    <cellStyle name="Neutral 15" xfId="2269"/>
    <cellStyle name="Neutral 15 2" xfId="2270"/>
    <cellStyle name="Neutral 16" xfId="2271"/>
    <cellStyle name="Neutral 16 2" xfId="2272"/>
    <cellStyle name="Neutral 17" xfId="2273"/>
    <cellStyle name="Neutral 17 2" xfId="2274"/>
    <cellStyle name="Neutral 18" xfId="2275"/>
    <cellStyle name="Neutral 18 2" xfId="2276"/>
    <cellStyle name="Neutral 19" xfId="2277"/>
    <cellStyle name="Neutral 19 2" xfId="2278"/>
    <cellStyle name="Neutral 2" xfId="2279"/>
    <cellStyle name="Neutral 2 2" xfId="2280"/>
    <cellStyle name="Neutral 2 3" xfId="51403"/>
    <cellStyle name="Neutral 2_PwrTax 51040" xfId="51404"/>
    <cellStyle name="Neutral 20" xfId="2281"/>
    <cellStyle name="Neutral 21" xfId="2282"/>
    <cellStyle name="Neutral 22" xfId="2283"/>
    <cellStyle name="Neutral 23" xfId="2284"/>
    <cellStyle name="Neutral 24" xfId="2285"/>
    <cellStyle name="Neutral 25" xfId="2286"/>
    <cellStyle name="Neutral 26" xfId="2287"/>
    <cellStyle name="Neutral 27" xfId="2288"/>
    <cellStyle name="Neutral 28" xfId="2289"/>
    <cellStyle name="Neutral 29" xfId="2290"/>
    <cellStyle name="Neutral 3" xfId="51405"/>
    <cellStyle name="Neutral 3 2" xfId="2291"/>
    <cellStyle name="Neutral 3 3" xfId="51406"/>
    <cellStyle name="Neutral 30" xfId="2292"/>
    <cellStyle name="Neutral 31" xfId="2293"/>
    <cellStyle name="Neutral 32" xfId="2294"/>
    <cellStyle name="Neutral 33" xfId="2295"/>
    <cellStyle name="Neutral 34" xfId="2296"/>
    <cellStyle name="Neutral 35" xfId="2297"/>
    <cellStyle name="Neutral 36" xfId="2298"/>
    <cellStyle name="Neutral 37" xfId="51407"/>
    <cellStyle name="Neutral 38" xfId="51408"/>
    <cellStyle name="Neutral 4" xfId="2299"/>
    <cellStyle name="Neutral 4 2" xfId="2300"/>
    <cellStyle name="Neutral 5" xfId="2301"/>
    <cellStyle name="Neutral 5 2" xfId="2302"/>
    <cellStyle name="Neutral 6" xfId="2303"/>
    <cellStyle name="Neutral 6 2" xfId="2304"/>
    <cellStyle name="Neutral 7" xfId="2305"/>
    <cellStyle name="Neutral 7 2" xfId="2306"/>
    <cellStyle name="Neutral 8" xfId="2307"/>
    <cellStyle name="Neutral 8 2" xfId="2308"/>
    <cellStyle name="Neutral 9" xfId="2309"/>
    <cellStyle name="Neutral 9 2" xfId="2310"/>
    <cellStyle name="no dec" xfId="2311"/>
    <cellStyle name="none" xfId="51409"/>
    <cellStyle name="Normal" xfId="0" builtinId="0"/>
    <cellStyle name="Normal - Style1" xfId="51410"/>
    <cellStyle name="Normal - Style1 2" xfId="51411"/>
    <cellStyle name="Normal - Style1 2 2" xfId="51412"/>
    <cellStyle name="Normal - Style1 2 3" xfId="51413"/>
    <cellStyle name="Normal - Style1 3" xfId="51414"/>
    <cellStyle name="Normal - Style1 4" xfId="51415"/>
    <cellStyle name="Normal - Style1 5" xfId="64055"/>
    <cellStyle name="Normal 10" xfId="58"/>
    <cellStyle name="Normal 10 10" xfId="51416"/>
    <cellStyle name="Normal 10 10 2" xfId="51417"/>
    <cellStyle name="Normal 10 10 2 2" xfId="51418"/>
    <cellStyle name="Normal 10 10 2 2 2" xfId="51419"/>
    <cellStyle name="Normal 10 10 2 2 3" xfId="51420"/>
    <cellStyle name="Normal 10 10 2 3" xfId="51421"/>
    <cellStyle name="Normal 10 10 2 4" xfId="51422"/>
    <cellStyle name="Normal 10 10 3" xfId="51423"/>
    <cellStyle name="Normal 10 10 3 2" xfId="51424"/>
    <cellStyle name="Normal 10 10 3 3" xfId="51425"/>
    <cellStyle name="Normal 10 10 4" xfId="51426"/>
    <cellStyle name="Normal 10 10 5" xfId="51427"/>
    <cellStyle name="Normal 10 11" xfId="51428"/>
    <cellStyle name="Normal 10 11 2" xfId="51429"/>
    <cellStyle name="Normal 10 11 2 2" xfId="51430"/>
    <cellStyle name="Normal 10 11 2 2 2" xfId="51431"/>
    <cellStyle name="Normal 10 11 2 2 3" xfId="51432"/>
    <cellStyle name="Normal 10 11 2 3" xfId="51433"/>
    <cellStyle name="Normal 10 11 2 4" xfId="51434"/>
    <cellStyle name="Normal 10 11 3" xfId="51435"/>
    <cellStyle name="Normal 10 11 3 2" xfId="51436"/>
    <cellStyle name="Normal 10 11 3 3" xfId="51437"/>
    <cellStyle name="Normal 10 11 4" xfId="51438"/>
    <cellStyle name="Normal 10 11 5" xfId="51439"/>
    <cellStyle name="Normal 10 12" xfId="51440"/>
    <cellStyle name="Normal 10 12 2" xfId="51441"/>
    <cellStyle name="Normal 10 12 2 2" xfId="51442"/>
    <cellStyle name="Normal 10 12 2 3" xfId="51443"/>
    <cellStyle name="Normal 10 12 3" xfId="51444"/>
    <cellStyle name="Normal 10 12 4" xfId="51445"/>
    <cellStyle name="Normal 10 13" xfId="51446"/>
    <cellStyle name="Normal 10 13 2" xfId="51447"/>
    <cellStyle name="Normal 10 13 2 2" xfId="51448"/>
    <cellStyle name="Normal 10 13 2 3" xfId="51449"/>
    <cellStyle name="Normal 10 13 3" xfId="51450"/>
    <cellStyle name="Normal 10 13 4" xfId="51451"/>
    <cellStyle name="Normal 10 14" xfId="51452"/>
    <cellStyle name="Normal 10 14 2" xfId="51453"/>
    <cellStyle name="Normal 10 14 3" xfId="51454"/>
    <cellStyle name="Normal 10 15" xfId="51455"/>
    <cellStyle name="Normal 10 16" xfId="51456"/>
    <cellStyle name="Normal 10 2" xfId="2312"/>
    <cellStyle name="Normal 10 2 2" xfId="51457"/>
    <cellStyle name="Normal 10 2 2 2" xfId="2313"/>
    <cellStyle name="Normal 10 2 2 2 2" xfId="2314"/>
    <cellStyle name="Normal 10 2 3" xfId="51458"/>
    <cellStyle name="Normal 10 3" xfId="59"/>
    <cellStyle name="Normal 10 3 2" xfId="51459"/>
    <cellStyle name="Normal 10 4" xfId="51460"/>
    <cellStyle name="Normal 10 4 10" xfId="51461"/>
    <cellStyle name="Normal 10 4 10 2" xfId="51462"/>
    <cellStyle name="Normal 10 4 10 3" xfId="51463"/>
    <cellStyle name="Normal 10 4 11" xfId="51464"/>
    <cellStyle name="Normal 10 4 12" xfId="51465"/>
    <cellStyle name="Normal 10 4 2" xfId="51466"/>
    <cellStyle name="Normal 10 4 2 2" xfId="51467"/>
    <cellStyle name="Normal 10 4 2 2 2" xfId="51468"/>
    <cellStyle name="Normal 10 4 2 2 2 2" xfId="51469"/>
    <cellStyle name="Normal 10 4 2 2 2 2 2" xfId="51470"/>
    <cellStyle name="Normal 10 4 2 2 2 2 3" xfId="51471"/>
    <cellStyle name="Normal 10 4 2 2 2 3" xfId="51472"/>
    <cellStyle name="Normal 10 4 2 2 2 4" xfId="51473"/>
    <cellStyle name="Normal 10 4 2 2 3" xfId="51474"/>
    <cellStyle name="Normal 10 4 2 2 3 2" xfId="51475"/>
    <cellStyle name="Normal 10 4 2 2 3 3" xfId="51476"/>
    <cellStyle name="Normal 10 4 2 2 4" xfId="51477"/>
    <cellStyle name="Normal 10 4 2 2 5" xfId="51478"/>
    <cellStyle name="Normal 10 4 2 3" xfId="51479"/>
    <cellStyle name="Normal 10 4 2 3 2" xfId="51480"/>
    <cellStyle name="Normal 10 4 2 3 2 2" xfId="51481"/>
    <cellStyle name="Normal 10 4 2 3 2 2 2" xfId="51482"/>
    <cellStyle name="Normal 10 4 2 3 2 2 3" xfId="51483"/>
    <cellStyle name="Normal 10 4 2 3 2 3" xfId="51484"/>
    <cellStyle name="Normal 10 4 2 3 2 4" xfId="51485"/>
    <cellStyle name="Normal 10 4 2 3 3" xfId="51486"/>
    <cellStyle name="Normal 10 4 2 3 3 2" xfId="51487"/>
    <cellStyle name="Normal 10 4 2 3 3 3" xfId="51488"/>
    <cellStyle name="Normal 10 4 2 3 4" xfId="51489"/>
    <cellStyle name="Normal 10 4 2 3 5" xfId="51490"/>
    <cellStyle name="Normal 10 4 2 4" xfId="51491"/>
    <cellStyle name="Normal 10 4 2 4 2" xfId="51492"/>
    <cellStyle name="Normal 10 4 2 4 2 2" xfId="51493"/>
    <cellStyle name="Normal 10 4 2 4 2 3" xfId="51494"/>
    <cellStyle name="Normal 10 4 2 4 3" xfId="51495"/>
    <cellStyle name="Normal 10 4 2 4 4" xfId="51496"/>
    <cellStyle name="Normal 10 4 2 5" xfId="51497"/>
    <cellStyle name="Normal 10 4 2 5 2" xfId="51498"/>
    <cellStyle name="Normal 10 4 2 5 3" xfId="51499"/>
    <cellStyle name="Normal 10 4 2 6" xfId="51500"/>
    <cellStyle name="Normal 10 4 2 7" xfId="51501"/>
    <cellStyle name="Normal 10 4 3" xfId="51502"/>
    <cellStyle name="Normal 10 4 3 2" xfId="51503"/>
    <cellStyle name="Normal 10 4 3 2 2" xfId="51504"/>
    <cellStyle name="Normal 10 4 3 2 2 2" xfId="51505"/>
    <cellStyle name="Normal 10 4 3 2 2 2 2" xfId="51506"/>
    <cellStyle name="Normal 10 4 3 2 2 2 3" xfId="51507"/>
    <cellStyle name="Normal 10 4 3 2 2 3" xfId="51508"/>
    <cellStyle name="Normal 10 4 3 2 2 4" xfId="51509"/>
    <cellStyle name="Normal 10 4 3 2 3" xfId="51510"/>
    <cellStyle name="Normal 10 4 3 2 3 2" xfId="51511"/>
    <cellStyle name="Normal 10 4 3 2 3 3" xfId="51512"/>
    <cellStyle name="Normal 10 4 3 2 4" xfId="51513"/>
    <cellStyle name="Normal 10 4 3 2 5" xfId="51514"/>
    <cellStyle name="Normal 10 4 3 3" xfId="51515"/>
    <cellStyle name="Normal 10 4 3 3 2" xfId="51516"/>
    <cellStyle name="Normal 10 4 3 3 2 2" xfId="51517"/>
    <cellStyle name="Normal 10 4 3 3 2 2 2" xfId="51518"/>
    <cellStyle name="Normal 10 4 3 3 2 2 3" xfId="51519"/>
    <cellStyle name="Normal 10 4 3 3 2 3" xfId="51520"/>
    <cellStyle name="Normal 10 4 3 3 2 4" xfId="51521"/>
    <cellStyle name="Normal 10 4 3 3 3" xfId="51522"/>
    <cellStyle name="Normal 10 4 3 3 3 2" xfId="51523"/>
    <cellStyle name="Normal 10 4 3 3 3 3" xfId="51524"/>
    <cellStyle name="Normal 10 4 3 3 4" xfId="51525"/>
    <cellStyle name="Normal 10 4 3 3 5" xfId="51526"/>
    <cellStyle name="Normal 10 4 3 4" xfId="51527"/>
    <cellStyle name="Normal 10 4 3 4 2" xfId="51528"/>
    <cellStyle name="Normal 10 4 3 4 2 2" xfId="51529"/>
    <cellStyle name="Normal 10 4 3 4 2 3" xfId="51530"/>
    <cellStyle name="Normal 10 4 3 4 3" xfId="51531"/>
    <cellStyle name="Normal 10 4 3 4 4" xfId="51532"/>
    <cellStyle name="Normal 10 4 3 5" xfId="51533"/>
    <cellStyle name="Normal 10 4 3 5 2" xfId="51534"/>
    <cellStyle name="Normal 10 4 3 5 3" xfId="51535"/>
    <cellStyle name="Normal 10 4 3 6" xfId="51536"/>
    <cellStyle name="Normal 10 4 3 7" xfId="51537"/>
    <cellStyle name="Normal 10 4 4" xfId="51538"/>
    <cellStyle name="Normal 10 4 4 2" xfId="51539"/>
    <cellStyle name="Normal 10 4 4 2 2" xfId="51540"/>
    <cellStyle name="Normal 10 4 4 2 2 2" xfId="51541"/>
    <cellStyle name="Normal 10 4 4 2 2 2 2" xfId="51542"/>
    <cellStyle name="Normal 10 4 4 2 2 2 3" xfId="51543"/>
    <cellStyle name="Normal 10 4 4 2 2 3" xfId="51544"/>
    <cellStyle name="Normal 10 4 4 2 2 4" xfId="51545"/>
    <cellStyle name="Normal 10 4 4 2 3" xfId="51546"/>
    <cellStyle name="Normal 10 4 4 2 3 2" xfId="51547"/>
    <cellStyle name="Normal 10 4 4 2 3 3" xfId="51548"/>
    <cellStyle name="Normal 10 4 4 2 4" xfId="51549"/>
    <cellStyle name="Normal 10 4 4 2 5" xfId="51550"/>
    <cellStyle name="Normal 10 4 4 3" xfId="51551"/>
    <cellStyle name="Normal 10 4 4 3 2" xfId="51552"/>
    <cellStyle name="Normal 10 4 4 3 2 2" xfId="51553"/>
    <cellStyle name="Normal 10 4 4 3 2 2 2" xfId="51554"/>
    <cellStyle name="Normal 10 4 4 3 2 2 3" xfId="51555"/>
    <cellStyle name="Normal 10 4 4 3 2 3" xfId="51556"/>
    <cellStyle name="Normal 10 4 4 3 2 4" xfId="51557"/>
    <cellStyle name="Normal 10 4 4 3 3" xfId="51558"/>
    <cellStyle name="Normal 10 4 4 3 3 2" xfId="51559"/>
    <cellStyle name="Normal 10 4 4 3 3 3" xfId="51560"/>
    <cellStyle name="Normal 10 4 4 3 4" xfId="51561"/>
    <cellStyle name="Normal 10 4 4 3 5" xfId="51562"/>
    <cellStyle name="Normal 10 4 4 4" xfId="51563"/>
    <cellStyle name="Normal 10 4 4 4 2" xfId="51564"/>
    <cellStyle name="Normal 10 4 4 4 2 2" xfId="51565"/>
    <cellStyle name="Normal 10 4 4 4 2 3" xfId="51566"/>
    <cellStyle name="Normal 10 4 4 4 3" xfId="51567"/>
    <cellStyle name="Normal 10 4 4 4 4" xfId="51568"/>
    <cellStyle name="Normal 10 4 4 5" xfId="51569"/>
    <cellStyle name="Normal 10 4 4 5 2" xfId="51570"/>
    <cellStyle name="Normal 10 4 4 5 3" xfId="51571"/>
    <cellStyle name="Normal 10 4 4 6" xfId="51572"/>
    <cellStyle name="Normal 10 4 4 7" xfId="51573"/>
    <cellStyle name="Normal 10 4 5" xfId="51574"/>
    <cellStyle name="Normal 10 4 5 2" xfId="51575"/>
    <cellStyle name="Normal 10 4 5 2 2" xfId="51576"/>
    <cellStyle name="Normal 10 4 5 2 2 2" xfId="51577"/>
    <cellStyle name="Normal 10 4 5 2 2 3" xfId="51578"/>
    <cellStyle name="Normal 10 4 5 2 3" xfId="51579"/>
    <cellStyle name="Normal 10 4 5 2 4" xfId="51580"/>
    <cellStyle name="Normal 10 4 5 3" xfId="51581"/>
    <cellStyle name="Normal 10 4 5 3 2" xfId="51582"/>
    <cellStyle name="Normal 10 4 5 3 3" xfId="51583"/>
    <cellStyle name="Normal 10 4 5 4" xfId="51584"/>
    <cellStyle name="Normal 10 4 5 5" xfId="51585"/>
    <cellStyle name="Normal 10 4 6" xfId="51586"/>
    <cellStyle name="Normal 10 4 6 2" xfId="51587"/>
    <cellStyle name="Normal 10 4 6 2 2" xfId="51588"/>
    <cellStyle name="Normal 10 4 6 2 2 2" xfId="51589"/>
    <cellStyle name="Normal 10 4 6 2 2 3" xfId="51590"/>
    <cellStyle name="Normal 10 4 6 2 3" xfId="51591"/>
    <cellStyle name="Normal 10 4 6 2 4" xfId="51592"/>
    <cellStyle name="Normal 10 4 6 3" xfId="51593"/>
    <cellStyle name="Normal 10 4 6 3 2" xfId="51594"/>
    <cellStyle name="Normal 10 4 6 3 3" xfId="51595"/>
    <cellStyle name="Normal 10 4 6 4" xfId="51596"/>
    <cellStyle name="Normal 10 4 6 5" xfId="51597"/>
    <cellStyle name="Normal 10 4 7" xfId="51598"/>
    <cellStyle name="Normal 10 4 7 2" xfId="51599"/>
    <cellStyle name="Normal 10 4 7 2 2" xfId="51600"/>
    <cellStyle name="Normal 10 4 7 2 2 2" xfId="51601"/>
    <cellStyle name="Normal 10 4 7 2 2 3" xfId="51602"/>
    <cellStyle name="Normal 10 4 7 2 3" xfId="51603"/>
    <cellStyle name="Normal 10 4 7 2 4" xfId="51604"/>
    <cellStyle name="Normal 10 4 7 3" xfId="51605"/>
    <cellStyle name="Normal 10 4 7 3 2" xfId="51606"/>
    <cellStyle name="Normal 10 4 7 3 3" xfId="51607"/>
    <cellStyle name="Normal 10 4 7 4" xfId="51608"/>
    <cellStyle name="Normal 10 4 7 5" xfId="51609"/>
    <cellStyle name="Normal 10 4 8" xfId="51610"/>
    <cellStyle name="Normal 10 4 8 2" xfId="51611"/>
    <cellStyle name="Normal 10 4 8 2 2" xfId="51612"/>
    <cellStyle name="Normal 10 4 8 2 3" xfId="51613"/>
    <cellStyle name="Normal 10 4 8 3" xfId="51614"/>
    <cellStyle name="Normal 10 4 8 4" xfId="51615"/>
    <cellStyle name="Normal 10 4 9" xfId="51616"/>
    <cellStyle name="Normal 10 4 9 2" xfId="51617"/>
    <cellStyle name="Normal 10 4 9 2 2" xfId="51618"/>
    <cellStyle name="Normal 10 4 9 2 3" xfId="51619"/>
    <cellStyle name="Normal 10 4 9 3" xfId="51620"/>
    <cellStyle name="Normal 10 4 9 4" xfId="51621"/>
    <cellStyle name="Normal 10 5" xfId="51622"/>
    <cellStyle name="Normal 10 5 2" xfId="51623"/>
    <cellStyle name="Normal 10 5 2 2" xfId="51624"/>
    <cellStyle name="Normal 10 5 2 2 2" xfId="51625"/>
    <cellStyle name="Normal 10 5 2 2 2 2" xfId="51626"/>
    <cellStyle name="Normal 10 5 2 2 2 3" xfId="51627"/>
    <cellStyle name="Normal 10 5 2 2 3" xfId="51628"/>
    <cellStyle name="Normal 10 5 2 2 4" xfId="51629"/>
    <cellStyle name="Normal 10 5 2 3" xfId="51630"/>
    <cellStyle name="Normal 10 5 2 3 2" xfId="51631"/>
    <cellStyle name="Normal 10 5 2 3 3" xfId="51632"/>
    <cellStyle name="Normal 10 5 2 4" xfId="51633"/>
    <cellStyle name="Normal 10 5 2 5" xfId="51634"/>
    <cellStyle name="Normal 10 5 3" xfId="51635"/>
    <cellStyle name="Normal 10 5 3 2" xfId="51636"/>
    <cellStyle name="Normal 10 5 3 2 2" xfId="51637"/>
    <cellStyle name="Normal 10 5 3 2 2 2" xfId="51638"/>
    <cellStyle name="Normal 10 5 3 2 2 3" xfId="51639"/>
    <cellStyle name="Normal 10 5 3 2 3" xfId="51640"/>
    <cellStyle name="Normal 10 5 3 2 4" xfId="51641"/>
    <cellStyle name="Normal 10 5 3 3" xfId="51642"/>
    <cellStyle name="Normal 10 5 3 3 2" xfId="51643"/>
    <cellStyle name="Normal 10 5 3 3 3" xfId="51644"/>
    <cellStyle name="Normal 10 5 3 4" xfId="51645"/>
    <cellStyle name="Normal 10 5 3 5" xfId="51646"/>
    <cellStyle name="Normal 10 5 4" xfId="51647"/>
    <cellStyle name="Normal 10 5 4 2" xfId="51648"/>
    <cellStyle name="Normal 10 5 4 2 2" xfId="51649"/>
    <cellStyle name="Normal 10 5 4 2 3" xfId="51650"/>
    <cellStyle name="Normal 10 5 4 3" xfId="51651"/>
    <cellStyle name="Normal 10 5 4 4" xfId="51652"/>
    <cellStyle name="Normal 10 5 5" xfId="51653"/>
    <cellStyle name="Normal 10 5 5 2" xfId="51654"/>
    <cellStyle name="Normal 10 5 5 3" xfId="51655"/>
    <cellStyle name="Normal 10 5 6" xfId="51656"/>
    <cellStyle name="Normal 10 5 7" xfId="51657"/>
    <cellStyle name="Normal 10 6" xfId="51658"/>
    <cellStyle name="Normal 10 6 2" xfId="51659"/>
    <cellStyle name="Normal 10 6 2 2" xfId="51660"/>
    <cellStyle name="Normal 10 6 2 2 2" xfId="51661"/>
    <cellStyle name="Normal 10 6 2 2 2 2" xfId="51662"/>
    <cellStyle name="Normal 10 6 2 2 2 3" xfId="51663"/>
    <cellStyle name="Normal 10 6 2 2 3" xfId="51664"/>
    <cellStyle name="Normal 10 6 2 2 4" xfId="51665"/>
    <cellStyle name="Normal 10 6 2 3" xfId="51666"/>
    <cellStyle name="Normal 10 6 2 3 2" xfId="51667"/>
    <cellStyle name="Normal 10 6 2 3 3" xfId="51668"/>
    <cellStyle name="Normal 10 6 2 4" xfId="51669"/>
    <cellStyle name="Normal 10 6 2 5" xfId="51670"/>
    <cellStyle name="Normal 10 6 3" xfId="51671"/>
    <cellStyle name="Normal 10 6 3 2" xfId="51672"/>
    <cellStyle name="Normal 10 6 3 2 2" xfId="51673"/>
    <cellStyle name="Normal 10 6 3 2 2 2" xfId="51674"/>
    <cellStyle name="Normal 10 6 3 2 2 3" xfId="51675"/>
    <cellStyle name="Normal 10 6 3 2 3" xfId="51676"/>
    <cellStyle name="Normal 10 6 3 2 4" xfId="51677"/>
    <cellStyle name="Normal 10 6 3 3" xfId="51678"/>
    <cellStyle name="Normal 10 6 3 3 2" xfId="51679"/>
    <cellStyle name="Normal 10 6 3 3 3" xfId="51680"/>
    <cellStyle name="Normal 10 6 3 4" xfId="51681"/>
    <cellStyle name="Normal 10 6 3 5" xfId="51682"/>
    <cellStyle name="Normal 10 6 4" xfId="51683"/>
    <cellStyle name="Normal 10 6 4 2" xfId="51684"/>
    <cellStyle name="Normal 10 6 4 2 2" xfId="51685"/>
    <cellStyle name="Normal 10 6 4 2 3" xfId="51686"/>
    <cellStyle name="Normal 10 6 4 3" xfId="51687"/>
    <cellStyle name="Normal 10 6 4 4" xfId="51688"/>
    <cellStyle name="Normal 10 6 5" xfId="51689"/>
    <cellStyle name="Normal 10 6 5 2" xfId="51690"/>
    <cellStyle name="Normal 10 6 5 3" xfId="51691"/>
    <cellStyle name="Normal 10 6 6" xfId="51692"/>
    <cellStyle name="Normal 10 6 7" xfId="51693"/>
    <cellStyle name="Normal 10 7" xfId="51694"/>
    <cellStyle name="Normal 10 7 2" xfId="51695"/>
    <cellStyle name="Normal 10 7 2 2" xfId="51696"/>
    <cellStyle name="Normal 10 7 2 2 2" xfId="51697"/>
    <cellStyle name="Normal 10 7 2 2 2 2" xfId="51698"/>
    <cellStyle name="Normal 10 7 2 2 2 3" xfId="51699"/>
    <cellStyle name="Normal 10 7 2 2 3" xfId="51700"/>
    <cellStyle name="Normal 10 7 2 2 4" xfId="51701"/>
    <cellStyle name="Normal 10 7 2 3" xfId="51702"/>
    <cellStyle name="Normal 10 7 2 3 2" xfId="51703"/>
    <cellStyle name="Normal 10 7 2 3 3" xfId="51704"/>
    <cellStyle name="Normal 10 7 2 4" xfId="51705"/>
    <cellStyle name="Normal 10 7 2 5" xfId="51706"/>
    <cellStyle name="Normal 10 7 3" xfId="51707"/>
    <cellStyle name="Normal 10 7 3 2" xfId="51708"/>
    <cellStyle name="Normal 10 7 3 2 2" xfId="51709"/>
    <cellStyle name="Normal 10 7 3 2 2 2" xfId="51710"/>
    <cellStyle name="Normal 10 7 3 2 2 3" xfId="51711"/>
    <cellStyle name="Normal 10 7 3 2 3" xfId="51712"/>
    <cellStyle name="Normal 10 7 3 2 4" xfId="51713"/>
    <cellStyle name="Normal 10 7 3 3" xfId="51714"/>
    <cellStyle name="Normal 10 7 3 3 2" xfId="51715"/>
    <cellStyle name="Normal 10 7 3 3 3" xfId="51716"/>
    <cellStyle name="Normal 10 7 3 4" xfId="51717"/>
    <cellStyle name="Normal 10 7 3 5" xfId="51718"/>
    <cellStyle name="Normal 10 7 4" xfId="51719"/>
    <cellStyle name="Normal 10 7 4 2" xfId="51720"/>
    <cellStyle name="Normal 10 7 4 2 2" xfId="51721"/>
    <cellStyle name="Normal 10 7 4 2 3" xfId="51722"/>
    <cellStyle name="Normal 10 7 4 3" xfId="51723"/>
    <cellStyle name="Normal 10 7 4 4" xfId="51724"/>
    <cellStyle name="Normal 10 7 5" xfId="51725"/>
    <cellStyle name="Normal 10 7 5 2" xfId="51726"/>
    <cellStyle name="Normal 10 7 5 3" xfId="51727"/>
    <cellStyle name="Normal 10 7 6" xfId="51728"/>
    <cellStyle name="Normal 10 7 7" xfId="51729"/>
    <cellStyle name="Normal 10 8" xfId="60"/>
    <cellStyle name="Normal 10 9" xfId="51730"/>
    <cellStyle name="Normal 10 9 2" xfId="51731"/>
    <cellStyle name="Normal 10 9 3" xfId="51732"/>
    <cellStyle name="Normal 10 9 3 2" xfId="51733"/>
    <cellStyle name="Normal 10 9 3 2 2" xfId="51734"/>
    <cellStyle name="Normal 10 9 3 2 3" xfId="51735"/>
    <cellStyle name="Normal 10 9 3 3" xfId="51736"/>
    <cellStyle name="Normal 10 9 3 4" xfId="51737"/>
    <cellStyle name="Normal 10 9 4" xfId="51738"/>
    <cellStyle name="Normal 10 9 4 2" xfId="51739"/>
    <cellStyle name="Normal 10 9 4 3" xfId="51740"/>
    <cellStyle name="Normal 10 9 5" xfId="51741"/>
    <cellStyle name="Normal 10 9 6" xfId="51742"/>
    <cellStyle name="Normal 10_PwrTax 51040" xfId="51743"/>
    <cellStyle name="Normal 100" xfId="51744"/>
    <cellStyle name="Normal 100 2" xfId="51745"/>
    <cellStyle name="Normal 100 2 2" xfId="51746"/>
    <cellStyle name="Normal 100 2 2 2" xfId="51747"/>
    <cellStyle name="Normal 100 2 2 3" xfId="51748"/>
    <cellStyle name="Normal 100 2 3" xfId="51749"/>
    <cellStyle name="Normal 100 2 4" xfId="51750"/>
    <cellStyle name="Normal 100 3" xfId="51751"/>
    <cellStyle name="Normal 100 3 2" xfId="51752"/>
    <cellStyle name="Normal 100 3 3" xfId="51753"/>
    <cellStyle name="Normal 100 4" xfId="51754"/>
    <cellStyle name="Normal 100 5" xfId="51755"/>
    <cellStyle name="Normal 101" xfId="51756"/>
    <cellStyle name="Normal 101 2" xfId="51757"/>
    <cellStyle name="Normal 101 2 2" xfId="51758"/>
    <cellStyle name="Normal 101 2 2 2" xfId="51759"/>
    <cellStyle name="Normal 101 2 2 3" xfId="51760"/>
    <cellStyle name="Normal 101 2 3" xfId="51761"/>
    <cellStyle name="Normal 101 2 4" xfId="51762"/>
    <cellStyle name="Normal 101 3" xfId="51763"/>
    <cellStyle name="Normal 101 3 2" xfId="51764"/>
    <cellStyle name="Normal 101 3 3" xfId="51765"/>
    <cellStyle name="Normal 101 4" xfId="51766"/>
    <cellStyle name="Normal 101 5" xfId="51767"/>
    <cellStyle name="Normal 102" xfId="51768"/>
    <cellStyle name="Normal 102 2" xfId="51769"/>
    <cellStyle name="Normal 102 2 2" xfId="51770"/>
    <cellStyle name="Normal 102 2 3" xfId="51771"/>
    <cellStyle name="Normal 102 3" xfId="51772"/>
    <cellStyle name="Normal 102 4" xfId="51773"/>
    <cellStyle name="Normal 103" xfId="51774"/>
    <cellStyle name="Normal 103 2" xfId="51775"/>
    <cellStyle name="Normal 103 2 2" xfId="51776"/>
    <cellStyle name="Normal 103 2 3" xfId="51777"/>
    <cellStyle name="Normal 103 3" xfId="51778"/>
    <cellStyle name="Normal 103 4" xfId="51779"/>
    <cellStyle name="Normal 104" xfId="51780"/>
    <cellStyle name="Normal 104 2" xfId="51781"/>
    <cellStyle name="Normal 104 2 2" xfId="51782"/>
    <cellStyle name="Normal 104 2 3" xfId="51783"/>
    <cellStyle name="Normal 104 3" xfId="51784"/>
    <cellStyle name="Normal 104 4" xfId="51785"/>
    <cellStyle name="Normal 105" xfId="51786"/>
    <cellStyle name="Normal 105 2" xfId="51787"/>
    <cellStyle name="Normal 105 2 2" xfId="51788"/>
    <cellStyle name="Normal 105 2 3" xfId="51789"/>
    <cellStyle name="Normal 105 3" xfId="51790"/>
    <cellStyle name="Normal 105 4" xfId="51791"/>
    <cellStyle name="Normal 106" xfId="51792"/>
    <cellStyle name="Normal 106 2" xfId="51793"/>
    <cellStyle name="Normal 106 2 2" xfId="51794"/>
    <cellStyle name="Normal 106 2 3" xfId="51795"/>
    <cellStyle name="Normal 106 3" xfId="51796"/>
    <cellStyle name="Normal 106 4" xfId="51797"/>
    <cellStyle name="Normal 107" xfId="51798"/>
    <cellStyle name="Normal 107 2" xfId="51799"/>
    <cellStyle name="Normal 107 2 2" xfId="51800"/>
    <cellStyle name="Normal 107 2 3" xfId="51801"/>
    <cellStyle name="Normal 107 3" xfId="51802"/>
    <cellStyle name="Normal 107 4" xfId="51803"/>
    <cellStyle name="Normal 108" xfId="51804"/>
    <cellStyle name="Normal 108 2" xfId="51805"/>
    <cellStyle name="Normal 108 2 2" xfId="51806"/>
    <cellStyle name="Normal 108 2 3" xfId="51807"/>
    <cellStyle name="Normal 108 3" xfId="51808"/>
    <cellStyle name="Normal 108 4" xfId="51809"/>
    <cellStyle name="Normal 109" xfId="51810"/>
    <cellStyle name="Normal 109 2" xfId="51811"/>
    <cellStyle name="Normal 109 2 2" xfId="51812"/>
    <cellStyle name="Normal 109 2 3" xfId="51813"/>
    <cellStyle name="Normal 109 3" xfId="51814"/>
    <cellStyle name="Normal 109 4" xfId="51815"/>
    <cellStyle name="Normal 11" xfId="61"/>
    <cellStyle name="Normal 11 2" xfId="2315"/>
    <cellStyle name="Normal 11 3" xfId="2316"/>
    <cellStyle name="Normal 11 4" xfId="2317"/>
    <cellStyle name="Normal 11 5" xfId="51816"/>
    <cellStyle name="Normal 11 6" xfId="51817"/>
    <cellStyle name="Normal 110" xfId="51818"/>
    <cellStyle name="Normal 111" xfId="51819"/>
    <cellStyle name="Normal 112" xfId="51820"/>
    <cellStyle name="Normal 112 2" xfId="51821"/>
    <cellStyle name="Normal 112 2 2" xfId="51822"/>
    <cellStyle name="Normal 112 2 3" xfId="51823"/>
    <cellStyle name="Normal 112 3" xfId="51824"/>
    <cellStyle name="Normal 112 4" xfId="51825"/>
    <cellStyle name="Normal 113" xfId="51826"/>
    <cellStyle name="Normal 113 2" xfId="51827"/>
    <cellStyle name="Normal 113 2 2" xfId="51828"/>
    <cellStyle name="Normal 113 2 3" xfId="51829"/>
    <cellStyle name="Normal 113 3" xfId="51830"/>
    <cellStyle name="Normal 113 4" xfId="51831"/>
    <cellStyle name="Normal 114" xfId="51832"/>
    <cellStyle name="Normal 115" xfId="51833"/>
    <cellStyle name="Normal 115 2" xfId="51834"/>
    <cellStyle name="Normal 115 2 2" xfId="51835"/>
    <cellStyle name="Normal 115 2 3" xfId="51836"/>
    <cellStyle name="Normal 115 3" xfId="51837"/>
    <cellStyle name="Normal 115 4" xfId="51838"/>
    <cellStyle name="Normal 116" xfId="51839"/>
    <cellStyle name="Normal 116 2" xfId="51840"/>
    <cellStyle name="Normal 116 2 2" xfId="51841"/>
    <cellStyle name="Normal 116 2 3" xfId="51842"/>
    <cellStyle name="Normal 116 3" xfId="51843"/>
    <cellStyle name="Normal 116 4" xfId="51844"/>
    <cellStyle name="Normal 117" xfId="51845"/>
    <cellStyle name="Normal 117 2" xfId="51846"/>
    <cellStyle name="Normal 117 2 2" xfId="51847"/>
    <cellStyle name="Normal 117 2 3" xfId="51848"/>
    <cellStyle name="Normal 117 3" xfId="51849"/>
    <cellStyle name="Normal 117 4" xfId="51850"/>
    <cellStyle name="Normal 118" xfId="51851"/>
    <cellStyle name="Normal 118 2" xfId="51852"/>
    <cellStyle name="Normal 118 2 2" xfId="51853"/>
    <cellStyle name="Normal 118 2 3" xfId="51854"/>
    <cellStyle name="Normal 118 3" xfId="51855"/>
    <cellStyle name="Normal 118 4" xfId="51856"/>
    <cellStyle name="Normal 119" xfId="51857"/>
    <cellStyle name="Normal 119 2" xfId="51858"/>
    <cellStyle name="Normal 119 2 2" xfId="51859"/>
    <cellStyle name="Normal 119 2 3" xfId="51860"/>
    <cellStyle name="Normal 119 3" xfId="51861"/>
    <cellStyle name="Normal 119 4" xfId="51862"/>
    <cellStyle name="Normal 12" xfId="62"/>
    <cellStyle name="Normal 12 2" xfId="2318"/>
    <cellStyle name="Normal 12 3" xfId="2319"/>
    <cellStyle name="Normal 12 4" xfId="2320"/>
    <cellStyle name="Normal 12 5" xfId="51863"/>
    <cellStyle name="Normal 12 6" xfId="51864"/>
    <cellStyle name="Normal 120" xfId="51865"/>
    <cellStyle name="Normal 120 2" xfId="51866"/>
    <cellStyle name="Normal 120 2 2" xfId="51867"/>
    <cellStyle name="Normal 120 2 3" xfId="51868"/>
    <cellStyle name="Normal 120 3" xfId="51869"/>
    <cellStyle name="Normal 120 4" xfId="51870"/>
    <cellStyle name="Normal 121" xfId="51871"/>
    <cellStyle name="Normal 122" xfId="51872"/>
    <cellStyle name="Normal 123" xfId="51873"/>
    <cellStyle name="Normal 124" xfId="51874"/>
    <cellStyle name="Normal 124 2" xfId="51875"/>
    <cellStyle name="Normal 124 2 2" xfId="51876"/>
    <cellStyle name="Normal 124 2 3" xfId="51877"/>
    <cellStyle name="Normal 124 3" xfId="51878"/>
    <cellStyle name="Normal 124 4" xfId="51879"/>
    <cellStyle name="Normal 125" xfId="51880"/>
    <cellStyle name="Normal 125 2" xfId="51881"/>
    <cellStyle name="Normal 125 2 2" xfId="51882"/>
    <cellStyle name="Normal 125 2 3" xfId="51883"/>
    <cellStyle name="Normal 125 3" xfId="51884"/>
    <cellStyle name="Normal 125 4" xfId="51885"/>
    <cellStyle name="Normal 126" xfId="51886"/>
    <cellStyle name="Normal 126 2" xfId="51887"/>
    <cellStyle name="Normal 127" xfId="51888"/>
    <cellStyle name="Normal 127 2" xfId="51889"/>
    <cellStyle name="Normal 127 3" xfId="51890"/>
    <cellStyle name="Normal 128" xfId="51891"/>
    <cellStyle name="Normal 128 2" xfId="51892"/>
    <cellStyle name="Normal 128 3" xfId="51893"/>
    <cellStyle name="Normal 129" xfId="51894"/>
    <cellStyle name="Normal 13" xfId="2321"/>
    <cellStyle name="Normal 13 10" xfId="51895"/>
    <cellStyle name="Normal 13 10 2" xfId="51896"/>
    <cellStyle name="Normal 13 10 2 2" xfId="51897"/>
    <cellStyle name="Normal 13 10 2 3" xfId="51898"/>
    <cellStyle name="Normal 13 10 3" xfId="51899"/>
    <cellStyle name="Normal 13 10 4" xfId="51900"/>
    <cellStyle name="Normal 13 11" xfId="51901"/>
    <cellStyle name="Normal 13 11 2" xfId="51902"/>
    <cellStyle name="Normal 13 11 2 2" xfId="51903"/>
    <cellStyle name="Normal 13 11 2 3" xfId="51904"/>
    <cellStyle name="Normal 13 11 3" xfId="51905"/>
    <cellStyle name="Normal 13 11 4" xfId="51906"/>
    <cellStyle name="Normal 13 12" xfId="51907"/>
    <cellStyle name="Normal 13 12 2" xfId="51908"/>
    <cellStyle name="Normal 13 12 3" xfId="51909"/>
    <cellStyle name="Normal 13 13" xfId="51910"/>
    <cellStyle name="Normal 13 14" xfId="51911"/>
    <cellStyle name="Normal 13 15" xfId="51912"/>
    <cellStyle name="Normal 13 16" xfId="51913"/>
    <cellStyle name="Normal 13 17" xfId="51914"/>
    <cellStyle name="Normal 13 2" xfId="51915"/>
    <cellStyle name="Normal 13 2 10" xfId="51916"/>
    <cellStyle name="Normal 13 2 10 2" xfId="51917"/>
    <cellStyle name="Normal 13 2 10 3" xfId="51918"/>
    <cellStyle name="Normal 13 2 11" xfId="51919"/>
    <cellStyle name="Normal 13 2 12" xfId="51920"/>
    <cellStyle name="Normal 13 2 2" xfId="51921"/>
    <cellStyle name="Normal 13 2 2 2" xfId="51922"/>
    <cellStyle name="Normal 13 2 2 2 2" xfId="51923"/>
    <cellStyle name="Normal 13 2 2 2 2 2" xfId="51924"/>
    <cellStyle name="Normal 13 2 2 2 2 2 2" xfId="51925"/>
    <cellStyle name="Normal 13 2 2 2 2 2 3" xfId="51926"/>
    <cellStyle name="Normal 13 2 2 2 2 3" xfId="51927"/>
    <cellStyle name="Normal 13 2 2 2 2 4" xfId="51928"/>
    <cellStyle name="Normal 13 2 2 2 3" xfId="51929"/>
    <cellStyle name="Normal 13 2 2 2 3 2" xfId="51930"/>
    <cellStyle name="Normal 13 2 2 2 3 3" xfId="51931"/>
    <cellStyle name="Normal 13 2 2 2 4" xfId="51932"/>
    <cellStyle name="Normal 13 2 2 2 5" xfId="51933"/>
    <cellStyle name="Normal 13 2 2 3" xfId="51934"/>
    <cellStyle name="Normal 13 2 2 3 2" xfId="51935"/>
    <cellStyle name="Normal 13 2 2 3 2 2" xfId="51936"/>
    <cellStyle name="Normal 13 2 2 3 2 2 2" xfId="51937"/>
    <cellStyle name="Normal 13 2 2 3 2 2 3" xfId="51938"/>
    <cellStyle name="Normal 13 2 2 3 2 3" xfId="51939"/>
    <cellStyle name="Normal 13 2 2 3 2 4" xfId="51940"/>
    <cellStyle name="Normal 13 2 2 3 3" xfId="51941"/>
    <cellStyle name="Normal 13 2 2 3 3 2" xfId="51942"/>
    <cellStyle name="Normal 13 2 2 3 3 3" xfId="51943"/>
    <cellStyle name="Normal 13 2 2 3 4" xfId="51944"/>
    <cellStyle name="Normal 13 2 2 3 5" xfId="51945"/>
    <cellStyle name="Normal 13 2 2 4" xfId="51946"/>
    <cellStyle name="Normal 13 2 2 4 2" xfId="51947"/>
    <cellStyle name="Normal 13 2 2 4 2 2" xfId="51948"/>
    <cellStyle name="Normal 13 2 2 4 2 3" xfId="51949"/>
    <cellStyle name="Normal 13 2 2 4 3" xfId="51950"/>
    <cellStyle name="Normal 13 2 2 4 4" xfId="51951"/>
    <cellStyle name="Normal 13 2 2 5" xfId="51952"/>
    <cellStyle name="Normal 13 2 2 5 2" xfId="51953"/>
    <cellStyle name="Normal 13 2 2 5 3" xfId="51954"/>
    <cellStyle name="Normal 13 2 2 6" xfId="51955"/>
    <cellStyle name="Normal 13 2 2 7" xfId="51956"/>
    <cellStyle name="Normal 13 2 3" xfId="51957"/>
    <cellStyle name="Normal 13 2 3 2" xfId="51958"/>
    <cellStyle name="Normal 13 2 3 2 2" xfId="51959"/>
    <cellStyle name="Normal 13 2 3 2 2 2" xfId="51960"/>
    <cellStyle name="Normal 13 2 3 2 2 2 2" xfId="51961"/>
    <cellStyle name="Normal 13 2 3 2 2 2 3" xfId="51962"/>
    <cellStyle name="Normal 13 2 3 2 2 3" xfId="51963"/>
    <cellStyle name="Normal 13 2 3 2 2 4" xfId="51964"/>
    <cellStyle name="Normal 13 2 3 2 3" xfId="51965"/>
    <cellStyle name="Normal 13 2 3 2 3 2" xfId="51966"/>
    <cellStyle name="Normal 13 2 3 2 3 3" xfId="51967"/>
    <cellStyle name="Normal 13 2 3 2 4" xfId="51968"/>
    <cellStyle name="Normal 13 2 3 2 5" xfId="51969"/>
    <cellStyle name="Normal 13 2 3 3" xfId="51970"/>
    <cellStyle name="Normal 13 2 3 3 2" xfId="51971"/>
    <cellStyle name="Normal 13 2 3 3 2 2" xfId="51972"/>
    <cellStyle name="Normal 13 2 3 3 2 2 2" xfId="51973"/>
    <cellStyle name="Normal 13 2 3 3 2 2 3" xfId="51974"/>
    <cellStyle name="Normal 13 2 3 3 2 3" xfId="51975"/>
    <cellStyle name="Normal 13 2 3 3 2 4" xfId="51976"/>
    <cellStyle name="Normal 13 2 3 3 3" xfId="51977"/>
    <cellStyle name="Normal 13 2 3 3 3 2" xfId="51978"/>
    <cellStyle name="Normal 13 2 3 3 3 3" xfId="51979"/>
    <cellStyle name="Normal 13 2 3 3 4" xfId="51980"/>
    <cellStyle name="Normal 13 2 3 3 5" xfId="51981"/>
    <cellStyle name="Normal 13 2 3 4" xfId="51982"/>
    <cellStyle name="Normal 13 2 3 4 2" xfId="51983"/>
    <cellStyle name="Normal 13 2 3 4 2 2" xfId="51984"/>
    <cellStyle name="Normal 13 2 3 4 2 3" xfId="51985"/>
    <cellStyle name="Normal 13 2 3 4 3" xfId="51986"/>
    <cellStyle name="Normal 13 2 3 4 4" xfId="51987"/>
    <cellStyle name="Normal 13 2 3 5" xfId="51988"/>
    <cellStyle name="Normal 13 2 3 5 2" xfId="51989"/>
    <cellStyle name="Normal 13 2 3 5 3" xfId="51990"/>
    <cellStyle name="Normal 13 2 3 6" xfId="51991"/>
    <cellStyle name="Normal 13 2 3 7" xfId="51992"/>
    <cellStyle name="Normal 13 2 4" xfId="51993"/>
    <cellStyle name="Normal 13 2 4 2" xfId="51994"/>
    <cellStyle name="Normal 13 2 4 2 2" xfId="51995"/>
    <cellStyle name="Normal 13 2 4 2 2 2" xfId="51996"/>
    <cellStyle name="Normal 13 2 4 2 2 2 2" xfId="51997"/>
    <cellStyle name="Normal 13 2 4 2 2 2 3" xfId="51998"/>
    <cellStyle name="Normal 13 2 4 2 2 3" xfId="51999"/>
    <cellStyle name="Normal 13 2 4 2 2 4" xfId="52000"/>
    <cellStyle name="Normal 13 2 4 2 3" xfId="52001"/>
    <cellStyle name="Normal 13 2 4 2 3 2" xfId="52002"/>
    <cellStyle name="Normal 13 2 4 2 3 3" xfId="52003"/>
    <cellStyle name="Normal 13 2 4 2 4" xfId="52004"/>
    <cellStyle name="Normal 13 2 4 2 5" xfId="52005"/>
    <cellStyle name="Normal 13 2 4 3" xfId="52006"/>
    <cellStyle name="Normal 13 2 4 3 2" xfId="52007"/>
    <cellStyle name="Normal 13 2 4 3 2 2" xfId="52008"/>
    <cellStyle name="Normal 13 2 4 3 2 2 2" xfId="52009"/>
    <cellStyle name="Normal 13 2 4 3 2 2 3" xfId="52010"/>
    <cellStyle name="Normal 13 2 4 3 2 3" xfId="52011"/>
    <cellStyle name="Normal 13 2 4 3 2 4" xfId="52012"/>
    <cellStyle name="Normal 13 2 4 3 3" xfId="52013"/>
    <cellStyle name="Normal 13 2 4 3 3 2" xfId="52014"/>
    <cellStyle name="Normal 13 2 4 3 3 3" xfId="52015"/>
    <cellStyle name="Normal 13 2 4 3 4" xfId="52016"/>
    <cellStyle name="Normal 13 2 4 3 5" xfId="52017"/>
    <cellStyle name="Normal 13 2 4 4" xfId="52018"/>
    <cellStyle name="Normal 13 2 4 4 2" xfId="52019"/>
    <cellStyle name="Normal 13 2 4 4 2 2" xfId="52020"/>
    <cellStyle name="Normal 13 2 4 4 2 3" xfId="52021"/>
    <cellStyle name="Normal 13 2 4 4 3" xfId="52022"/>
    <cellStyle name="Normal 13 2 4 4 4" xfId="52023"/>
    <cellStyle name="Normal 13 2 4 5" xfId="52024"/>
    <cellStyle name="Normal 13 2 4 5 2" xfId="52025"/>
    <cellStyle name="Normal 13 2 4 5 3" xfId="52026"/>
    <cellStyle name="Normal 13 2 4 6" xfId="52027"/>
    <cellStyle name="Normal 13 2 4 7" xfId="52028"/>
    <cellStyle name="Normal 13 2 5" xfId="52029"/>
    <cellStyle name="Normal 13 2 5 2" xfId="52030"/>
    <cellStyle name="Normal 13 2 5 2 2" xfId="52031"/>
    <cellStyle name="Normal 13 2 5 2 2 2" xfId="52032"/>
    <cellStyle name="Normal 13 2 5 2 2 3" xfId="52033"/>
    <cellStyle name="Normal 13 2 5 2 3" xfId="52034"/>
    <cellStyle name="Normal 13 2 5 2 4" xfId="52035"/>
    <cellStyle name="Normal 13 2 5 3" xfId="52036"/>
    <cellStyle name="Normal 13 2 5 3 2" xfId="52037"/>
    <cellStyle name="Normal 13 2 5 3 3" xfId="52038"/>
    <cellStyle name="Normal 13 2 5 4" xfId="52039"/>
    <cellStyle name="Normal 13 2 5 5" xfId="52040"/>
    <cellStyle name="Normal 13 2 6" xfId="52041"/>
    <cellStyle name="Normal 13 2 6 2" xfId="52042"/>
    <cellStyle name="Normal 13 2 6 2 2" xfId="52043"/>
    <cellStyle name="Normal 13 2 6 2 2 2" xfId="52044"/>
    <cellStyle name="Normal 13 2 6 2 2 3" xfId="52045"/>
    <cellStyle name="Normal 13 2 6 2 3" xfId="52046"/>
    <cellStyle name="Normal 13 2 6 2 4" xfId="52047"/>
    <cellStyle name="Normal 13 2 6 3" xfId="52048"/>
    <cellStyle name="Normal 13 2 6 3 2" xfId="52049"/>
    <cellStyle name="Normal 13 2 6 3 3" xfId="52050"/>
    <cellStyle name="Normal 13 2 6 4" xfId="52051"/>
    <cellStyle name="Normal 13 2 6 5" xfId="52052"/>
    <cellStyle name="Normal 13 2 7" xfId="52053"/>
    <cellStyle name="Normal 13 2 7 2" xfId="52054"/>
    <cellStyle name="Normal 13 2 7 2 2" xfId="52055"/>
    <cellStyle name="Normal 13 2 7 2 2 2" xfId="52056"/>
    <cellStyle name="Normal 13 2 7 2 2 3" xfId="52057"/>
    <cellStyle name="Normal 13 2 7 2 3" xfId="52058"/>
    <cellStyle name="Normal 13 2 7 2 4" xfId="52059"/>
    <cellStyle name="Normal 13 2 7 3" xfId="52060"/>
    <cellStyle name="Normal 13 2 7 3 2" xfId="52061"/>
    <cellStyle name="Normal 13 2 7 3 3" xfId="52062"/>
    <cellStyle name="Normal 13 2 7 4" xfId="52063"/>
    <cellStyle name="Normal 13 2 7 5" xfId="52064"/>
    <cellStyle name="Normal 13 2 8" xfId="52065"/>
    <cellStyle name="Normal 13 2 8 2" xfId="52066"/>
    <cellStyle name="Normal 13 2 8 2 2" xfId="52067"/>
    <cellStyle name="Normal 13 2 8 2 3" xfId="52068"/>
    <cellStyle name="Normal 13 2 8 3" xfId="52069"/>
    <cellStyle name="Normal 13 2 8 4" xfId="52070"/>
    <cellStyle name="Normal 13 2 9" xfId="52071"/>
    <cellStyle name="Normal 13 2 9 2" xfId="52072"/>
    <cellStyle name="Normal 13 2 9 2 2" xfId="52073"/>
    <cellStyle name="Normal 13 2 9 2 3" xfId="52074"/>
    <cellStyle name="Normal 13 2 9 3" xfId="52075"/>
    <cellStyle name="Normal 13 2 9 4" xfId="52076"/>
    <cellStyle name="Normal 13 3" xfId="52077"/>
    <cellStyle name="Normal 13 3 10" xfId="52078"/>
    <cellStyle name="Normal 13 3 10 2" xfId="52079"/>
    <cellStyle name="Normal 13 3 10 3" xfId="52080"/>
    <cellStyle name="Normal 13 3 11" xfId="52081"/>
    <cellStyle name="Normal 13 3 12" xfId="52082"/>
    <cellStyle name="Normal 13 3 2" xfId="52083"/>
    <cellStyle name="Normal 13 3 2 2" xfId="52084"/>
    <cellStyle name="Normal 13 3 2 2 2" xfId="52085"/>
    <cellStyle name="Normal 13 3 2 2 2 2" xfId="52086"/>
    <cellStyle name="Normal 13 3 2 2 2 2 2" xfId="52087"/>
    <cellStyle name="Normal 13 3 2 2 2 2 3" xfId="52088"/>
    <cellStyle name="Normal 13 3 2 2 2 3" xfId="52089"/>
    <cellStyle name="Normal 13 3 2 2 2 4" xfId="52090"/>
    <cellStyle name="Normal 13 3 2 2 3" xfId="52091"/>
    <cellStyle name="Normal 13 3 2 2 3 2" xfId="52092"/>
    <cellStyle name="Normal 13 3 2 2 3 3" xfId="52093"/>
    <cellStyle name="Normal 13 3 2 2 4" xfId="52094"/>
    <cellStyle name="Normal 13 3 2 2 5" xfId="52095"/>
    <cellStyle name="Normal 13 3 2 3" xfId="52096"/>
    <cellStyle name="Normal 13 3 2 3 2" xfId="52097"/>
    <cellStyle name="Normal 13 3 2 3 2 2" xfId="52098"/>
    <cellStyle name="Normal 13 3 2 3 2 2 2" xfId="52099"/>
    <cellStyle name="Normal 13 3 2 3 2 2 3" xfId="52100"/>
    <cellStyle name="Normal 13 3 2 3 2 3" xfId="52101"/>
    <cellStyle name="Normal 13 3 2 3 2 4" xfId="52102"/>
    <cellStyle name="Normal 13 3 2 3 3" xfId="52103"/>
    <cellStyle name="Normal 13 3 2 3 3 2" xfId="52104"/>
    <cellStyle name="Normal 13 3 2 3 3 3" xfId="52105"/>
    <cellStyle name="Normal 13 3 2 3 4" xfId="52106"/>
    <cellStyle name="Normal 13 3 2 3 5" xfId="52107"/>
    <cellStyle name="Normal 13 3 2 4" xfId="52108"/>
    <cellStyle name="Normal 13 3 2 4 2" xfId="52109"/>
    <cellStyle name="Normal 13 3 2 4 2 2" xfId="52110"/>
    <cellStyle name="Normal 13 3 2 4 2 3" xfId="52111"/>
    <cellStyle name="Normal 13 3 2 4 3" xfId="52112"/>
    <cellStyle name="Normal 13 3 2 4 4" xfId="52113"/>
    <cellStyle name="Normal 13 3 2 5" xfId="52114"/>
    <cellStyle name="Normal 13 3 2 5 2" xfId="52115"/>
    <cellStyle name="Normal 13 3 2 5 3" xfId="52116"/>
    <cellStyle name="Normal 13 3 2 6" xfId="52117"/>
    <cellStyle name="Normal 13 3 2 7" xfId="52118"/>
    <cellStyle name="Normal 13 3 3" xfId="52119"/>
    <cellStyle name="Normal 13 3 3 2" xfId="52120"/>
    <cellStyle name="Normal 13 3 3 2 2" xfId="52121"/>
    <cellStyle name="Normal 13 3 3 2 2 2" xfId="52122"/>
    <cellStyle name="Normal 13 3 3 2 2 2 2" xfId="52123"/>
    <cellStyle name="Normal 13 3 3 2 2 2 3" xfId="52124"/>
    <cellStyle name="Normal 13 3 3 2 2 3" xfId="52125"/>
    <cellStyle name="Normal 13 3 3 2 2 4" xfId="52126"/>
    <cellStyle name="Normal 13 3 3 2 3" xfId="52127"/>
    <cellStyle name="Normal 13 3 3 2 3 2" xfId="52128"/>
    <cellStyle name="Normal 13 3 3 2 3 3" xfId="52129"/>
    <cellStyle name="Normal 13 3 3 2 4" xfId="52130"/>
    <cellStyle name="Normal 13 3 3 2 5" xfId="52131"/>
    <cellStyle name="Normal 13 3 3 3" xfId="52132"/>
    <cellStyle name="Normal 13 3 3 3 2" xfId="52133"/>
    <cellStyle name="Normal 13 3 3 3 2 2" xfId="52134"/>
    <cellStyle name="Normal 13 3 3 3 2 2 2" xfId="52135"/>
    <cellStyle name="Normal 13 3 3 3 2 2 3" xfId="52136"/>
    <cellStyle name="Normal 13 3 3 3 2 3" xfId="52137"/>
    <cellStyle name="Normal 13 3 3 3 2 4" xfId="52138"/>
    <cellStyle name="Normal 13 3 3 3 3" xfId="52139"/>
    <cellStyle name="Normal 13 3 3 3 3 2" xfId="52140"/>
    <cellStyle name="Normal 13 3 3 3 3 3" xfId="52141"/>
    <cellStyle name="Normal 13 3 3 3 4" xfId="52142"/>
    <cellStyle name="Normal 13 3 3 3 5" xfId="52143"/>
    <cellStyle name="Normal 13 3 3 4" xfId="52144"/>
    <cellStyle name="Normal 13 3 3 4 2" xfId="52145"/>
    <cellStyle name="Normal 13 3 3 4 2 2" xfId="52146"/>
    <cellStyle name="Normal 13 3 3 4 2 3" xfId="52147"/>
    <cellStyle name="Normal 13 3 3 4 3" xfId="52148"/>
    <cellStyle name="Normal 13 3 3 4 4" xfId="52149"/>
    <cellStyle name="Normal 13 3 3 5" xfId="52150"/>
    <cellStyle name="Normal 13 3 3 5 2" xfId="52151"/>
    <cellStyle name="Normal 13 3 3 5 3" xfId="52152"/>
    <cellStyle name="Normal 13 3 3 6" xfId="52153"/>
    <cellStyle name="Normal 13 3 3 7" xfId="52154"/>
    <cellStyle name="Normal 13 3 4" xfId="52155"/>
    <cellStyle name="Normal 13 3 4 2" xfId="52156"/>
    <cellStyle name="Normal 13 3 4 2 2" xfId="52157"/>
    <cellStyle name="Normal 13 3 4 2 2 2" xfId="52158"/>
    <cellStyle name="Normal 13 3 4 2 2 2 2" xfId="52159"/>
    <cellStyle name="Normal 13 3 4 2 2 2 3" xfId="52160"/>
    <cellStyle name="Normal 13 3 4 2 2 3" xfId="52161"/>
    <cellStyle name="Normal 13 3 4 2 2 4" xfId="52162"/>
    <cellStyle name="Normal 13 3 4 2 3" xfId="52163"/>
    <cellStyle name="Normal 13 3 4 2 3 2" xfId="52164"/>
    <cellStyle name="Normal 13 3 4 2 3 3" xfId="52165"/>
    <cellStyle name="Normal 13 3 4 2 4" xfId="52166"/>
    <cellStyle name="Normal 13 3 4 2 5" xfId="52167"/>
    <cellStyle name="Normal 13 3 4 3" xfId="52168"/>
    <cellStyle name="Normal 13 3 4 3 2" xfId="52169"/>
    <cellStyle name="Normal 13 3 4 3 2 2" xfId="52170"/>
    <cellStyle name="Normal 13 3 4 3 2 2 2" xfId="52171"/>
    <cellStyle name="Normal 13 3 4 3 2 2 3" xfId="52172"/>
    <cellStyle name="Normal 13 3 4 3 2 3" xfId="52173"/>
    <cellStyle name="Normal 13 3 4 3 2 4" xfId="52174"/>
    <cellStyle name="Normal 13 3 4 3 3" xfId="52175"/>
    <cellStyle name="Normal 13 3 4 3 3 2" xfId="52176"/>
    <cellStyle name="Normal 13 3 4 3 3 3" xfId="52177"/>
    <cellStyle name="Normal 13 3 4 3 4" xfId="52178"/>
    <cellStyle name="Normal 13 3 4 3 5" xfId="52179"/>
    <cellStyle name="Normal 13 3 4 4" xfId="52180"/>
    <cellStyle name="Normal 13 3 4 4 2" xfId="52181"/>
    <cellStyle name="Normal 13 3 4 4 2 2" xfId="52182"/>
    <cellStyle name="Normal 13 3 4 4 2 3" xfId="52183"/>
    <cellStyle name="Normal 13 3 4 4 3" xfId="52184"/>
    <cellStyle name="Normal 13 3 4 4 4" xfId="52185"/>
    <cellStyle name="Normal 13 3 4 5" xfId="52186"/>
    <cellStyle name="Normal 13 3 4 5 2" xfId="52187"/>
    <cellStyle name="Normal 13 3 4 5 3" xfId="52188"/>
    <cellStyle name="Normal 13 3 4 6" xfId="52189"/>
    <cellStyle name="Normal 13 3 4 7" xfId="52190"/>
    <cellStyle name="Normal 13 3 5" xfId="52191"/>
    <cellStyle name="Normal 13 3 5 2" xfId="52192"/>
    <cellStyle name="Normal 13 3 5 2 2" xfId="52193"/>
    <cellStyle name="Normal 13 3 5 2 2 2" xfId="52194"/>
    <cellStyle name="Normal 13 3 5 2 2 3" xfId="52195"/>
    <cellStyle name="Normal 13 3 5 2 3" xfId="52196"/>
    <cellStyle name="Normal 13 3 5 2 4" xfId="52197"/>
    <cellStyle name="Normal 13 3 5 3" xfId="52198"/>
    <cellStyle name="Normal 13 3 5 3 2" xfId="52199"/>
    <cellStyle name="Normal 13 3 5 3 3" xfId="52200"/>
    <cellStyle name="Normal 13 3 5 4" xfId="52201"/>
    <cellStyle name="Normal 13 3 5 5" xfId="52202"/>
    <cellStyle name="Normal 13 3 6" xfId="52203"/>
    <cellStyle name="Normal 13 3 6 2" xfId="52204"/>
    <cellStyle name="Normal 13 3 6 2 2" xfId="52205"/>
    <cellStyle name="Normal 13 3 6 2 2 2" xfId="52206"/>
    <cellStyle name="Normal 13 3 6 2 2 3" xfId="52207"/>
    <cellStyle name="Normal 13 3 6 2 3" xfId="52208"/>
    <cellStyle name="Normal 13 3 6 2 4" xfId="52209"/>
    <cellStyle name="Normal 13 3 6 3" xfId="52210"/>
    <cellStyle name="Normal 13 3 6 3 2" xfId="52211"/>
    <cellStyle name="Normal 13 3 6 3 3" xfId="52212"/>
    <cellStyle name="Normal 13 3 6 4" xfId="52213"/>
    <cellStyle name="Normal 13 3 6 5" xfId="52214"/>
    <cellStyle name="Normal 13 3 7" xfId="52215"/>
    <cellStyle name="Normal 13 3 7 2" xfId="52216"/>
    <cellStyle name="Normal 13 3 7 2 2" xfId="52217"/>
    <cellStyle name="Normal 13 3 7 2 2 2" xfId="52218"/>
    <cellStyle name="Normal 13 3 7 2 2 3" xfId="52219"/>
    <cellStyle name="Normal 13 3 7 2 3" xfId="52220"/>
    <cellStyle name="Normal 13 3 7 2 4" xfId="52221"/>
    <cellStyle name="Normal 13 3 7 3" xfId="52222"/>
    <cellStyle name="Normal 13 3 7 3 2" xfId="52223"/>
    <cellStyle name="Normal 13 3 7 3 3" xfId="52224"/>
    <cellStyle name="Normal 13 3 7 4" xfId="52225"/>
    <cellStyle name="Normal 13 3 7 5" xfId="52226"/>
    <cellStyle name="Normal 13 3 8" xfId="52227"/>
    <cellStyle name="Normal 13 3 8 2" xfId="52228"/>
    <cellStyle name="Normal 13 3 8 2 2" xfId="52229"/>
    <cellStyle name="Normal 13 3 8 2 3" xfId="52230"/>
    <cellStyle name="Normal 13 3 8 3" xfId="52231"/>
    <cellStyle name="Normal 13 3 8 4" xfId="52232"/>
    <cellStyle name="Normal 13 3 9" xfId="52233"/>
    <cellStyle name="Normal 13 3 9 2" xfId="52234"/>
    <cellStyle name="Normal 13 3 9 2 2" xfId="52235"/>
    <cellStyle name="Normal 13 3 9 2 3" xfId="52236"/>
    <cellStyle name="Normal 13 3 9 3" xfId="52237"/>
    <cellStyle name="Normal 13 3 9 4" xfId="52238"/>
    <cellStyle name="Normal 13 4" xfId="52239"/>
    <cellStyle name="Normal 13 4 2" xfId="52240"/>
    <cellStyle name="Normal 13 4 2 2" xfId="52241"/>
    <cellStyle name="Normal 13 4 2 2 2" xfId="52242"/>
    <cellStyle name="Normal 13 4 2 2 2 2" xfId="52243"/>
    <cellStyle name="Normal 13 4 2 2 2 3" xfId="52244"/>
    <cellStyle name="Normal 13 4 2 2 3" xfId="52245"/>
    <cellStyle name="Normal 13 4 2 2 4" xfId="52246"/>
    <cellStyle name="Normal 13 4 2 3" xfId="52247"/>
    <cellStyle name="Normal 13 4 2 3 2" xfId="52248"/>
    <cellStyle name="Normal 13 4 2 3 3" xfId="52249"/>
    <cellStyle name="Normal 13 4 2 4" xfId="52250"/>
    <cellStyle name="Normal 13 4 2 5" xfId="52251"/>
    <cellStyle name="Normal 13 4 3" xfId="52252"/>
    <cellStyle name="Normal 13 4 3 2" xfId="52253"/>
    <cellStyle name="Normal 13 4 3 2 2" xfId="52254"/>
    <cellStyle name="Normal 13 4 3 2 2 2" xfId="52255"/>
    <cellStyle name="Normal 13 4 3 2 2 3" xfId="52256"/>
    <cellStyle name="Normal 13 4 3 2 3" xfId="52257"/>
    <cellStyle name="Normal 13 4 3 2 4" xfId="52258"/>
    <cellStyle name="Normal 13 4 3 3" xfId="52259"/>
    <cellStyle name="Normal 13 4 3 3 2" xfId="52260"/>
    <cellStyle name="Normal 13 4 3 3 3" xfId="52261"/>
    <cellStyle name="Normal 13 4 3 4" xfId="52262"/>
    <cellStyle name="Normal 13 4 3 5" xfId="52263"/>
    <cellStyle name="Normal 13 4 4" xfId="52264"/>
    <cellStyle name="Normal 13 4 4 2" xfId="52265"/>
    <cellStyle name="Normal 13 4 4 2 2" xfId="52266"/>
    <cellStyle name="Normal 13 4 4 2 2 2" xfId="52267"/>
    <cellStyle name="Normal 13 4 4 2 2 3" xfId="52268"/>
    <cellStyle name="Normal 13 4 4 2 3" xfId="52269"/>
    <cellStyle name="Normal 13 4 4 2 4" xfId="52270"/>
    <cellStyle name="Normal 13 4 4 3" xfId="52271"/>
    <cellStyle name="Normal 13 4 4 3 2" xfId="52272"/>
    <cellStyle name="Normal 13 4 4 3 3" xfId="52273"/>
    <cellStyle name="Normal 13 4 4 4" xfId="52274"/>
    <cellStyle name="Normal 13 4 4 5" xfId="52275"/>
    <cellStyle name="Normal 13 4 5" xfId="52276"/>
    <cellStyle name="Normal 13 4 5 2" xfId="52277"/>
    <cellStyle name="Normal 13 4 5 2 2" xfId="52278"/>
    <cellStyle name="Normal 13 4 5 2 3" xfId="52279"/>
    <cellStyle name="Normal 13 4 5 3" xfId="52280"/>
    <cellStyle name="Normal 13 4 5 4" xfId="52281"/>
    <cellStyle name="Normal 13 4 6" xfId="52282"/>
    <cellStyle name="Normal 13 4 6 2" xfId="52283"/>
    <cellStyle name="Normal 13 4 6 3" xfId="52284"/>
    <cellStyle name="Normal 13 4 7" xfId="52285"/>
    <cellStyle name="Normal 13 4 8" xfId="52286"/>
    <cellStyle name="Normal 13 5" xfId="52287"/>
    <cellStyle name="Normal 13 5 2" xfId="52288"/>
    <cellStyle name="Normal 13 5 2 2" xfId="52289"/>
    <cellStyle name="Normal 13 5 2 2 2" xfId="52290"/>
    <cellStyle name="Normal 13 5 2 2 2 2" xfId="52291"/>
    <cellStyle name="Normal 13 5 2 2 2 3" xfId="52292"/>
    <cellStyle name="Normal 13 5 2 2 3" xfId="52293"/>
    <cellStyle name="Normal 13 5 2 2 4" xfId="52294"/>
    <cellStyle name="Normal 13 5 2 3" xfId="52295"/>
    <cellStyle name="Normal 13 5 2 3 2" xfId="52296"/>
    <cellStyle name="Normal 13 5 2 3 3" xfId="52297"/>
    <cellStyle name="Normal 13 5 2 4" xfId="52298"/>
    <cellStyle name="Normal 13 5 2 5" xfId="52299"/>
    <cellStyle name="Normal 13 5 3" xfId="52300"/>
    <cellStyle name="Normal 13 5 3 2" xfId="52301"/>
    <cellStyle name="Normal 13 5 3 2 2" xfId="52302"/>
    <cellStyle name="Normal 13 5 3 2 2 2" xfId="52303"/>
    <cellStyle name="Normal 13 5 3 2 2 3" xfId="52304"/>
    <cellStyle name="Normal 13 5 3 2 3" xfId="52305"/>
    <cellStyle name="Normal 13 5 3 2 4" xfId="52306"/>
    <cellStyle name="Normal 13 5 3 3" xfId="52307"/>
    <cellStyle name="Normal 13 5 3 3 2" xfId="52308"/>
    <cellStyle name="Normal 13 5 3 3 3" xfId="52309"/>
    <cellStyle name="Normal 13 5 3 4" xfId="52310"/>
    <cellStyle name="Normal 13 5 3 5" xfId="52311"/>
    <cellStyle name="Normal 13 5 4" xfId="52312"/>
    <cellStyle name="Normal 13 5 4 2" xfId="52313"/>
    <cellStyle name="Normal 13 5 4 2 2" xfId="52314"/>
    <cellStyle name="Normal 13 5 4 2 3" xfId="52315"/>
    <cellStyle name="Normal 13 5 4 3" xfId="52316"/>
    <cellStyle name="Normal 13 5 4 4" xfId="52317"/>
    <cellStyle name="Normal 13 5 5" xfId="52318"/>
    <cellStyle name="Normal 13 5 5 2" xfId="52319"/>
    <cellStyle name="Normal 13 5 5 3" xfId="52320"/>
    <cellStyle name="Normal 13 5 6" xfId="52321"/>
    <cellStyle name="Normal 13 5 7" xfId="52322"/>
    <cellStyle name="Normal 13 6" xfId="52323"/>
    <cellStyle name="Normal 13 6 2" xfId="52324"/>
    <cellStyle name="Normal 13 6 2 2" xfId="52325"/>
    <cellStyle name="Normal 13 6 2 2 2" xfId="52326"/>
    <cellStyle name="Normal 13 6 2 2 2 2" xfId="52327"/>
    <cellStyle name="Normal 13 6 2 2 2 3" xfId="52328"/>
    <cellStyle name="Normal 13 6 2 2 3" xfId="52329"/>
    <cellStyle name="Normal 13 6 2 2 4" xfId="52330"/>
    <cellStyle name="Normal 13 6 2 3" xfId="52331"/>
    <cellStyle name="Normal 13 6 2 3 2" xfId="52332"/>
    <cellStyle name="Normal 13 6 2 3 3" xfId="52333"/>
    <cellStyle name="Normal 13 6 2 4" xfId="52334"/>
    <cellStyle name="Normal 13 6 2 5" xfId="52335"/>
    <cellStyle name="Normal 13 6 3" xfId="52336"/>
    <cellStyle name="Normal 13 6 3 2" xfId="52337"/>
    <cellStyle name="Normal 13 6 3 2 2" xfId="52338"/>
    <cellStyle name="Normal 13 6 3 2 2 2" xfId="52339"/>
    <cellStyle name="Normal 13 6 3 2 2 3" xfId="52340"/>
    <cellStyle name="Normal 13 6 3 2 3" xfId="52341"/>
    <cellStyle name="Normal 13 6 3 2 4" xfId="52342"/>
    <cellStyle name="Normal 13 6 3 3" xfId="52343"/>
    <cellStyle name="Normal 13 6 3 3 2" xfId="52344"/>
    <cellStyle name="Normal 13 6 3 3 3" xfId="52345"/>
    <cellStyle name="Normal 13 6 3 4" xfId="52346"/>
    <cellStyle name="Normal 13 6 3 5" xfId="52347"/>
    <cellStyle name="Normal 13 6 4" xfId="52348"/>
    <cellStyle name="Normal 13 6 4 2" xfId="52349"/>
    <cellStyle name="Normal 13 6 4 2 2" xfId="52350"/>
    <cellStyle name="Normal 13 6 4 2 3" xfId="52351"/>
    <cellStyle name="Normal 13 6 4 3" xfId="52352"/>
    <cellStyle name="Normal 13 6 4 4" xfId="52353"/>
    <cellStyle name="Normal 13 6 5" xfId="52354"/>
    <cellStyle name="Normal 13 6 5 2" xfId="52355"/>
    <cellStyle name="Normal 13 6 5 3" xfId="52356"/>
    <cellStyle name="Normal 13 6 6" xfId="52357"/>
    <cellStyle name="Normal 13 6 7" xfId="52358"/>
    <cellStyle name="Normal 13 7" xfId="52359"/>
    <cellStyle name="Normal 13 7 2" xfId="52360"/>
    <cellStyle name="Normal 13 7 2 2" xfId="52361"/>
    <cellStyle name="Normal 13 7 2 2 2" xfId="52362"/>
    <cellStyle name="Normal 13 7 2 2 3" xfId="52363"/>
    <cellStyle name="Normal 13 7 2 3" xfId="52364"/>
    <cellStyle name="Normal 13 7 2 4" xfId="52365"/>
    <cellStyle name="Normal 13 7 3" xfId="52366"/>
    <cellStyle name="Normal 13 7 3 2" xfId="52367"/>
    <cellStyle name="Normal 13 7 3 3" xfId="52368"/>
    <cellStyle name="Normal 13 7 4" xfId="52369"/>
    <cellStyle name="Normal 13 7 5" xfId="52370"/>
    <cellStyle name="Normal 13 8" xfId="52371"/>
    <cellStyle name="Normal 13 8 2" xfId="52372"/>
    <cellStyle name="Normal 13 8 2 2" xfId="52373"/>
    <cellStyle name="Normal 13 8 2 2 2" xfId="52374"/>
    <cellStyle name="Normal 13 8 2 2 3" xfId="52375"/>
    <cellStyle name="Normal 13 8 2 3" xfId="52376"/>
    <cellStyle name="Normal 13 8 2 4" xfId="52377"/>
    <cellStyle name="Normal 13 8 3" xfId="52378"/>
    <cellStyle name="Normal 13 8 3 2" xfId="52379"/>
    <cellStyle name="Normal 13 8 3 3" xfId="52380"/>
    <cellStyle name="Normal 13 8 4" xfId="52381"/>
    <cellStyle name="Normal 13 8 5" xfId="52382"/>
    <cellStyle name="Normal 13 9" xfId="52383"/>
    <cellStyle name="Normal 13 9 2" xfId="52384"/>
    <cellStyle name="Normal 13 9 2 2" xfId="52385"/>
    <cellStyle name="Normal 13 9 2 2 2" xfId="52386"/>
    <cellStyle name="Normal 13 9 2 2 3" xfId="52387"/>
    <cellStyle name="Normal 13 9 2 3" xfId="52388"/>
    <cellStyle name="Normal 13 9 2 4" xfId="52389"/>
    <cellStyle name="Normal 13 9 3" xfId="52390"/>
    <cellStyle name="Normal 13 9 3 2" xfId="52391"/>
    <cellStyle name="Normal 13 9 3 3" xfId="52392"/>
    <cellStyle name="Normal 13 9 4" xfId="52393"/>
    <cellStyle name="Normal 13 9 5" xfId="52394"/>
    <cellStyle name="Normal 13_PwrTax 51040" xfId="52395"/>
    <cellStyle name="Normal 130" xfId="52396"/>
    <cellStyle name="Normal 131" xfId="52397"/>
    <cellStyle name="Normal 132" xfId="52398"/>
    <cellStyle name="Normal 133" xfId="52399"/>
    <cellStyle name="Normal 134" xfId="52400"/>
    <cellStyle name="Normal 135" xfId="52401"/>
    <cellStyle name="Normal 136" xfId="52402"/>
    <cellStyle name="Normal 137" xfId="52403"/>
    <cellStyle name="Normal 138" xfId="52404"/>
    <cellStyle name="Normal 139" xfId="52405"/>
    <cellStyle name="Normal 14" xfId="2322"/>
    <cellStyle name="Normal 14 2" xfId="52406"/>
    <cellStyle name="Normal 14 3" xfId="52407"/>
    <cellStyle name="Normal 140" xfId="52408"/>
    <cellStyle name="Normal 141" xfId="52409"/>
    <cellStyle name="Normal 142" xfId="52410"/>
    <cellStyle name="Normal 143" xfId="52411"/>
    <cellStyle name="Normal 144" xfId="52412"/>
    <cellStyle name="Normal 145" xfId="52413"/>
    <cellStyle name="Normal 146" xfId="52414"/>
    <cellStyle name="Normal 147" xfId="52415"/>
    <cellStyle name="Normal 148" xfId="52416"/>
    <cellStyle name="Normal 149" xfId="52417"/>
    <cellStyle name="Normal 15" xfId="2323"/>
    <cellStyle name="Normal 15 2" xfId="52418"/>
    <cellStyle name="Normal 150" xfId="52419"/>
    <cellStyle name="Normal 151" xfId="52420"/>
    <cellStyle name="Normal 152" xfId="52421"/>
    <cellStyle name="Normal 153" xfId="52422"/>
    <cellStyle name="Normal 154" xfId="52423"/>
    <cellStyle name="Normal 155" xfId="52424"/>
    <cellStyle name="Normal 156" xfId="52425"/>
    <cellStyle name="Normal 157" xfId="52426"/>
    <cellStyle name="Normal 158" xfId="52427"/>
    <cellStyle name="Normal 159" xfId="52428"/>
    <cellStyle name="Normal 16" xfId="2324"/>
    <cellStyle name="Normal 16 2" xfId="52429"/>
    <cellStyle name="Normal 160" xfId="52430"/>
    <cellStyle name="Normal 161" xfId="52431"/>
    <cellStyle name="Normal 162" xfId="52432"/>
    <cellStyle name="Normal 163" xfId="52433"/>
    <cellStyle name="Normal 164" xfId="52434"/>
    <cellStyle name="Normal 165" xfId="52435"/>
    <cellStyle name="Normal 166" xfId="52436"/>
    <cellStyle name="Normal 167" xfId="52437"/>
    <cellStyle name="Normal 168" xfId="52438"/>
    <cellStyle name="Normal 169" xfId="52439"/>
    <cellStyle name="Normal 17" xfId="2325"/>
    <cellStyle name="Normal 17 2" xfId="52440"/>
    <cellStyle name="Normal 170" xfId="52441"/>
    <cellStyle name="Normal 171" xfId="52442"/>
    <cellStyle name="Normal 172" xfId="52443"/>
    <cellStyle name="Normal 173" xfId="52444"/>
    <cellStyle name="Normal 174" xfId="52445"/>
    <cellStyle name="Normal 175" xfId="52446"/>
    <cellStyle name="Normal 176" xfId="52447"/>
    <cellStyle name="Normal 177" xfId="52448"/>
    <cellStyle name="Normal 178" xfId="52449"/>
    <cellStyle name="Normal 179" xfId="52450"/>
    <cellStyle name="Normal 18" xfId="2326"/>
    <cellStyle name="Normal 18 2" xfId="52451"/>
    <cellStyle name="Normal 180" xfId="52452"/>
    <cellStyle name="Normal 181" xfId="52453"/>
    <cellStyle name="Normal 182" xfId="52454"/>
    <cellStyle name="Normal 183" xfId="52455"/>
    <cellStyle name="Normal 184" xfId="52456"/>
    <cellStyle name="Normal 185" xfId="52457"/>
    <cellStyle name="Normal 186" xfId="52458"/>
    <cellStyle name="Normal 187" xfId="52459"/>
    <cellStyle name="Normal 188" xfId="52460"/>
    <cellStyle name="Normal 189" xfId="52461"/>
    <cellStyle name="Normal 19" xfId="2327"/>
    <cellStyle name="Normal 19 2" xfId="52462"/>
    <cellStyle name="Normal 190" xfId="52463"/>
    <cellStyle name="Normal 2" xfId="63"/>
    <cellStyle name="Normal 2 10" xfId="2328"/>
    <cellStyle name="Normal 2 10 2" xfId="52464"/>
    <cellStyle name="Normal 2 11" xfId="2329"/>
    <cellStyle name="Normal 2 12" xfId="2330"/>
    <cellStyle name="Normal 2 13" xfId="2331"/>
    <cellStyle name="Normal 2 14" xfId="2332"/>
    <cellStyle name="Normal 2 15" xfId="2333"/>
    <cellStyle name="Normal 2 16" xfId="2334"/>
    <cellStyle name="Normal 2 17" xfId="2335"/>
    <cellStyle name="Normal 2 18" xfId="2336"/>
    <cellStyle name="Normal 2 19" xfId="2337"/>
    <cellStyle name="Normal 2 2" xfId="64"/>
    <cellStyle name="Normal 2 2 10" xfId="2338"/>
    <cellStyle name="Normal 2 2 10 2" xfId="52465"/>
    <cellStyle name="Normal 2 2 11" xfId="2339"/>
    <cellStyle name="Normal 2 2 11 2" xfId="52466"/>
    <cellStyle name="Normal 2 2 12" xfId="52467"/>
    <cellStyle name="Normal 2 2 12 2" xfId="52468"/>
    <cellStyle name="Normal 2 2 13" xfId="52469"/>
    <cellStyle name="Normal 2 2 13 2" xfId="52470"/>
    <cellStyle name="Normal 2 2 14" xfId="52471"/>
    <cellStyle name="Normal 2 2 14 2" xfId="52472"/>
    <cellStyle name="Normal 2 2 15" xfId="52473"/>
    <cellStyle name="Normal 2 2 15 2" xfId="52474"/>
    <cellStyle name="Normal 2 2 16" xfId="52475"/>
    <cellStyle name="Normal 2 2 16 2" xfId="52476"/>
    <cellStyle name="Normal 2 2 17" xfId="52477"/>
    <cellStyle name="Normal 2 2 17 2" xfId="52478"/>
    <cellStyle name="Normal 2 2 18" xfId="52479"/>
    <cellStyle name="Normal 2 2 18 2" xfId="52480"/>
    <cellStyle name="Normal 2 2 19" xfId="52481"/>
    <cellStyle name="Normal 2 2 19 2" xfId="52482"/>
    <cellStyle name="Normal 2 2 2" xfId="2340"/>
    <cellStyle name="Normal 2 2 2 10" xfId="52483"/>
    <cellStyle name="Normal 2 2 2 11" xfId="52484"/>
    <cellStyle name="Normal 2 2 2 12" xfId="52485"/>
    <cellStyle name="Normal 2 2 2 13" xfId="52486"/>
    <cellStyle name="Normal 2 2 2 14" xfId="52487"/>
    <cellStyle name="Normal 2 2 2 15" xfId="52488"/>
    <cellStyle name="Normal 2 2 2 2" xfId="52489"/>
    <cellStyle name="Normal 2 2 2 2 10" xfId="52490"/>
    <cellStyle name="Normal 2 2 2 2 11" xfId="52491"/>
    <cellStyle name="Normal 2 2 2 2 12" xfId="52492"/>
    <cellStyle name="Normal 2 2 2 2 13" xfId="52493"/>
    <cellStyle name="Normal 2 2 2 2 14" xfId="52494"/>
    <cellStyle name="Normal 2 2 2 2 2" xfId="52495"/>
    <cellStyle name="Normal 2 2 2 2 2 2" xfId="52496"/>
    <cellStyle name="Normal 2 2 2 2 2 3" xfId="52497"/>
    <cellStyle name="Normal 2 2 2 2 3" xfId="52498"/>
    <cellStyle name="Normal 2 2 2 2 4" xfId="52499"/>
    <cellStyle name="Normal 2 2 2 2 5" xfId="52500"/>
    <cellStyle name="Normal 2 2 2 2 6" xfId="52501"/>
    <cellStyle name="Normal 2 2 2 2 7" xfId="52502"/>
    <cellStyle name="Normal 2 2 2 2 8" xfId="52503"/>
    <cellStyle name="Normal 2 2 2 2 9" xfId="52504"/>
    <cellStyle name="Normal 2 2 2 3" xfId="52505"/>
    <cellStyle name="Normal 2 2 2 4" xfId="52506"/>
    <cellStyle name="Normal 2 2 2 4 2" xfId="52507"/>
    <cellStyle name="Normal 2 2 2 4 3" xfId="52508"/>
    <cellStyle name="Normal 2 2 2 5" xfId="52509"/>
    <cellStyle name="Normal 2 2 2 6" xfId="52510"/>
    <cellStyle name="Normal 2 2 2 7" xfId="52511"/>
    <cellStyle name="Normal 2 2 2 8" xfId="52512"/>
    <cellStyle name="Normal 2 2 2 9" xfId="52513"/>
    <cellStyle name="Normal 2 2 20" xfId="65"/>
    <cellStyle name="Normal 2 2 20 2" xfId="2341"/>
    <cellStyle name="Normal 2 2 20 3" xfId="2342"/>
    <cellStyle name="Normal 2 2 20 4" xfId="2343"/>
    <cellStyle name="Normal 2 2 21" xfId="52514"/>
    <cellStyle name="Normal 2 2 21 2" xfId="52515"/>
    <cellStyle name="Normal 2 2 22" xfId="52516"/>
    <cellStyle name="Normal 2 2 22 2" xfId="52517"/>
    <cellStyle name="Normal 2 2 23" xfId="52518"/>
    <cellStyle name="Normal 2 2 23 2" xfId="52519"/>
    <cellStyle name="Normal 2 2 24" xfId="52520"/>
    <cellStyle name="Normal 2 2 24 2" xfId="52521"/>
    <cellStyle name="Normal 2 2 25" xfId="52522"/>
    <cellStyle name="Normal 2 2 25 2" xfId="52523"/>
    <cellStyle name="Normal 2 2 26" xfId="52524"/>
    <cellStyle name="Normal 2 2 26 2" xfId="52525"/>
    <cellStyle name="Normal 2 2 27" xfId="52526"/>
    <cellStyle name="Normal 2 2 27 2" xfId="52527"/>
    <cellStyle name="Normal 2 2 28" xfId="52528"/>
    <cellStyle name="Normal 2 2 28 2" xfId="52529"/>
    <cellStyle name="Normal 2 2 29" xfId="52530"/>
    <cellStyle name="Normal 2 2 29 2" xfId="52531"/>
    <cellStyle name="Normal 2 2 3" xfId="2344"/>
    <cellStyle name="Normal 2 2 3 2" xfId="52532"/>
    <cellStyle name="Normal 2 2 3 2 2" xfId="52533"/>
    <cellStyle name="Normal 2 2 3 3" xfId="52534"/>
    <cellStyle name="Normal 2 2 30" xfId="52535"/>
    <cellStyle name="Normal 2 2 30 2" xfId="52536"/>
    <cellStyle name="Normal 2 2 31" xfId="52537"/>
    <cellStyle name="Normal 2 2 31 2" xfId="52538"/>
    <cellStyle name="Normal 2 2 32" xfId="52539"/>
    <cellStyle name="Normal 2 2 4" xfId="2345"/>
    <cellStyle name="Normal 2 2 4 2" xfId="52540"/>
    <cellStyle name="Normal 2 2 4 2 2" xfId="52541"/>
    <cellStyle name="Normal 2 2 4 3" xfId="52542"/>
    <cellStyle name="Normal 2 2 5" xfId="2346"/>
    <cellStyle name="Normal 2 2 5 2" xfId="52543"/>
    <cellStyle name="Normal 2 2 5 2 2" xfId="52544"/>
    <cellStyle name="Normal 2 2 5 3" xfId="52545"/>
    <cellStyle name="Normal 2 2 6" xfId="2347"/>
    <cellStyle name="Normal 2 2 6 2" xfId="52546"/>
    <cellStyle name="Normal 2 2 7" xfId="2348"/>
    <cellStyle name="Normal 2 2 7 2" xfId="52547"/>
    <cellStyle name="Normal 2 2 8" xfId="2349"/>
    <cellStyle name="Normal 2 2 8 2" xfId="52548"/>
    <cellStyle name="Normal 2 2 9" xfId="2350"/>
    <cellStyle name="Normal 2 2 9 2" xfId="52549"/>
    <cellStyle name="Normal 2 2 9 3" xfId="52550"/>
    <cellStyle name="Normal 2 2_IDD #5 - Pepco (Sept 2)" xfId="2351"/>
    <cellStyle name="Normal 2 20" xfId="2352"/>
    <cellStyle name="Normal 2 21" xfId="2353"/>
    <cellStyle name="Normal 2 22" xfId="2354"/>
    <cellStyle name="Normal 2 23" xfId="2355"/>
    <cellStyle name="Normal 2 24" xfId="2356"/>
    <cellStyle name="Normal 2 25" xfId="2357"/>
    <cellStyle name="Normal 2 26" xfId="2358"/>
    <cellStyle name="Normal 2 27" xfId="2359"/>
    <cellStyle name="Normal 2 28" xfId="2360"/>
    <cellStyle name="Normal 2 29" xfId="2361"/>
    <cellStyle name="Normal 2 3" xfId="2362"/>
    <cellStyle name="Normal 2 3 2" xfId="52551"/>
    <cellStyle name="Normal 2 3 3" xfId="52552"/>
    <cellStyle name="Normal 2 30" xfId="2363"/>
    <cellStyle name="Normal 2 31" xfId="2364"/>
    <cellStyle name="Normal 2 32" xfId="2365"/>
    <cellStyle name="Normal 2 33" xfId="2366"/>
    <cellStyle name="Normal 2 34" xfId="2367"/>
    <cellStyle name="Normal 2 35" xfId="2368"/>
    <cellStyle name="Normal 2 36" xfId="2369"/>
    <cellStyle name="Normal 2 37" xfId="2370"/>
    <cellStyle name="Normal 2 38" xfId="2371"/>
    <cellStyle name="Normal 2 39" xfId="2372"/>
    <cellStyle name="Normal 2 4" xfId="2373"/>
    <cellStyle name="Normal 2 4 2" xfId="52553"/>
    <cellStyle name="Normal 2 4 3" xfId="52554"/>
    <cellStyle name="Normal 2 40" xfId="2374"/>
    <cellStyle name="Normal 2 41" xfId="2375"/>
    <cellStyle name="Normal 2 42" xfId="2376"/>
    <cellStyle name="Normal 2 43" xfId="2377"/>
    <cellStyle name="Normal 2 44" xfId="2378"/>
    <cellStyle name="Normal 2 45" xfId="2379"/>
    <cellStyle name="Normal 2 46" xfId="2380"/>
    <cellStyle name="Normal 2 47" xfId="2381"/>
    <cellStyle name="Normal 2 48" xfId="2382"/>
    <cellStyle name="Normal 2 49" xfId="2383"/>
    <cellStyle name="Normal 2 5" xfId="2384"/>
    <cellStyle name="Normal 2 5 2" xfId="52555"/>
    <cellStyle name="Normal 2 5 3" xfId="52556"/>
    <cellStyle name="Normal 2 50" xfId="2385"/>
    <cellStyle name="Normal 2 51" xfId="2386"/>
    <cellStyle name="Normal 2 52" xfId="2387"/>
    <cellStyle name="Normal 2 53" xfId="2388"/>
    <cellStyle name="Normal 2 54" xfId="2389"/>
    <cellStyle name="Normal 2 55" xfId="2390"/>
    <cellStyle name="Normal 2 56" xfId="2391"/>
    <cellStyle name="Normal 2 57" xfId="2392"/>
    <cellStyle name="Normal 2 58" xfId="2393"/>
    <cellStyle name="Normal 2 59" xfId="2394"/>
    <cellStyle name="Normal 2 6" xfId="2395"/>
    <cellStyle name="Normal 2 6 2" xfId="52557"/>
    <cellStyle name="Normal 2 6 3" xfId="52558"/>
    <cellStyle name="Normal 2 60" xfId="2396"/>
    <cellStyle name="Normal 2 61" xfId="2397"/>
    <cellStyle name="Normal 2 62" xfId="2398"/>
    <cellStyle name="Normal 2 63" xfId="2399"/>
    <cellStyle name="Normal 2 64" xfId="2400"/>
    <cellStyle name="Normal 2 65" xfId="2401"/>
    <cellStyle name="Normal 2 66" xfId="2402"/>
    <cellStyle name="Normal 2 67" xfId="2403"/>
    <cellStyle name="Normal 2 68" xfId="2404"/>
    <cellStyle name="Normal 2 69" xfId="2405"/>
    <cellStyle name="Normal 2 7" xfId="2406"/>
    <cellStyle name="Normal 2 7 2" xfId="52559"/>
    <cellStyle name="Normal 2 7 3" xfId="52560"/>
    <cellStyle name="Normal 2 70" xfId="2407"/>
    <cellStyle name="Normal 2 71" xfId="2408"/>
    <cellStyle name="Normal 2 72" xfId="2409"/>
    <cellStyle name="Normal 2 73" xfId="2410"/>
    <cellStyle name="Normal 2 74" xfId="2411"/>
    <cellStyle name="Normal 2 75" xfId="2412"/>
    <cellStyle name="Normal 2 76" xfId="2413"/>
    <cellStyle name="Normal 2 77" xfId="2414"/>
    <cellStyle name="Normal 2 78" xfId="2415"/>
    <cellStyle name="Normal 2 79" xfId="52561"/>
    <cellStyle name="Normal 2 8" xfId="2416"/>
    <cellStyle name="Normal 2 8 2" xfId="52562"/>
    <cellStyle name="Normal 2 80" xfId="52563"/>
    <cellStyle name="Normal 2 81" xfId="52564"/>
    <cellStyle name="Normal 2 82" xfId="52565"/>
    <cellStyle name="Normal 2 83" xfId="52566"/>
    <cellStyle name="Normal 2 9" xfId="2417"/>
    <cellStyle name="Normal 2 9 2" xfId="52567"/>
    <cellStyle name="Normal 2_July Normalization" xfId="2418"/>
    <cellStyle name="Normal 20" xfId="2419"/>
    <cellStyle name="Normal 20 2" xfId="52568"/>
    <cellStyle name="Normal 208" xfId="52569"/>
    <cellStyle name="Normal 21" xfId="2420"/>
    <cellStyle name="Normal 21 2" xfId="52570"/>
    <cellStyle name="Normal 21 5" xfId="52571"/>
    <cellStyle name="Normal 210" xfId="52572"/>
    <cellStyle name="Normal 22" xfId="2421"/>
    <cellStyle name="Normal 22 2" xfId="52573"/>
    <cellStyle name="Normal 23" xfId="2422"/>
    <cellStyle name="Normal 23 2" xfId="2423"/>
    <cellStyle name="Normal 23 3" xfId="2424"/>
    <cellStyle name="Normal 23 4" xfId="2425"/>
    <cellStyle name="Normal 23 5" xfId="2426"/>
    <cellStyle name="Normal 23 6" xfId="2427"/>
    <cellStyle name="Normal 23_11-03 - PHI Consolidated - Summary of FIN 48 Related To DC Q4 2010" xfId="2428"/>
    <cellStyle name="Normal 24" xfId="2429"/>
    <cellStyle name="Normal 24 2" xfId="2430"/>
    <cellStyle name="Normal 24 3" xfId="2431"/>
    <cellStyle name="Normal 24 4" xfId="2432"/>
    <cellStyle name="Normal 24 5" xfId="2433"/>
    <cellStyle name="Normal 24 6" xfId="2434"/>
    <cellStyle name="Normal 24_11-03 - PHI Consolidated - Summary of FIN 48 Related To DC Q4 2010" xfId="2435"/>
    <cellStyle name="Normal 25" xfId="2436"/>
    <cellStyle name="Normal 25 10" xfId="52574"/>
    <cellStyle name="Normal 25 10 2" xfId="52575"/>
    <cellStyle name="Normal 25 10 2 2" xfId="52576"/>
    <cellStyle name="Normal 25 10 2 3" xfId="52577"/>
    <cellStyle name="Normal 25 10 3" xfId="52578"/>
    <cellStyle name="Normal 25 10 4" xfId="52579"/>
    <cellStyle name="Normal 25 11" xfId="52580"/>
    <cellStyle name="Normal 25 11 2" xfId="52581"/>
    <cellStyle name="Normal 25 11 3" xfId="52582"/>
    <cellStyle name="Normal 25 12" xfId="52583"/>
    <cellStyle name="Normal 25 13" xfId="52584"/>
    <cellStyle name="Normal 25 2" xfId="52585"/>
    <cellStyle name="Normal 25 2 10" xfId="52586"/>
    <cellStyle name="Normal 25 2 10 2" xfId="52587"/>
    <cellStyle name="Normal 25 2 10 3" xfId="52588"/>
    <cellStyle name="Normal 25 2 11" xfId="52589"/>
    <cellStyle name="Normal 25 2 12" xfId="52590"/>
    <cellStyle name="Normal 25 2 2" xfId="52591"/>
    <cellStyle name="Normal 25 2 2 2" xfId="52592"/>
    <cellStyle name="Normal 25 2 2 2 2" xfId="52593"/>
    <cellStyle name="Normal 25 2 2 2 2 2" xfId="52594"/>
    <cellStyle name="Normal 25 2 2 2 2 2 2" xfId="52595"/>
    <cellStyle name="Normal 25 2 2 2 2 2 3" xfId="52596"/>
    <cellStyle name="Normal 25 2 2 2 2 3" xfId="52597"/>
    <cellStyle name="Normal 25 2 2 2 2 4" xfId="52598"/>
    <cellStyle name="Normal 25 2 2 2 3" xfId="52599"/>
    <cellStyle name="Normal 25 2 2 2 3 2" xfId="52600"/>
    <cellStyle name="Normal 25 2 2 2 3 3" xfId="52601"/>
    <cellStyle name="Normal 25 2 2 2 4" xfId="52602"/>
    <cellStyle name="Normal 25 2 2 2 5" xfId="52603"/>
    <cellStyle name="Normal 25 2 2 3" xfId="52604"/>
    <cellStyle name="Normal 25 2 2 3 2" xfId="52605"/>
    <cellStyle name="Normal 25 2 2 3 2 2" xfId="52606"/>
    <cellStyle name="Normal 25 2 2 3 2 2 2" xfId="52607"/>
    <cellStyle name="Normal 25 2 2 3 2 2 3" xfId="52608"/>
    <cellStyle name="Normal 25 2 2 3 2 3" xfId="52609"/>
    <cellStyle name="Normal 25 2 2 3 2 4" xfId="52610"/>
    <cellStyle name="Normal 25 2 2 3 3" xfId="52611"/>
    <cellStyle name="Normal 25 2 2 3 3 2" xfId="52612"/>
    <cellStyle name="Normal 25 2 2 3 3 3" xfId="52613"/>
    <cellStyle name="Normal 25 2 2 3 4" xfId="52614"/>
    <cellStyle name="Normal 25 2 2 3 5" xfId="52615"/>
    <cellStyle name="Normal 25 2 2 4" xfId="52616"/>
    <cellStyle name="Normal 25 2 2 4 2" xfId="52617"/>
    <cellStyle name="Normal 25 2 2 4 2 2" xfId="52618"/>
    <cellStyle name="Normal 25 2 2 4 2 3" xfId="52619"/>
    <cellStyle name="Normal 25 2 2 4 3" xfId="52620"/>
    <cellStyle name="Normal 25 2 2 4 4" xfId="52621"/>
    <cellStyle name="Normal 25 2 2 5" xfId="52622"/>
    <cellStyle name="Normal 25 2 2 5 2" xfId="52623"/>
    <cellStyle name="Normal 25 2 2 5 3" xfId="52624"/>
    <cellStyle name="Normal 25 2 2 6" xfId="52625"/>
    <cellStyle name="Normal 25 2 2 7" xfId="52626"/>
    <cellStyle name="Normal 25 2 3" xfId="52627"/>
    <cellStyle name="Normal 25 2 3 2" xfId="52628"/>
    <cellStyle name="Normal 25 2 3 2 2" xfId="52629"/>
    <cellStyle name="Normal 25 2 3 2 2 2" xfId="52630"/>
    <cellStyle name="Normal 25 2 3 2 2 2 2" xfId="52631"/>
    <cellStyle name="Normal 25 2 3 2 2 2 3" xfId="52632"/>
    <cellStyle name="Normal 25 2 3 2 2 3" xfId="52633"/>
    <cellStyle name="Normal 25 2 3 2 2 4" xfId="52634"/>
    <cellStyle name="Normal 25 2 3 2 3" xfId="52635"/>
    <cellStyle name="Normal 25 2 3 2 3 2" xfId="52636"/>
    <cellStyle name="Normal 25 2 3 2 3 3" xfId="52637"/>
    <cellStyle name="Normal 25 2 3 2 4" xfId="52638"/>
    <cellStyle name="Normal 25 2 3 2 5" xfId="52639"/>
    <cellStyle name="Normal 25 2 3 3" xfId="52640"/>
    <cellStyle name="Normal 25 2 3 3 2" xfId="52641"/>
    <cellStyle name="Normal 25 2 3 3 2 2" xfId="52642"/>
    <cellStyle name="Normal 25 2 3 3 2 2 2" xfId="52643"/>
    <cellStyle name="Normal 25 2 3 3 2 2 3" xfId="52644"/>
    <cellStyle name="Normal 25 2 3 3 2 3" xfId="52645"/>
    <cellStyle name="Normal 25 2 3 3 2 4" xfId="52646"/>
    <cellStyle name="Normal 25 2 3 3 3" xfId="52647"/>
    <cellStyle name="Normal 25 2 3 3 3 2" xfId="52648"/>
    <cellStyle name="Normal 25 2 3 3 3 3" xfId="52649"/>
    <cellStyle name="Normal 25 2 3 3 4" xfId="52650"/>
    <cellStyle name="Normal 25 2 3 3 5" xfId="52651"/>
    <cellStyle name="Normal 25 2 3 4" xfId="52652"/>
    <cellStyle name="Normal 25 2 3 4 2" xfId="52653"/>
    <cellStyle name="Normal 25 2 3 4 2 2" xfId="52654"/>
    <cellStyle name="Normal 25 2 3 4 2 3" xfId="52655"/>
    <cellStyle name="Normal 25 2 3 4 3" xfId="52656"/>
    <cellStyle name="Normal 25 2 3 4 4" xfId="52657"/>
    <cellStyle name="Normal 25 2 3 5" xfId="52658"/>
    <cellStyle name="Normal 25 2 3 5 2" xfId="52659"/>
    <cellStyle name="Normal 25 2 3 5 3" xfId="52660"/>
    <cellStyle name="Normal 25 2 3 6" xfId="52661"/>
    <cellStyle name="Normal 25 2 3 7" xfId="52662"/>
    <cellStyle name="Normal 25 2 4" xfId="52663"/>
    <cellStyle name="Normal 25 2 4 2" xfId="52664"/>
    <cellStyle name="Normal 25 2 4 2 2" xfId="52665"/>
    <cellStyle name="Normal 25 2 4 2 2 2" xfId="52666"/>
    <cellStyle name="Normal 25 2 4 2 2 2 2" xfId="52667"/>
    <cellStyle name="Normal 25 2 4 2 2 2 3" xfId="52668"/>
    <cellStyle name="Normal 25 2 4 2 2 3" xfId="52669"/>
    <cellStyle name="Normal 25 2 4 2 2 4" xfId="52670"/>
    <cellStyle name="Normal 25 2 4 2 3" xfId="52671"/>
    <cellStyle name="Normal 25 2 4 2 3 2" xfId="52672"/>
    <cellStyle name="Normal 25 2 4 2 3 3" xfId="52673"/>
    <cellStyle name="Normal 25 2 4 2 4" xfId="52674"/>
    <cellStyle name="Normal 25 2 4 2 5" xfId="52675"/>
    <cellStyle name="Normal 25 2 4 3" xfId="52676"/>
    <cellStyle name="Normal 25 2 4 3 2" xfId="52677"/>
    <cellStyle name="Normal 25 2 4 3 2 2" xfId="52678"/>
    <cellStyle name="Normal 25 2 4 3 2 2 2" xfId="52679"/>
    <cellStyle name="Normal 25 2 4 3 2 2 3" xfId="52680"/>
    <cellStyle name="Normal 25 2 4 3 2 3" xfId="52681"/>
    <cellStyle name="Normal 25 2 4 3 2 4" xfId="52682"/>
    <cellStyle name="Normal 25 2 4 3 3" xfId="52683"/>
    <cellStyle name="Normal 25 2 4 3 3 2" xfId="52684"/>
    <cellStyle name="Normal 25 2 4 3 3 3" xfId="52685"/>
    <cellStyle name="Normal 25 2 4 3 4" xfId="52686"/>
    <cellStyle name="Normal 25 2 4 3 5" xfId="52687"/>
    <cellStyle name="Normal 25 2 4 4" xfId="52688"/>
    <cellStyle name="Normal 25 2 4 4 2" xfId="52689"/>
    <cellStyle name="Normal 25 2 4 4 2 2" xfId="52690"/>
    <cellStyle name="Normal 25 2 4 4 2 3" xfId="52691"/>
    <cellStyle name="Normal 25 2 4 4 3" xfId="52692"/>
    <cellStyle name="Normal 25 2 4 4 4" xfId="52693"/>
    <cellStyle name="Normal 25 2 4 5" xfId="52694"/>
    <cellStyle name="Normal 25 2 4 5 2" xfId="52695"/>
    <cellStyle name="Normal 25 2 4 5 3" xfId="52696"/>
    <cellStyle name="Normal 25 2 4 6" xfId="52697"/>
    <cellStyle name="Normal 25 2 4 7" xfId="52698"/>
    <cellStyle name="Normal 25 2 5" xfId="52699"/>
    <cellStyle name="Normal 25 2 5 2" xfId="52700"/>
    <cellStyle name="Normal 25 2 5 2 2" xfId="52701"/>
    <cellStyle name="Normal 25 2 5 2 2 2" xfId="52702"/>
    <cellStyle name="Normal 25 2 5 2 2 3" xfId="52703"/>
    <cellStyle name="Normal 25 2 5 2 3" xfId="52704"/>
    <cellStyle name="Normal 25 2 5 2 4" xfId="52705"/>
    <cellStyle name="Normal 25 2 5 3" xfId="52706"/>
    <cellStyle name="Normal 25 2 5 3 2" xfId="52707"/>
    <cellStyle name="Normal 25 2 5 3 3" xfId="52708"/>
    <cellStyle name="Normal 25 2 5 4" xfId="52709"/>
    <cellStyle name="Normal 25 2 5 5" xfId="52710"/>
    <cellStyle name="Normal 25 2 6" xfId="52711"/>
    <cellStyle name="Normal 25 2 6 2" xfId="52712"/>
    <cellStyle name="Normal 25 2 6 2 2" xfId="52713"/>
    <cellStyle name="Normal 25 2 6 2 2 2" xfId="52714"/>
    <cellStyle name="Normal 25 2 6 2 2 3" xfId="52715"/>
    <cellStyle name="Normal 25 2 6 2 3" xfId="52716"/>
    <cellStyle name="Normal 25 2 6 2 4" xfId="52717"/>
    <cellStyle name="Normal 25 2 6 3" xfId="52718"/>
    <cellStyle name="Normal 25 2 6 3 2" xfId="52719"/>
    <cellStyle name="Normal 25 2 6 3 3" xfId="52720"/>
    <cellStyle name="Normal 25 2 6 4" xfId="52721"/>
    <cellStyle name="Normal 25 2 6 5" xfId="52722"/>
    <cellStyle name="Normal 25 2 7" xfId="52723"/>
    <cellStyle name="Normal 25 2 7 2" xfId="52724"/>
    <cellStyle name="Normal 25 2 7 2 2" xfId="52725"/>
    <cellStyle name="Normal 25 2 7 2 2 2" xfId="52726"/>
    <cellStyle name="Normal 25 2 7 2 2 3" xfId="52727"/>
    <cellStyle name="Normal 25 2 7 2 3" xfId="52728"/>
    <cellStyle name="Normal 25 2 7 2 4" xfId="52729"/>
    <cellStyle name="Normal 25 2 7 3" xfId="52730"/>
    <cellStyle name="Normal 25 2 7 3 2" xfId="52731"/>
    <cellStyle name="Normal 25 2 7 3 3" xfId="52732"/>
    <cellStyle name="Normal 25 2 7 4" xfId="52733"/>
    <cellStyle name="Normal 25 2 7 5" xfId="52734"/>
    <cellStyle name="Normal 25 2 8" xfId="52735"/>
    <cellStyle name="Normal 25 2 8 2" xfId="52736"/>
    <cellStyle name="Normal 25 2 8 2 2" xfId="52737"/>
    <cellStyle name="Normal 25 2 8 2 3" xfId="52738"/>
    <cellStyle name="Normal 25 2 8 3" xfId="52739"/>
    <cellStyle name="Normal 25 2 8 4" xfId="52740"/>
    <cellStyle name="Normal 25 2 9" xfId="52741"/>
    <cellStyle name="Normal 25 2 9 2" xfId="52742"/>
    <cellStyle name="Normal 25 2 9 2 2" xfId="52743"/>
    <cellStyle name="Normal 25 2 9 2 3" xfId="52744"/>
    <cellStyle name="Normal 25 2 9 3" xfId="52745"/>
    <cellStyle name="Normal 25 2 9 4" xfId="52746"/>
    <cellStyle name="Normal 25 3" xfId="52747"/>
    <cellStyle name="Normal 25 3 2" xfId="52748"/>
    <cellStyle name="Normal 25 3 2 2" xfId="52749"/>
    <cellStyle name="Normal 25 3 2 2 2" xfId="52750"/>
    <cellStyle name="Normal 25 3 2 2 2 2" xfId="52751"/>
    <cellStyle name="Normal 25 3 2 2 2 3" xfId="52752"/>
    <cellStyle name="Normal 25 3 2 2 3" xfId="52753"/>
    <cellStyle name="Normal 25 3 2 2 4" xfId="52754"/>
    <cellStyle name="Normal 25 3 2 3" xfId="52755"/>
    <cellStyle name="Normal 25 3 2 3 2" xfId="52756"/>
    <cellStyle name="Normal 25 3 2 3 3" xfId="52757"/>
    <cellStyle name="Normal 25 3 2 4" xfId="52758"/>
    <cellStyle name="Normal 25 3 2 5" xfId="52759"/>
    <cellStyle name="Normal 25 3 3" xfId="52760"/>
    <cellStyle name="Normal 25 3 3 2" xfId="52761"/>
    <cellStyle name="Normal 25 3 3 2 2" xfId="52762"/>
    <cellStyle name="Normal 25 3 3 2 2 2" xfId="52763"/>
    <cellStyle name="Normal 25 3 3 2 2 3" xfId="52764"/>
    <cellStyle name="Normal 25 3 3 2 3" xfId="52765"/>
    <cellStyle name="Normal 25 3 3 2 4" xfId="52766"/>
    <cellStyle name="Normal 25 3 3 3" xfId="52767"/>
    <cellStyle name="Normal 25 3 3 3 2" xfId="52768"/>
    <cellStyle name="Normal 25 3 3 3 3" xfId="52769"/>
    <cellStyle name="Normal 25 3 3 4" xfId="52770"/>
    <cellStyle name="Normal 25 3 3 5" xfId="52771"/>
    <cellStyle name="Normal 25 3 4" xfId="52772"/>
    <cellStyle name="Normal 25 3 4 2" xfId="52773"/>
    <cellStyle name="Normal 25 3 4 2 2" xfId="52774"/>
    <cellStyle name="Normal 25 3 4 2 3" xfId="52775"/>
    <cellStyle name="Normal 25 3 4 3" xfId="52776"/>
    <cellStyle name="Normal 25 3 4 4" xfId="52777"/>
    <cellStyle name="Normal 25 3 5" xfId="52778"/>
    <cellStyle name="Normal 25 3 5 2" xfId="52779"/>
    <cellStyle name="Normal 25 3 5 3" xfId="52780"/>
    <cellStyle name="Normal 25 3 6" xfId="52781"/>
    <cellStyle name="Normal 25 3 7" xfId="52782"/>
    <cellStyle name="Normal 25 4" xfId="52783"/>
    <cellStyle name="Normal 25 4 2" xfId="52784"/>
    <cellStyle name="Normal 25 4 2 2" xfId="52785"/>
    <cellStyle name="Normal 25 4 2 2 2" xfId="52786"/>
    <cellStyle name="Normal 25 4 2 2 2 2" xfId="52787"/>
    <cellStyle name="Normal 25 4 2 2 2 3" xfId="52788"/>
    <cellStyle name="Normal 25 4 2 2 3" xfId="52789"/>
    <cellStyle name="Normal 25 4 2 2 4" xfId="52790"/>
    <cellStyle name="Normal 25 4 2 3" xfId="52791"/>
    <cellStyle name="Normal 25 4 2 3 2" xfId="52792"/>
    <cellStyle name="Normal 25 4 2 3 3" xfId="52793"/>
    <cellStyle name="Normal 25 4 2 4" xfId="52794"/>
    <cellStyle name="Normal 25 4 2 5" xfId="52795"/>
    <cellStyle name="Normal 25 4 3" xfId="52796"/>
    <cellStyle name="Normal 25 4 3 2" xfId="52797"/>
    <cellStyle name="Normal 25 4 3 2 2" xfId="52798"/>
    <cellStyle name="Normal 25 4 3 2 2 2" xfId="52799"/>
    <cellStyle name="Normal 25 4 3 2 2 3" xfId="52800"/>
    <cellStyle name="Normal 25 4 3 2 3" xfId="52801"/>
    <cellStyle name="Normal 25 4 3 2 4" xfId="52802"/>
    <cellStyle name="Normal 25 4 3 3" xfId="52803"/>
    <cellStyle name="Normal 25 4 3 3 2" xfId="52804"/>
    <cellStyle name="Normal 25 4 3 3 3" xfId="52805"/>
    <cellStyle name="Normal 25 4 3 4" xfId="52806"/>
    <cellStyle name="Normal 25 4 3 5" xfId="52807"/>
    <cellStyle name="Normal 25 4 4" xfId="52808"/>
    <cellStyle name="Normal 25 4 4 2" xfId="52809"/>
    <cellStyle name="Normal 25 4 4 2 2" xfId="52810"/>
    <cellStyle name="Normal 25 4 4 2 3" xfId="52811"/>
    <cellStyle name="Normal 25 4 4 3" xfId="52812"/>
    <cellStyle name="Normal 25 4 4 4" xfId="52813"/>
    <cellStyle name="Normal 25 4 5" xfId="52814"/>
    <cellStyle name="Normal 25 4 5 2" xfId="52815"/>
    <cellStyle name="Normal 25 4 5 3" xfId="52816"/>
    <cellStyle name="Normal 25 4 6" xfId="52817"/>
    <cellStyle name="Normal 25 4 7" xfId="52818"/>
    <cellStyle name="Normal 25 5" xfId="52819"/>
    <cellStyle name="Normal 25 5 2" xfId="52820"/>
    <cellStyle name="Normal 25 5 2 2" xfId="52821"/>
    <cellStyle name="Normal 25 5 2 2 2" xfId="52822"/>
    <cellStyle name="Normal 25 5 2 2 2 2" xfId="52823"/>
    <cellStyle name="Normal 25 5 2 2 2 3" xfId="52824"/>
    <cellStyle name="Normal 25 5 2 2 3" xfId="52825"/>
    <cellStyle name="Normal 25 5 2 2 4" xfId="52826"/>
    <cellStyle name="Normal 25 5 2 3" xfId="52827"/>
    <cellStyle name="Normal 25 5 2 3 2" xfId="52828"/>
    <cellStyle name="Normal 25 5 2 3 3" xfId="52829"/>
    <cellStyle name="Normal 25 5 2 4" xfId="52830"/>
    <cellStyle name="Normal 25 5 2 5" xfId="52831"/>
    <cellStyle name="Normal 25 5 3" xfId="52832"/>
    <cellStyle name="Normal 25 5 3 2" xfId="52833"/>
    <cellStyle name="Normal 25 5 3 2 2" xfId="52834"/>
    <cellStyle name="Normal 25 5 3 2 2 2" xfId="52835"/>
    <cellStyle name="Normal 25 5 3 2 2 3" xfId="52836"/>
    <cellStyle name="Normal 25 5 3 2 3" xfId="52837"/>
    <cellStyle name="Normal 25 5 3 2 4" xfId="52838"/>
    <cellStyle name="Normal 25 5 3 3" xfId="52839"/>
    <cellStyle name="Normal 25 5 3 3 2" xfId="52840"/>
    <cellStyle name="Normal 25 5 3 3 3" xfId="52841"/>
    <cellStyle name="Normal 25 5 3 4" xfId="52842"/>
    <cellStyle name="Normal 25 5 3 5" xfId="52843"/>
    <cellStyle name="Normal 25 5 4" xfId="52844"/>
    <cellStyle name="Normal 25 5 4 2" xfId="52845"/>
    <cellStyle name="Normal 25 5 4 2 2" xfId="52846"/>
    <cellStyle name="Normal 25 5 4 2 3" xfId="52847"/>
    <cellStyle name="Normal 25 5 4 3" xfId="52848"/>
    <cellStyle name="Normal 25 5 4 4" xfId="52849"/>
    <cellStyle name="Normal 25 5 5" xfId="52850"/>
    <cellStyle name="Normal 25 5 5 2" xfId="52851"/>
    <cellStyle name="Normal 25 5 5 3" xfId="52852"/>
    <cellStyle name="Normal 25 5 6" xfId="52853"/>
    <cellStyle name="Normal 25 5 7" xfId="52854"/>
    <cellStyle name="Normal 25 6" xfId="52855"/>
    <cellStyle name="Normal 25 6 2" xfId="52856"/>
    <cellStyle name="Normal 25 6 2 2" xfId="52857"/>
    <cellStyle name="Normal 25 6 2 2 2" xfId="52858"/>
    <cellStyle name="Normal 25 6 2 2 3" xfId="52859"/>
    <cellStyle name="Normal 25 6 2 3" xfId="52860"/>
    <cellStyle name="Normal 25 6 2 4" xfId="52861"/>
    <cellStyle name="Normal 25 6 3" xfId="52862"/>
    <cellStyle name="Normal 25 6 3 2" xfId="52863"/>
    <cellStyle name="Normal 25 6 3 3" xfId="52864"/>
    <cellStyle name="Normal 25 6 4" xfId="52865"/>
    <cellStyle name="Normal 25 6 5" xfId="52866"/>
    <cellStyle name="Normal 25 7" xfId="52867"/>
    <cellStyle name="Normal 25 7 2" xfId="52868"/>
    <cellStyle name="Normal 25 7 2 2" xfId="52869"/>
    <cellStyle name="Normal 25 7 2 2 2" xfId="52870"/>
    <cellStyle name="Normal 25 7 2 2 3" xfId="52871"/>
    <cellStyle name="Normal 25 7 2 3" xfId="52872"/>
    <cellStyle name="Normal 25 7 2 4" xfId="52873"/>
    <cellStyle name="Normal 25 7 3" xfId="52874"/>
    <cellStyle name="Normal 25 7 3 2" xfId="52875"/>
    <cellStyle name="Normal 25 7 3 3" xfId="52876"/>
    <cellStyle name="Normal 25 7 4" xfId="52877"/>
    <cellStyle name="Normal 25 7 5" xfId="52878"/>
    <cellStyle name="Normal 25 8" xfId="52879"/>
    <cellStyle name="Normal 25 8 2" xfId="52880"/>
    <cellStyle name="Normal 25 8 2 2" xfId="52881"/>
    <cellStyle name="Normal 25 8 2 2 2" xfId="52882"/>
    <cellStyle name="Normal 25 8 2 2 3" xfId="52883"/>
    <cellStyle name="Normal 25 8 2 3" xfId="52884"/>
    <cellStyle name="Normal 25 8 2 4" xfId="52885"/>
    <cellStyle name="Normal 25 8 3" xfId="52886"/>
    <cellStyle name="Normal 25 8 3 2" xfId="52887"/>
    <cellStyle name="Normal 25 8 3 3" xfId="52888"/>
    <cellStyle name="Normal 25 8 4" xfId="52889"/>
    <cellStyle name="Normal 25 8 5" xfId="52890"/>
    <cellStyle name="Normal 25 9" xfId="52891"/>
    <cellStyle name="Normal 25 9 2" xfId="52892"/>
    <cellStyle name="Normal 25 9 2 2" xfId="52893"/>
    <cellStyle name="Normal 25 9 2 3" xfId="52894"/>
    <cellStyle name="Normal 25 9 3" xfId="52895"/>
    <cellStyle name="Normal 25 9 4" xfId="52896"/>
    <cellStyle name="Normal 25_PwrTax 51040" xfId="52897"/>
    <cellStyle name="Normal 253" xfId="64051"/>
    <cellStyle name="Normal 253 2" xfId="64056"/>
    <cellStyle name="Normal 253 2 2" xfId="64076"/>
    <cellStyle name="Normal 254" xfId="64052"/>
    <cellStyle name="Normal 254 2" xfId="64057"/>
    <cellStyle name="Normal 254 2 2" xfId="64077"/>
    <cellStyle name="Normal 26" xfId="2437"/>
    <cellStyle name="Normal 26 2" xfId="2438"/>
    <cellStyle name="Normal 26 2 2" xfId="52898"/>
    <cellStyle name="Normal 26 3" xfId="2439"/>
    <cellStyle name="Normal 26 4" xfId="2440"/>
    <cellStyle name="Normal 26 5" xfId="2441"/>
    <cellStyle name="Normal 26 6" xfId="2442"/>
    <cellStyle name="Normal 26_11-03 - PHI Consolidated - Summary of FIN 48 Related To DC Q4 2010" xfId="2443"/>
    <cellStyle name="Normal 27" xfId="2444"/>
    <cellStyle name="Normal 27 2" xfId="2445"/>
    <cellStyle name="Normal 27 3" xfId="2446"/>
    <cellStyle name="Normal 27 4" xfId="2447"/>
    <cellStyle name="Normal 27 5" xfId="2448"/>
    <cellStyle name="Normal 27 6" xfId="2449"/>
    <cellStyle name="Normal 27 7" xfId="52899"/>
    <cellStyle name="Normal 27 8" xfId="52900"/>
    <cellStyle name="Normal 27 9" xfId="52901"/>
    <cellStyle name="Normal 27_11-03 - PHI Consolidated - Summary of FIN 48 Related To DC Q4 2010" xfId="2450"/>
    <cellStyle name="Normal 28" xfId="66"/>
    <cellStyle name="Normal 28 2" xfId="2451"/>
    <cellStyle name="Normal 28 3" xfId="2452"/>
    <cellStyle name="Normal 28 4" xfId="2453"/>
    <cellStyle name="Normal 29" xfId="2454"/>
    <cellStyle name="Normal 29 10" xfId="52902"/>
    <cellStyle name="Normal 29 10 2" xfId="52903"/>
    <cellStyle name="Normal 29 10 2 2" xfId="52904"/>
    <cellStyle name="Normal 29 10 2 2 2" xfId="52905"/>
    <cellStyle name="Normal 29 10 2 2 3" xfId="52906"/>
    <cellStyle name="Normal 29 10 2 3" xfId="52907"/>
    <cellStyle name="Normal 29 10 2 4" xfId="52908"/>
    <cellStyle name="Normal 29 10 3" xfId="52909"/>
    <cellStyle name="Normal 29 10 3 2" xfId="52910"/>
    <cellStyle name="Normal 29 10 3 3" xfId="52911"/>
    <cellStyle name="Normal 29 10 4" xfId="52912"/>
    <cellStyle name="Normal 29 10 5" xfId="52913"/>
    <cellStyle name="Normal 29 11" xfId="52914"/>
    <cellStyle name="Normal 29 11 2" xfId="52915"/>
    <cellStyle name="Normal 29 11 2 2" xfId="52916"/>
    <cellStyle name="Normal 29 11 2 3" xfId="52917"/>
    <cellStyle name="Normal 29 11 3" xfId="52918"/>
    <cellStyle name="Normal 29 11 4" xfId="52919"/>
    <cellStyle name="Normal 29 12" xfId="52920"/>
    <cellStyle name="Normal 29 12 2" xfId="52921"/>
    <cellStyle name="Normal 29 12 2 2" xfId="52922"/>
    <cellStyle name="Normal 29 12 2 3" xfId="52923"/>
    <cellStyle name="Normal 29 12 3" xfId="52924"/>
    <cellStyle name="Normal 29 12 4" xfId="52925"/>
    <cellStyle name="Normal 29 13" xfId="52926"/>
    <cellStyle name="Normal 29 13 2" xfId="52927"/>
    <cellStyle name="Normal 29 13 3" xfId="52928"/>
    <cellStyle name="Normal 29 14" xfId="52929"/>
    <cellStyle name="Normal 29 15" xfId="52930"/>
    <cellStyle name="Normal 29 2" xfId="2455"/>
    <cellStyle name="Normal 29 2 10" xfId="52931"/>
    <cellStyle name="Normal 29 2 10 2" xfId="52932"/>
    <cellStyle name="Normal 29 2 10 2 2" xfId="52933"/>
    <cellStyle name="Normal 29 2 10 2 3" xfId="52934"/>
    <cellStyle name="Normal 29 2 10 3" xfId="52935"/>
    <cellStyle name="Normal 29 2 10 4" xfId="52936"/>
    <cellStyle name="Normal 29 2 11" xfId="52937"/>
    <cellStyle name="Normal 29 2 11 2" xfId="52938"/>
    <cellStyle name="Normal 29 2 11 3" xfId="52939"/>
    <cellStyle name="Normal 29 2 12" xfId="52940"/>
    <cellStyle name="Normal 29 2 13" xfId="52941"/>
    <cellStyle name="Normal 29 2 2" xfId="52942"/>
    <cellStyle name="Normal 29 2 2 10" xfId="52943"/>
    <cellStyle name="Normal 29 2 2 10 2" xfId="52944"/>
    <cellStyle name="Normal 29 2 2 10 3" xfId="52945"/>
    <cellStyle name="Normal 29 2 2 11" xfId="52946"/>
    <cellStyle name="Normal 29 2 2 12" xfId="52947"/>
    <cellStyle name="Normal 29 2 2 2" xfId="52948"/>
    <cellStyle name="Normal 29 2 2 2 2" xfId="52949"/>
    <cellStyle name="Normal 29 2 2 2 2 2" xfId="52950"/>
    <cellStyle name="Normal 29 2 2 2 2 2 2" xfId="52951"/>
    <cellStyle name="Normal 29 2 2 2 2 2 2 2" xfId="52952"/>
    <cellStyle name="Normal 29 2 2 2 2 2 2 3" xfId="52953"/>
    <cellStyle name="Normal 29 2 2 2 2 2 3" xfId="52954"/>
    <cellStyle name="Normal 29 2 2 2 2 2 4" xfId="52955"/>
    <cellStyle name="Normal 29 2 2 2 2 3" xfId="52956"/>
    <cellStyle name="Normal 29 2 2 2 2 3 2" xfId="52957"/>
    <cellStyle name="Normal 29 2 2 2 2 3 3" xfId="52958"/>
    <cellStyle name="Normal 29 2 2 2 2 4" xfId="52959"/>
    <cellStyle name="Normal 29 2 2 2 2 5" xfId="52960"/>
    <cellStyle name="Normal 29 2 2 2 3" xfId="52961"/>
    <cellStyle name="Normal 29 2 2 2 3 2" xfId="52962"/>
    <cellStyle name="Normal 29 2 2 2 3 2 2" xfId="52963"/>
    <cellStyle name="Normal 29 2 2 2 3 2 2 2" xfId="52964"/>
    <cellStyle name="Normal 29 2 2 2 3 2 2 3" xfId="52965"/>
    <cellStyle name="Normal 29 2 2 2 3 2 3" xfId="52966"/>
    <cellStyle name="Normal 29 2 2 2 3 2 4" xfId="52967"/>
    <cellStyle name="Normal 29 2 2 2 3 3" xfId="52968"/>
    <cellStyle name="Normal 29 2 2 2 3 3 2" xfId="52969"/>
    <cellStyle name="Normal 29 2 2 2 3 3 3" xfId="52970"/>
    <cellStyle name="Normal 29 2 2 2 3 4" xfId="52971"/>
    <cellStyle name="Normal 29 2 2 2 3 5" xfId="52972"/>
    <cellStyle name="Normal 29 2 2 2 4" xfId="52973"/>
    <cellStyle name="Normal 29 2 2 2 4 2" xfId="52974"/>
    <cellStyle name="Normal 29 2 2 2 4 2 2" xfId="52975"/>
    <cellStyle name="Normal 29 2 2 2 4 2 3" xfId="52976"/>
    <cellStyle name="Normal 29 2 2 2 4 3" xfId="52977"/>
    <cellStyle name="Normal 29 2 2 2 4 4" xfId="52978"/>
    <cellStyle name="Normal 29 2 2 2 5" xfId="52979"/>
    <cellStyle name="Normal 29 2 2 2 5 2" xfId="52980"/>
    <cellStyle name="Normal 29 2 2 2 5 3" xfId="52981"/>
    <cellStyle name="Normal 29 2 2 2 6" xfId="52982"/>
    <cellStyle name="Normal 29 2 2 2 7" xfId="52983"/>
    <cellStyle name="Normal 29 2 2 3" xfId="52984"/>
    <cellStyle name="Normal 29 2 2 3 2" xfId="52985"/>
    <cellStyle name="Normal 29 2 2 3 2 2" xfId="52986"/>
    <cellStyle name="Normal 29 2 2 3 2 2 2" xfId="52987"/>
    <cellStyle name="Normal 29 2 2 3 2 2 2 2" xfId="52988"/>
    <cellStyle name="Normal 29 2 2 3 2 2 2 3" xfId="52989"/>
    <cellStyle name="Normal 29 2 2 3 2 2 3" xfId="52990"/>
    <cellStyle name="Normal 29 2 2 3 2 2 4" xfId="52991"/>
    <cellStyle name="Normal 29 2 2 3 2 3" xfId="52992"/>
    <cellStyle name="Normal 29 2 2 3 2 3 2" xfId="52993"/>
    <cellStyle name="Normal 29 2 2 3 2 3 3" xfId="52994"/>
    <cellStyle name="Normal 29 2 2 3 2 4" xfId="52995"/>
    <cellStyle name="Normal 29 2 2 3 2 5" xfId="52996"/>
    <cellStyle name="Normal 29 2 2 3 3" xfId="52997"/>
    <cellStyle name="Normal 29 2 2 3 3 2" xfId="52998"/>
    <cellStyle name="Normal 29 2 2 3 3 2 2" xfId="52999"/>
    <cellStyle name="Normal 29 2 2 3 3 2 2 2" xfId="53000"/>
    <cellStyle name="Normal 29 2 2 3 3 2 2 3" xfId="53001"/>
    <cellStyle name="Normal 29 2 2 3 3 2 3" xfId="53002"/>
    <cellStyle name="Normal 29 2 2 3 3 2 4" xfId="53003"/>
    <cellStyle name="Normal 29 2 2 3 3 3" xfId="53004"/>
    <cellStyle name="Normal 29 2 2 3 3 3 2" xfId="53005"/>
    <cellStyle name="Normal 29 2 2 3 3 3 3" xfId="53006"/>
    <cellStyle name="Normal 29 2 2 3 3 4" xfId="53007"/>
    <cellStyle name="Normal 29 2 2 3 3 5" xfId="53008"/>
    <cellStyle name="Normal 29 2 2 3 4" xfId="53009"/>
    <cellStyle name="Normal 29 2 2 3 4 2" xfId="53010"/>
    <cellStyle name="Normal 29 2 2 3 4 2 2" xfId="53011"/>
    <cellStyle name="Normal 29 2 2 3 4 2 3" xfId="53012"/>
    <cellStyle name="Normal 29 2 2 3 4 3" xfId="53013"/>
    <cellStyle name="Normal 29 2 2 3 4 4" xfId="53014"/>
    <cellStyle name="Normal 29 2 2 3 5" xfId="53015"/>
    <cellStyle name="Normal 29 2 2 3 5 2" xfId="53016"/>
    <cellStyle name="Normal 29 2 2 3 5 3" xfId="53017"/>
    <cellStyle name="Normal 29 2 2 3 6" xfId="53018"/>
    <cellStyle name="Normal 29 2 2 3 7" xfId="53019"/>
    <cellStyle name="Normal 29 2 2 4" xfId="53020"/>
    <cellStyle name="Normal 29 2 2 4 2" xfId="53021"/>
    <cellStyle name="Normal 29 2 2 4 2 2" xfId="53022"/>
    <cellStyle name="Normal 29 2 2 4 2 2 2" xfId="53023"/>
    <cellStyle name="Normal 29 2 2 4 2 2 2 2" xfId="53024"/>
    <cellStyle name="Normal 29 2 2 4 2 2 2 3" xfId="53025"/>
    <cellStyle name="Normal 29 2 2 4 2 2 3" xfId="53026"/>
    <cellStyle name="Normal 29 2 2 4 2 2 4" xfId="53027"/>
    <cellStyle name="Normal 29 2 2 4 2 3" xfId="53028"/>
    <cellStyle name="Normal 29 2 2 4 2 3 2" xfId="53029"/>
    <cellStyle name="Normal 29 2 2 4 2 3 3" xfId="53030"/>
    <cellStyle name="Normal 29 2 2 4 2 4" xfId="53031"/>
    <cellStyle name="Normal 29 2 2 4 2 5" xfId="53032"/>
    <cellStyle name="Normal 29 2 2 4 3" xfId="53033"/>
    <cellStyle name="Normal 29 2 2 4 3 2" xfId="53034"/>
    <cellStyle name="Normal 29 2 2 4 3 2 2" xfId="53035"/>
    <cellStyle name="Normal 29 2 2 4 3 2 2 2" xfId="53036"/>
    <cellStyle name="Normal 29 2 2 4 3 2 2 3" xfId="53037"/>
    <cellStyle name="Normal 29 2 2 4 3 2 3" xfId="53038"/>
    <cellStyle name="Normal 29 2 2 4 3 2 4" xfId="53039"/>
    <cellStyle name="Normal 29 2 2 4 3 3" xfId="53040"/>
    <cellStyle name="Normal 29 2 2 4 3 3 2" xfId="53041"/>
    <cellStyle name="Normal 29 2 2 4 3 3 3" xfId="53042"/>
    <cellStyle name="Normal 29 2 2 4 3 4" xfId="53043"/>
    <cellStyle name="Normal 29 2 2 4 3 5" xfId="53044"/>
    <cellStyle name="Normal 29 2 2 4 4" xfId="53045"/>
    <cellStyle name="Normal 29 2 2 4 4 2" xfId="53046"/>
    <cellStyle name="Normal 29 2 2 4 4 2 2" xfId="53047"/>
    <cellStyle name="Normal 29 2 2 4 4 2 3" xfId="53048"/>
    <cellStyle name="Normal 29 2 2 4 4 3" xfId="53049"/>
    <cellStyle name="Normal 29 2 2 4 4 4" xfId="53050"/>
    <cellStyle name="Normal 29 2 2 4 5" xfId="53051"/>
    <cellStyle name="Normal 29 2 2 4 5 2" xfId="53052"/>
    <cellStyle name="Normal 29 2 2 4 5 3" xfId="53053"/>
    <cellStyle name="Normal 29 2 2 4 6" xfId="53054"/>
    <cellStyle name="Normal 29 2 2 4 7" xfId="53055"/>
    <cellStyle name="Normal 29 2 2 5" xfId="53056"/>
    <cellStyle name="Normal 29 2 2 5 2" xfId="53057"/>
    <cellStyle name="Normal 29 2 2 5 2 2" xfId="53058"/>
    <cellStyle name="Normal 29 2 2 5 2 2 2" xfId="53059"/>
    <cellStyle name="Normal 29 2 2 5 2 2 3" xfId="53060"/>
    <cellStyle name="Normal 29 2 2 5 2 3" xfId="53061"/>
    <cellStyle name="Normal 29 2 2 5 2 4" xfId="53062"/>
    <cellStyle name="Normal 29 2 2 5 3" xfId="53063"/>
    <cellStyle name="Normal 29 2 2 5 3 2" xfId="53064"/>
    <cellStyle name="Normal 29 2 2 5 3 3" xfId="53065"/>
    <cellStyle name="Normal 29 2 2 5 4" xfId="53066"/>
    <cellStyle name="Normal 29 2 2 5 5" xfId="53067"/>
    <cellStyle name="Normal 29 2 2 6" xfId="53068"/>
    <cellStyle name="Normal 29 2 2 6 2" xfId="53069"/>
    <cellStyle name="Normal 29 2 2 6 2 2" xfId="53070"/>
    <cellStyle name="Normal 29 2 2 6 2 2 2" xfId="53071"/>
    <cellStyle name="Normal 29 2 2 6 2 2 3" xfId="53072"/>
    <cellStyle name="Normal 29 2 2 6 2 3" xfId="53073"/>
    <cellStyle name="Normal 29 2 2 6 2 4" xfId="53074"/>
    <cellStyle name="Normal 29 2 2 6 3" xfId="53075"/>
    <cellStyle name="Normal 29 2 2 6 3 2" xfId="53076"/>
    <cellStyle name="Normal 29 2 2 6 3 3" xfId="53077"/>
    <cellStyle name="Normal 29 2 2 6 4" xfId="53078"/>
    <cellStyle name="Normal 29 2 2 6 5" xfId="53079"/>
    <cellStyle name="Normal 29 2 2 7" xfId="53080"/>
    <cellStyle name="Normal 29 2 2 7 2" xfId="53081"/>
    <cellStyle name="Normal 29 2 2 7 2 2" xfId="53082"/>
    <cellStyle name="Normal 29 2 2 7 2 2 2" xfId="53083"/>
    <cellStyle name="Normal 29 2 2 7 2 2 3" xfId="53084"/>
    <cellStyle name="Normal 29 2 2 7 2 3" xfId="53085"/>
    <cellStyle name="Normal 29 2 2 7 2 4" xfId="53086"/>
    <cellStyle name="Normal 29 2 2 7 3" xfId="53087"/>
    <cellStyle name="Normal 29 2 2 7 3 2" xfId="53088"/>
    <cellStyle name="Normal 29 2 2 7 3 3" xfId="53089"/>
    <cellStyle name="Normal 29 2 2 7 4" xfId="53090"/>
    <cellStyle name="Normal 29 2 2 7 5" xfId="53091"/>
    <cellStyle name="Normal 29 2 2 8" xfId="53092"/>
    <cellStyle name="Normal 29 2 2 8 2" xfId="53093"/>
    <cellStyle name="Normal 29 2 2 8 2 2" xfId="53094"/>
    <cellStyle name="Normal 29 2 2 8 2 3" xfId="53095"/>
    <cellStyle name="Normal 29 2 2 8 3" xfId="53096"/>
    <cellStyle name="Normal 29 2 2 8 4" xfId="53097"/>
    <cellStyle name="Normal 29 2 2 9" xfId="53098"/>
    <cellStyle name="Normal 29 2 2 9 2" xfId="53099"/>
    <cellStyle name="Normal 29 2 2 9 2 2" xfId="53100"/>
    <cellStyle name="Normal 29 2 2 9 2 3" xfId="53101"/>
    <cellStyle name="Normal 29 2 2 9 3" xfId="53102"/>
    <cellStyle name="Normal 29 2 2 9 4" xfId="53103"/>
    <cellStyle name="Normal 29 2 3" xfId="53104"/>
    <cellStyle name="Normal 29 2 3 2" xfId="53105"/>
    <cellStyle name="Normal 29 2 3 2 2" xfId="53106"/>
    <cellStyle name="Normal 29 2 3 2 2 2" xfId="53107"/>
    <cellStyle name="Normal 29 2 3 2 2 2 2" xfId="53108"/>
    <cellStyle name="Normal 29 2 3 2 2 2 3" xfId="53109"/>
    <cellStyle name="Normal 29 2 3 2 2 3" xfId="53110"/>
    <cellStyle name="Normal 29 2 3 2 2 4" xfId="53111"/>
    <cellStyle name="Normal 29 2 3 2 3" xfId="53112"/>
    <cellStyle name="Normal 29 2 3 2 3 2" xfId="53113"/>
    <cellStyle name="Normal 29 2 3 2 3 3" xfId="53114"/>
    <cellStyle name="Normal 29 2 3 2 4" xfId="53115"/>
    <cellStyle name="Normal 29 2 3 2 5" xfId="53116"/>
    <cellStyle name="Normal 29 2 3 3" xfId="53117"/>
    <cellStyle name="Normal 29 2 3 3 2" xfId="53118"/>
    <cellStyle name="Normal 29 2 3 3 2 2" xfId="53119"/>
    <cellStyle name="Normal 29 2 3 3 2 2 2" xfId="53120"/>
    <cellStyle name="Normal 29 2 3 3 2 2 3" xfId="53121"/>
    <cellStyle name="Normal 29 2 3 3 2 3" xfId="53122"/>
    <cellStyle name="Normal 29 2 3 3 2 4" xfId="53123"/>
    <cellStyle name="Normal 29 2 3 3 3" xfId="53124"/>
    <cellStyle name="Normal 29 2 3 3 3 2" xfId="53125"/>
    <cellStyle name="Normal 29 2 3 3 3 3" xfId="53126"/>
    <cellStyle name="Normal 29 2 3 3 4" xfId="53127"/>
    <cellStyle name="Normal 29 2 3 3 5" xfId="53128"/>
    <cellStyle name="Normal 29 2 3 4" xfId="53129"/>
    <cellStyle name="Normal 29 2 3 4 2" xfId="53130"/>
    <cellStyle name="Normal 29 2 3 4 2 2" xfId="53131"/>
    <cellStyle name="Normal 29 2 3 4 2 3" xfId="53132"/>
    <cellStyle name="Normal 29 2 3 4 3" xfId="53133"/>
    <cellStyle name="Normal 29 2 3 4 4" xfId="53134"/>
    <cellStyle name="Normal 29 2 3 5" xfId="53135"/>
    <cellStyle name="Normal 29 2 3 5 2" xfId="53136"/>
    <cellStyle name="Normal 29 2 3 5 3" xfId="53137"/>
    <cellStyle name="Normal 29 2 3 6" xfId="53138"/>
    <cellStyle name="Normal 29 2 3 7" xfId="53139"/>
    <cellStyle name="Normal 29 2 4" xfId="53140"/>
    <cellStyle name="Normal 29 2 4 2" xfId="53141"/>
    <cellStyle name="Normal 29 2 4 2 2" xfId="53142"/>
    <cellStyle name="Normal 29 2 4 2 2 2" xfId="53143"/>
    <cellStyle name="Normal 29 2 4 2 2 2 2" xfId="53144"/>
    <cellStyle name="Normal 29 2 4 2 2 2 3" xfId="53145"/>
    <cellStyle name="Normal 29 2 4 2 2 3" xfId="53146"/>
    <cellStyle name="Normal 29 2 4 2 2 4" xfId="53147"/>
    <cellStyle name="Normal 29 2 4 2 3" xfId="53148"/>
    <cellStyle name="Normal 29 2 4 2 3 2" xfId="53149"/>
    <cellStyle name="Normal 29 2 4 2 3 3" xfId="53150"/>
    <cellStyle name="Normal 29 2 4 2 4" xfId="53151"/>
    <cellStyle name="Normal 29 2 4 2 5" xfId="53152"/>
    <cellStyle name="Normal 29 2 4 3" xfId="53153"/>
    <cellStyle name="Normal 29 2 4 3 2" xfId="53154"/>
    <cellStyle name="Normal 29 2 4 3 2 2" xfId="53155"/>
    <cellStyle name="Normal 29 2 4 3 2 2 2" xfId="53156"/>
    <cellStyle name="Normal 29 2 4 3 2 2 3" xfId="53157"/>
    <cellStyle name="Normal 29 2 4 3 2 3" xfId="53158"/>
    <cellStyle name="Normal 29 2 4 3 2 4" xfId="53159"/>
    <cellStyle name="Normal 29 2 4 3 3" xfId="53160"/>
    <cellStyle name="Normal 29 2 4 3 3 2" xfId="53161"/>
    <cellStyle name="Normal 29 2 4 3 3 3" xfId="53162"/>
    <cellStyle name="Normal 29 2 4 3 4" xfId="53163"/>
    <cellStyle name="Normal 29 2 4 3 5" xfId="53164"/>
    <cellStyle name="Normal 29 2 4 4" xfId="53165"/>
    <cellStyle name="Normal 29 2 4 4 2" xfId="53166"/>
    <cellStyle name="Normal 29 2 4 4 2 2" xfId="53167"/>
    <cellStyle name="Normal 29 2 4 4 2 3" xfId="53168"/>
    <cellStyle name="Normal 29 2 4 4 3" xfId="53169"/>
    <cellStyle name="Normal 29 2 4 4 4" xfId="53170"/>
    <cellStyle name="Normal 29 2 4 5" xfId="53171"/>
    <cellStyle name="Normal 29 2 4 5 2" xfId="53172"/>
    <cellStyle name="Normal 29 2 4 5 3" xfId="53173"/>
    <cellStyle name="Normal 29 2 4 6" xfId="53174"/>
    <cellStyle name="Normal 29 2 4 7" xfId="53175"/>
    <cellStyle name="Normal 29 2 5" xfId="53176"/>
    <cellStyle name="Normal 29 2 5 2" xfId="53177"/>
    <cellStyle name="Normal 29 2 5 2 2" xfId="53178"/>
    <cellStyle name="Normal 29 2 5 2 2 2" xfId="53179"/>
    <cellStyle name="Normal 29 2 5 2 2 2 2" xfId="53180"/>
    <cellStyle name="Normal 29 2 5 2 2 2 3" xfId="53181"/>
    <cellStyle name="Normal 29 2 5 2 2 3" xfId="53182"/>
    <cellStyle name="Normal 29 2 5 2 2 4" xfId="53183"/>
    <cellStyle name="Normal 29 2 5 2 3" xfId="53184"/>
    <cellStyle name="Normal 29 2 5 2 3 2" xfId="53185"/>
    <cellStyle name="Normal 29 2 5 2 3 3" xfId="53186"/>
    <cellStyle name="Normal 29 2 5 2 4" xfId="53187"/>
    <cellStyle name="Normal 29 2 5 2 5" xfId="53188"/>
    <cellStyle name="Normal 29 2 5 3" xfId="53189"/>
    <cellStyle name="Normal 29 2 5 3 2" xfId="53190"/>
    <cellStyle name="Normal 29 2 5 3 2 2" xfId="53191"/>
    <cellStyle name="Normal 29 2 5 3 2 2 2" xfId="53192"/>
    <cellStyle name="Normal 29 2 5 3 2 2 3" xfId="53193"/>
    <cellStyle name="Normal 29 2 5 3 2 3" xfId="53194"/>
    <cellStyle name="Normal 29 2 5 3 2 4" xfId="53195"/>
    <cellStyle name="Normal 29 2 5 3 3" xfId="53196"/>
    <cellStyle name="Normal 29 2 5 3 3 2" xfId="53197"/>
    <cellStyle name="Normal 29 2 5 3 3 3" xfId="53198"/>
    <cellStyle name="Normal 29 2 5 3 4" xfId="53199"/>
    <cellStyle name="Normal 29 2 5 3 5" xfId="53200"/>
    <cellStyle name="Normal 29 2 5 4" xfId="53201"/>
    <cellStyle name="Normal 29 2 5 4 2" xfId="53202"/>
    <cellStyle name="Normal 29 2 5 4 2 2" xfId="53203"/>
    <cellStyle name="Normal 29 2 5 4 2 3" xfId="53204"/>
    <cellStyle name="Normal 29 2 5 4 3" xfId="53205"/>
    <cellStyle name="Normal 29 2 5 4 4" xfId="53206"/>
    <cellStyle name="Normal 29 2 5 5" xfId="53207"/>
    <cellStyle name="Normal 29 2 5 5 2" xfId="53208"/>
    <cellStyle name="Normal 29 2 5 5 3" xfId="53209"/>
    <cellStyle name="Normal 29 2 5 6" xfId="53210"/>
    <cellStyle name="Normal 29 2 5 7" xfId="53211"/>
    <cellStyle name="Normal 29 2 6" xfId="53212"/>
    <cellStyle name="Normal 29 2 6 2" xfId="53213"/>
    <cellStyle name="Normal 29 2 6 2 2" xfId="53214"/>
    <cellStyle name="Normal 29 2 6 2 2 2" xfId="53215"/>
    <cellStyle name="Normal 29 2 6 2 2 3" xfId="53216"/>
    <cellStyle name="Normal 29 2 6 2 3" xfId="53217"/>
    <cellStyle name="Normal 29 2 6 2 4" xfId="53218"/>
    <cellStyle name="Normal 29 2 6 3" xfId="53219"/>
    <cellStyle name="Normal 29 2 6 3 2" xfId="53220"/>
    <cellStyle name="Normal 29 2 6 3 3" xfId="53221"/>
    <cellStyle name="Normal 29 2 6 4" xfId="53222"/>
    <cellStyle name="Normal 29 2 6 5" xfId="53223"/>
    <cellStyle name="Normal 29 2 7" xfId="53224"/>
    <cellStyle name="Normal 29 2 7 2" xfId="53225"/>
    <cellStyle name="Normal 29 2 7 2 2" xfId="53226"/>
    <cellStyle name="Normal 29 2 7 2 2 2" xfId="53227"/>
    <cellStyle name="Normal 29 2 7 2 2 3" xfId="53228"/>
    <cellStyle name="Normal 29 2 7 2 3" xfId="53229"/>
    <cellStyle name="Normal 29 2 7 2 4" xfId="53230"/>
    <cellStyle name="Normal 29 2 7 3" xfId="53231"/>
    <cellStyle name="Normal 29 2 7 3 2" xfId="53232"/>
    <cellStyle name="Normal 29 2 7 3 3" xfId="53233"/>
    <cellStyle name="Normal 29 2 7 4" xfId="53234"/>
    <cellStyle name="Normal 29 2 7 5" xfId="53235"/>
    <cellStyle name="Normal 29 2 8" xfId="53236"/>
    <cellStyle name="Normal 29 2 8 2" xfId="53237"/>
    <cellStyle name="Normal 29 2 8 2 2" xfId="53238"/>
    <cellStyle name="Normal 29 2 8 2 2 2" xfId="53239"/>
    <cellStyle name="Normal 29 2 8 2 2 3" xfId="53240"/>
    <cellStyle name="Normal 29 2 8 2 3" xfId="53241"/>
    <cellStyle name="Normal 29 2 8 2 4" xfId="53242"/>
    <cellStyle name="Normal 29 2 8 3" xfId="53243"/>
    <cellStyle name="Normal 29 2 8 3 2" xfId="53244"/>
    <cellStyle name="Normal 29 2 8 3 3" xfId="53245"/>
    <cellStyle name="Normal 29 2 8 4" xfId="53246"/>
    <cellStyle name="Normal 29 2 8 5" xfId="53247"/>
    <cellStyle name="Normal 29 2 9" xfId="53248"/>
    <cellStyle name="Normal 29 2 9 2" xfId="53249"/>
    <cellStyle name="Normal 29 2 9 2 2" xfId="53250"/>
    <cellStyle name="Normal 29 2 9 2 3" xfId="53251"/>
    <cellStyle name="Normal 29 2 9 3" xfId="53252"/>
    <cellStyle name="Normal 29 2 9 4" xfId="53253"/>
    <cellStyle name="Normal 29 2_PwrTax 51040" xfId="53254"/>
    <cellStyle name="Normal 29 3" xfId="53255"/>
    <cellStyle name="Normal 29 3 10" xfId="53256"/>
    <cellStyle name="Normal 29 3 10 2" xfId="53257"/>
    <cellStyle name="Normal 29 3 10 3" xfId="53258"/>
    <cellStyle name="Normal 29 3 11" xfId="53259"/>
    <cellStyle name="Normal 29 3 12" xfId="53260"/>
    <cellStyle name="Normal 29 3 2" xfId="53261"/>
    <cellStyle name="Normal 29 3 2 2" xfId="53262"/>
    <cellStyle name="Normal 29 3 2 2 2" xfId="53263"/>
    <cellStyle name="Normal 29 3 2 2 2 2" xfId="53264"/>
    <cellStyle name="Normal 29 3 2 2 2 2 2" xfId="53265"/>
    <cellStyle name="Normal 29 3 2 2 2 2 3" xfId="53266"/>
    <cellStyle name="Normal 29 3 2 2 2 3" xfId="53267"/>
    <cellStyle name="Normal 29 3 2 2 2 4" xfId="53268"/>
    <cellStyle name="Normal 29 3 2 2 3" xfId="53269"/>
    <cellStyle name="Normal 29 3 2 2 3 2" xfId="53270"/>
    <cellStyle name="Normal 29 3 2 2 3 3" xfId="53271"/>
    <cellStyle name="Normal 29 3 2 2 4" xfId="53272"/>
    <cellStyle name="Normal 29 3 2 2 5" xfId="53273"/>
    <cellStyle name="Normal 29 3 2 3" xfId="53274"/>
    <cellStyle name="Normal 29 3 2 3 2" xfId="53275"/>
    <cellStyle name="Normal 29 3 2 3 2 2" xfId="53276"/>
    <cellStyle name="Normal 29 3 2 3 2 2 2" xfId="53277"/>
    <cellStyle name="Normal 29 3 2 3 2 2 3" xfId="53278"/>
    <cellStyle name="Normal 29 3 2 3 2 3" xfId="53279"/>
    <cellStyle name="Normal 29 3 2 3 2 4" xfId="53280"/>
    <cellStyle name="Normal 29 3 2 3 3" xfId="53281"/>
    <cellStyle name="Normal 29 3 2 3 3 2" xfId="53282"/>
    <cellStyle name="Normal 29 3 2 3 3 3" xfId="53283"/>
    <cellStyle name="Normal 29 3 2 3 4" xfId="53284"/>
    <cellStyle name="Normal 29 3 2 3 5" xfId="53285"/>
    <cellStyle name="Normal 29 3 2 4" xfId="53286"/>
    <cellStyle name="Normal 29 3 2 4 2" xfId="53287"/>
    <cellStyle name="Normal 29 3 2 4 2 2" xfId="53288"/>
    <cellStyle name="Normal 29 3 2 4 2 3" xfId="53289"/>
    <cellStyle name="Normal 29 3 2 4 3" xfId="53290"/>
    <cellStyle name="Normal 29 3 2 4 4" xfId="53291"/>
    <cellStyle name="Normal 29 3 2 5" xfId="53292"/>
    <cellStyle name="Normal 29 3 2 5 2" xfId="53293"/>
    <cellStyle name="Normal 29 3 2 5 3" xfId="53294"/>
    <cellStyle name="Normal 29 3 2 6" xfId="53295"/>
    <cellStyle name="Normal 29 3 2 7" xfId="53296"/>
    <cellStyle name="Normal 29 3 3" xfId="53297"/>
    <cellStyle name="Normal 29 3 3 2" xfId="53298"/>
    <cellStyle name="Normal 29 3 3 2 2" xfId="53299"/>
    <cellStyle name="Normal 29 3 3 2 2 2" xfId="53300"/>
    <cellStyle name="Normal 29 3 3 2 2 2 2" xfId="53301"/>
    <cellStyle name="Normal 29 3 3 2 2 2 3" xfId="53302"/>
    <cellStyle name="Normal 29 3 3 2 2 3" xfId="53303"/>
    <cellStyle name="Normal 29 3 3 2 2 4" xfId="53304"/>
    <cellStyle name="Normal 29 3 3 2 3" xfId="53305"/>
    <cellStyle name="Normal 29 3 3 2 3 2" xfId="53306"/>
    <cellStyle name="Normal 29 3 3 2 3 3" xfId="53307"/>
    <cellStyle name="Normal 29 3 3 2 4" xfId="53308"/>
    <cellStyle name="Normal 29 3 3 2 5" xfId="53309"/>
    <cellStyle name="Normal 29 3 3 3" xfId="53310"/>
    <cellStyle name="Normal 29 3 3 3 2" xfId="53311"/>
    <cellStyle name="Normal 29 3 3 3 2 2" xfId="53312"/>
    <cellStyle name="Normal 29 3 3 3 2 2 2" xfId="53313"/>
    <cellStyle name="Normal 29 3 3 3 2 2 3" xfId="53314"/>
    <cellStyle name="Normal 29 3 3 3 2 3" xfId="53315"/>
    <cellStyle name="Normal 29 3 3 3 2 4" xfId="53316"/>
    <cellStyle name="Normal 29 3 3 3 3" xfId="53317"/>
    <cellStyle name="Normal 29 3 3 3 3 2" xfId="53318"/>
    <cellStyle name="Normal 29 3 3 3 3 3" xfId="53319"/>
    <cellStyle name="Normal 29 3 3 3 4" xfId="53320"/>
    <cellStyle name="Normal 29 3 3 3 5" xfId="53321"/>
    <cellStyle name="Normal 29 3 3 4" xfId="53322"/>
    <cellStyle name="Normal 29 3 3 4 2" xfId="53323"/>
    <cellStyle name="Normal 29 3 3 4 2 2" xfId="53324"/>
    <cellStyle name="Normal 29 3 3 4 2 3" xfId="53325"/>
    <cellStyle name="Normal 29 3 3 4 3" xfId="53326"/>
    <cellStyle name="Normal 29 3 3 4 4" xfId="53327"/>
    <cellStyle name="Normal 29 3 3 5" xfId="53328"/>
    <cellStyle name="Normal 29 3 3 5 2" xfId="53329"/>
    <cellStyle name="Normal 29 3 3 5 3" xfId="53330"/>
    <cellStyle name="Normal 29 3 3 6" xfId="53331"/>
    <cellStyle name="Normal 29 3 3 7" xfId="53332"/>
    <cellStyle name="Normal 29 3 4" xfId="53333"/>
    <cellStyle name="Normal 29 3 4 2" xfId="53334"/>
    <cellStyle name="Normal 29 3 4 2 2" xfId="53335"/>
    <cellStyle name="Normal 29 3 4 2 2 2" xfId="53336"/>
    <cellStyle name="Normal 29 3 4 2 2 2 2" xfId="53337"/>
    <cellStyle name="Normal 29 3 4 2 2 2 3" xfId="53338"/>
    <cellStyle name="Normal 29 3 4 2 2 3" xfId="53339"/>
    <cellStyle name="Normal 29 3 4 2 2 4" xfId="53340"/>
    <cellStyle name="Normal 29 3 4 2 3" xfId="53341"/>
    <cellStyle name="Normal 29 3 4 2 3 2" xfId="53342"/>
    <cellStyle name="Normal 29 3 4 2 3 3" xfId="53343"/>
    <cellStyle name="Normal 29 3 4 2 4" xfId="53344"/>
    <cellStyle name="Normal 29 3 4 2 5" xfId="53345"/>
    <cellStyle name="Normal 29 3 4 3" xfId="53346"/>
    <cellStyle name="Normal 29 3 4 3 2" xfId="53347"/>
    <cellStyle name="Normal 29 3 4 3 2 2" xfId="53348"/>
    <cellStyle name="Normal 29 3 4 3 2 2 2" xfId="53349"/>
    <cellStyle name="Normal 29 3 4 3 2 2 3" xfId="53350"/>
    <cellStyle name="Normal 29 3 4 3 2 3" xfId="53351"/>
    <cellStyle name="Normal 29 3 4 3 2 4" xfId="53352"/>
    <cellStyle name="Normal 29 3 4 3 3" xfId="53353"/>
    <cellStyle name="Normal 29 3 4 3 3 2" xfId="53354"/>
    <cellStyle name="Normal 29 3 4 3 3 3" xfId="53355"/>
    <cellStyle name="Normal 29 3 4 3 4" xfId="53356"/>
    <cellStyle name="Normal 29 3 4 3 5" xfId="53357"/>
    <cellStyle name="Normal 29 3 4 4" xfId="53358"/>
    <cellStyle name="Normal 29 3 4 4 2" xfId="53359"/>
    <cellStyle name="Normal 29 3 4 4 2 2" xfId="53360"/>
    <cellStyle name="Normal 29 3 4 4 2 3" xfId="53361"/>
    <cellStyle name="Normal 29 3 4 4 3" xfId="53362"/>
    <cellStyle name="Normal 29 3 4 4 4" xfId="53363"/>
    <cellStyle name="Normal 29 3 4 5" xfId="53364"/>
    <cellStyle name="Normal 29 3 4 5 2" xfId="53365"/>
    <cellStyle name="Normal 29 3 4 5 3" xfId="53366"/>
    <cellStyle name="Normal 29 3 4 6" xfId="53367"/>
    <cellStyle name="Normal 29 3 4 7" xfId="53368"/>
    <cellStyle name="Normal 29 3 5" xfId="53369"/>
    <cellStyle name="Normal 29 3 5 2" xfId="53370"/>
    <cellStyle name="Normal 29 3 5 2 2" xfId="53371"/>
    <cellStyle name="Normal 29 3 5 2 2 2" xfId="53372"/>
    <cellStyle name="Normal 29 3 5 2 2 3" xfId="53373"/>
    <cellStyle name="Normal 29 3 5 2 3" xfId="53374"/>
    <cellStyle name="Normal 29 3 5 2 4" xfId="53375"/>
    <cellStyle name="Normal 29 3 5 3" xfId="53376"/>
    <cellStyle name="Normal 29 3 5 3 2" xfId="53377"/>
    <cellStyle name="Normal 29 3 5 3 3" xfId="53378"/>
    <cellStyle name="Normal 29 3 5 4" xfId="53379"/>
    <cellStyle name="Normal 29 3 5 5" xfId="53380"/>
    <cellStyle name="Normal 29 3 6" xfId="53381"/>
    <cellStyle name="Normal 29 3 6 2" xfId="53382"/>
    <cellStyle name="Normal 29 3 6 2 2" xfId="53383"/>
    <cellStyle name="Normal 29 3 6 2 2 2" xfId="53384"/>
    <cellStyle name="Normal 29 3 6 2 2 3" xfId="53385"/>
    <cellStyle name="Normal 29 3 6 2 3" xfId="53386"/>
    <cellStyle name="Normal 29 3 6 2 4" xfId="53387"/>
    <cellStyle name="Normal 29 3 6 3" xfId="53388"/>
    <cellStyle name="Normal 29 3 6 3 2" xfId="53389"/>
    <cellStyle name="Normal 29 3 6 3 3" xfId="53390"/>
    <cellStyle name="Normal 29 3 6 4" xfId="53391"/>
    <cellStyle name="Normal 29 3 6 5" xfId="53392"/>
    <cellStyle name="Normal 29 3 7" xfId="53393"/>
    <cellStyle name="Normal 29 3 7 2" xfId="53394"/>
    <cellStyle name="Normal 29 3 7 2 2" xfId="53395"/>
    <cellStyle name="Normal 29 3 7 2 2 2" xfId="53396"/>
    <cellStyle name="Normal 29 3 7 2 2 3" xfId="53397"/>
    <cellStyle name="Normal 29 3 7 2 3" xfId="53398"/>
    <cellStyle name="Normal 29 3 7 2 4" xfId="53399"/>
    <cellStyle name="Normal 29 3 7 3" xfId="53400"/>
    <cellStyle name="Normal 29 3 7 3 2" xfId="53401"/>
    <cellStyle name="Normal 29 3 7 3 3" xfId="53402"/>
    <cellStyle name="Normal 29 3 7 4" xfId="53403"/>
    <cellStyle name="Normal 29 3 7 5" xfId="53404"/>
    <cellStyle name="Normal 29 3 8" xfId="53405"/>
    <cellStyle name="Normal 29 3 8 2" xfId="53406"/>
    <cellStyle name="Normal 29 3 8 2 2" xfId="53407"/>
    <cellStyle name="Normal 29 3 8 2 3" xfId="53408"/>
    <cellStyle name="Normal 29 3 8 3" xfId="53409"/>
    <cellStyle name="Normal 29 3 8 4" xfId="53410"/>
    <cellStyle name="Normal 29 3 9" xfId="53411"/>
    <cellStyle name="Normal 29 3 9 2" xfId="53412"/>
    <cellStyle name="Normal 29 3 9 2 2" xfId="53413"/>
    <cellStyle name="Normal 29 3 9 2 3" xfId="53414"/>
    <cellStyle name="Normal 29 3 9 3" xfId="53415"/>
    <cellStyle name="Normal 29 3 9 4" xfId="53416"/>
    <cellStyle name="Normal 29 4" xfId="53417"/>
    <cellStyle name="Normal 29 4 10" xfId="53418"/>
    <cellStyle name="Normal 29 4 10 2" xfId="53419"/>
    <cellStyle name="Normal 29 4 10 3" xfId="53420"/>
    <cellStyle name="Normal 29 4 11" xfId="53421"/>
    <cellStyle name="Normal 29 4 12" xfId="53422"/>
    <cellStyle name="Normal 29 4 2" xfId="53423"/>
    <cellStyle name="Normal 29 4 2 2" xfId="53424"/>
    <cellStyle name="Normal 29 4 2 2 2" xfId="53425"/>
    <cellStyle name="Normal 29 4 2 2 2 2" xfId="53426"/>
    <cellStyle name="Normal 29 4 2 2 2 2 2" xfId="53427"/>
    <cellStyle name="Normal 29 4 2 2 2 2 3" xfId="53428"/>
    <cellStyle name="Normal 29 4 2 2 2 3" xfId="53429"/>
    <cellStyle name="Normal 29 4 2 2 2 4" xfId="53430"/>
    <cellStyle name="Normal 29 4 2 2 3" xfId="53431"/>
    <cellStyle name="Normal 29 4 2 2 3 2" xfId="53432"/>
    <cellStyle name="Normal 29 4 2 2 3 3" xfId="53433"/>
    <cellStyle name="Normal 29 4 2 2 4" xfId="53434"/>
    <cellStyle name="Normal 29 4 2 2 5" xfId="53435"/>
    <cellStyle name="Normal 29 4 2 3" xfId="53436"/>
    <cellStyle name="Normal 29 4 2 3 2" xfId="53437"/>
    <cellStyle name="Normal 29 4 2 3 2 2" xfId="53438"/>
    <cellStyle name="Normal 29 4 2 3 2 2 2" xfId="53439"/>
    <cellStyle name="Normal 29 4 2 3 2 2 3" xfId="53440"/>
    <cellStyle name="Normal 29 4 2 3 2 3" xfId="53441"/>
    <cellStyle name="Normal 29 4 2 3 2 4" xfId="53442"/>
    <cellStyle name="Normal 29 4 2 3 3" xfId="53443"/>
    <cellStyle name="Normal 29 4 2 3 3 2" xfId="53444"/>
    <cellStyle name="Normal 29 4 2 3 3 3" xfId="53445"/>
    <cellStyle name="Normal 29 4 2 3 4" xfId="53446"/>
    <cellStyle name="Normal 29 4 2 3 5" xfId="53447"/>
    <cellStyle name="Normal 29 4 2 4" xfId="53448"/>
    <cellStyle name="Normal 29 4 2 4 2" xfId="53449"/>
    <cellStyle name="Normal 29 4 2 4 2 2" xfId="53450"/>
    <cellStyle name="Normal 29 4 2 4 2 3" xfId="53451"/>
    <cellStyle name="Normal 29 4 2 4 3" xfId="53452"/>
    <cellStyle name="Normal 29 4 2 4 4" xfId="53453"/>
    <cellStyle name="Normal 29 4 2 5" xfId="53454"/>
    <cellStyle name="Normal 29 4 2 5 2" xfId="53455"/>
    <cellStyle name="Normal 29 4 2 5 3" xfId="53456"/>
    <cellStyle name="Normal 29 4 2 6" xfId="53457"/>
    <cellStyle name="Normal 29 4 2 7" xfId="53458"/>
    <cellStyle name="Normal 29 4 3" xfId="53459"/>
    <cellStyle name="Normal 29 4 3 2" xfId="53460"/>
    <cellStyle name="Normal 29 4 3 2 2" xfId="53461"/>
    <cellStyle name="Normal 29 4 3 2 2 2" xfId="53462"/>
    <cellStyle name="Normal 29 4 3 2 2 2 2" xfId="53463"/>
    <cellStyle name="Normal 29 4 3 2 2 2 3" xfId="53464"/>
    <cellStyle name="Normal 29 4 3 2 2 3" xfId="53465"/>
    <cellStyle name="Normal 29 4 3 2 2 4" xfId="53466"/>
    <cellStyle name="Normal 29 4 3 2 3" xfId="53467"/>
    <cellStyle name="Normal 29 4 3 2 3 2" xfId="53468"/>
    <cellStyle name="Normal 29 4 3 2 3 3" xfId="53469"/>
    <cellStyle name="Normal 29 4 3 2 4" xfId="53470"/>
    <cellStyle name="Normal 29 4 3 2 5" xfId="53471"/>
    <cellStyle name="Normal 29 4 3 3" xfId="53472"/>
    <cellStyle name="Normal 29 4 3 3 2" xfId="53473"/>
    <cellStyle name="Normal 29 4 3 3 2 2" xfId="53474"/>
    <cellStyle name="Normal 29 4 3 3 2 2 2" xfId="53475"/>
    <cellStyle name="Normal 29 4 3 3 2 2 3" xfId="53476"/>
    <cellStyle name="Normal 29 4 3 3 2 3" xfId="53477"/>
    <cellStyle name="Normal 29 4 3 3 2 4" xfId="53478"/>
    <cellStyle name="Normal 29 4 3 3 3" xfId="53479"/>
    <cellStyle name="Normal 29 4 3 3 3 2" xfId="53480"/>
    <cellStyle name="Normal 29 4 3 3 3 3" xfId="53481"/>
    <cellStyle name="Normal 29 4 3 3 4" xfId="53482"/>
    <cellStyle name="Normal 29 4 3 3 5" xfId="53483"/>
    <cellStyle name="Normal 29 4 3 4" xfId="53484"/>
    <cellStyle name="Normal 29 4 3 4 2" xfId="53485"/>
    <cellStyle name="Normal 29 4 3 4 2 2" xfId="53486"/>
    <cellStyle name="Normal 29 4 3 4 2 3" xfId="53487"/>
    <cellStyle name="Normal 29 4 3 4 3" xfId="53488"/>
    <cellStyle name="Normal 29 4 3 4 4" xfId="53489"/>
    <cellStyle name="Normal 29 4 3 5" xfId="53490"/>
    <cellStyle name="Normal 29 4 3 5 2" xfId="53491"/>
    <cellStyle name="Normal 29 4 3 5 3" xfId="53492"/>
    <cellStyle name="Normal 29 4 3 6" xfId="53493"/>
    <cellStyle name="Normal 29 4 3 7" xfId="53494"/>
    <cellStyle name="Normal 29 4 4" xfId="53495"/>
    <cellStyle name="Normal 29 4 4 2" xfId="53496"/>
    <cellStyle name="Normal 29 4 4 2 2" xfId="53497"/>
    <cellStyle name="Normal 29 4 4 2 2 2" xfId="53498"/>
    <cellStyle name="Normal 29 4 4 2 2 2 2" xfId="53499"/>
    <cellStyle name="Normal 29 4 4 2 2 2 3" xfId="53500"/>
    <cellStyle name="Normal 29 4 4 2 2 3" xfId="53501"/>
    <cellStyle name="Normal 29 4 4 2 2 4" xfId="53502"/>
    <cellStyle name="Normal 29 4 4 2 3" xfId="53503"/>
    <cellStyle name="Normal 29 4 4 2 3 2" xfId="53504"/>
    <cellStyle name="Normal 29 4 4 2 3 3" xfId="53505"/>
    <cellStyle name="Normal 29 4 4 2 4" xfId="53506"/>
    <cellStyle name="Normal 29 4 4 2 5" xfId="53507"/>
    <cellStyle name="Normal 29 4 4 3" xfId="53508"/>
    <cellStyle name="Normal 29 4 4 3 2" xfId="53509"/>
    <cellStyle name="Normal 29 4 4 3 2 2" xfId="53510"/>
    <cellStyle name="Normal 29 4 4 3 2 2 2" xfId="53511"/>
    <cellStyle name="Normal 29 4 4 3 2 2 3" xfId="53512"/>
    <cellStyle name="Normal 29 4 4 3 2 3" xfId="53513"/>
    <cellStyle name="Normal 29 4 4 3 2 4" xfId="53514"/>
    <cellStyle name="Normal 29 4 4 3 3" xfId="53515"/>
    <cellStyle name="Normal 29 4 4 3 3 2" xfId="53516"/>
    <cellStyle name="Normal 29 4 4 3 3 3" xfId="53517"/>
    <cellStyle name="Normal 29 4 4 3 4" xfId="53518"/>
    <cellStyle name="Normal 29 4 4 3 5" xfId="53519"/>
    <cellStyle name="Normal 29 4 4 4" xfId="53520"/>
    <cellStyle name="Normal 29 4 4 4 2" xfId="53521"/>
    <cellStyle name="Normal 29 4 4 4 2 2" xfId="53522"/>
    <cellStyle name="Normal 29 4 4 4 2 3" xfId="53523"/>
    <cellStyle name="Normal 29 4 4 4 3" xfId="53524"/>
    <cellStyle name="Normal 29 4 4 4 4" xfId="53525"/>
    <cellStyle name="Normal 29 4 4 5" xfId="53526"/>
    <cellStyle name="Normal 29 4 4 5 2" xfId="53527"/>
    <cellStyle name="Normal 29 4 4 5 3" xfId="53528"/>
    <cellStyle name="Normal 29 4 4 6" xfId="53529"/>
    <cellStyle name="Normal 29 4 4 7" xfId="53530"/>
    <cellStyle name="Normal 29 4 5" xfId="53531"/>
    <cellStyle name="Normal 29 4 5 2" xfId="53532"/>
    <cellStyle name="Normal 29 4 5 2 2" xfId="53533"/>
    <cellStyle name="Normal 29 4 5 2 2 2" xfId="53534"/>
    <cellStyle name="Normal 29 4 5 2 2 3" xfId="53535"/>
    <cellStyle name="Normal 29 4 5 2 3" xfId="53536"/>
    <cellStyle name="Normal 29 4 5 2 4" xfId="53537"/>
    <cellStyle name="Normal 29 4 5 3" xfId="53538"/>
    <cellStyle name="Normal 29 4 5 3 2" xfId="53539"/>
    <cellStyle name="Normal 29 4 5 3 3" xfId="53540"/>
    <cellStyle name="Normal 29 4 5 4" xfId="53541"/>
    <cellStyle name="Normal 29 4 5 5" xfId="53542"/>
    <cellStyle name="Normal 29 4 6" xfId="53543"/>
    <cellStyle name="Normal 29 4 6 2" xfId="53544"/>
    <cellStyle name="Normal 29 4 6 2 2" xfId="53545"/>
    <cellStyle name="Normal 29 4 6 2 2 2" xfId="53546"/>
    <cellStyle name="Normal 29 4 6 2 2 3" xfId="53547"/>
    <cellStyle name="Normal 29 4 6 2 3" xfId="53548"/>
    <cellStyle name="Normal 29 4 6 2 4" xfId="53549"/>
    <cellStyle name="Normal 29 4 6 3" xfId="53550"/>
    <cellStyle name="Normal 29 4 6 3 2" xfId="53551"/>
    <cellStyle name="Normal 29 4 6 3 3" xfId="53552"/>
    <cellStyle name="Normal 29 4 6 4" xfId="53553"/>
    <cellStyle name="Normal 29 4 6 5" xfId="53554"/>
    <cellStyle name="Normal 29 4 7" xfId="53555"/>
    <cellStyle name="Normal 29 4 7 2" xfId="53556"/>
    <cellStyle name="Normal 29 4 7 2 2" xfId="53557"/>
    <cellStyle name="Normal 29 4 7 2 2 2" xfId="53558"/>
    <cellStyle name="Normal 29 4 7 2 2 3" xfId="53559"/>
    <cellStyle name="Normal 29 4 7 2 3" xfId="53560"/>
    <cellStyle name="Normal 29 4 7 2 4" xfId="53561"/>
    <cellStyle name="Normal 29 4 7 3" xfId="53562"/>
    <cellStyle name="Normal 29 4 7 3 2" xfId="53563"/>
    <cellStyle name="Normal 29 4 7 3 3" xfId="53564"/>
    <cellStyle name="Normal 29 4 7 4" xfId="53565"/>
    <cellStyle name="Normal 29 4 7 5" xfId="53566"/>
    <cellStyle name="Normal 29 4 8" xfId="53567"/>
    <cellStyle name="Normal 29 4 8 2" xfId="53568"/>
    <cellStyle name="Normal 29 4 8 2 2" xfId="53569"/>
    <cellStyle name="Normal 29 4 8 2 3" xfId="53570"/>
    <cellStyle name="Normal 29 4 8 3" xfId="53571"/>
    <cellStyle name="Normal 29 4 8 4" xfId="53572"/>
    <cellStyle name="Normal 29 4 9" xfId="53573"/>
    <cellStyle name="Normal 29 4 9 2" xfId="53574"/>
    <cellStyle name="Normal 29 4 9 2 2" xfId="53575"/>
    <cellStyle name="Normal 29 4 9 2 3" xfId="53576"/>
    <cellStyle name="Normal 29 4 9 3" xfId="53577"/>
    <cellStyle name="Normal 29 4 9 4" xfId="53578"/>
    <cellStyle name="Normal 29 5" xfId="53579"/>
    <cellStyle name="Normal 29 5 2" xfId="53580"/>
    <cellStyle name="Normal 29 5 2 2" xfId="53581"/>
    <cellStyle name="Normal 29 5 2 2 2" xfId="53582"/>
    <cellStyle name="Normal 29 5 2 2 2 2" xfId="53583"/>
    <cellStyle name="Normal 29 5 2 2 2 3" xfId="53584"/>
    <cellStyle name="Normal 29 5 2 2 3" xfId="53585"/>
    <cellStyle name="Normal 29 5 2 2 4" xfId="53586"/>
    <cellStyle name="Normal 29 5 2 3" xfId="53587"/>
    <cellStyle name="Normal 29 5 2 3 2" xfId="53588"/>
    <cellStyle name="Normal 29 5 2 3 3" xfId="53589"/>
    <cellStyle name="Normal 29 5 2 4" xfId="53590"/>
    <cellStyle name="Normal 29 5 2 5" xfId="53591"/>
    <cellStyle name="Normal 29 5 3" xfId="53592"/>
    <cellStyle name="Normal 29 5 3 2" xfId="53593"/>
    <cellStyle name="Normal 29 5 3 2 2" xfId="53594"/>
    <cellStyle name="Normal 29 5 3 2 2 2" xfId="53595"/>
    <cellStyle name="Normal 29 5 3 2 2 3" xfId="53596"/>
    <cellStyle name="Normal 29 5 3 2 3" xfId="53597"/>
    <cellStyle name="Normal 29 5 3 2 4" xfId="53598"/>
    <cellStyle name="Normal 29 5 3 3" xfId="53599"/>
    <cellStyle name="Normal 29 5 3 3 2" xfId="53600"/>
    <cellStyle name="Normal 29 5 3 3 3" xfId="53601"/>
    <cellStyle name="Normal 29 5 3 4" xfId="53602"/>
    <cellStyle name="Normal 29 5 3 5" xfId="53603"/>
    <cellStyle name="Normal 29 5 4" xfId="53604"/>
    <cellStyle name="Normal 29 5 4 2" xfId="53605"/>
    <cellStyle name="Normal 29 5 4 2 2" xfId="53606"/>
    <cellStyle name="Normal 29 5 4 2 3" xfId="53607"/>
    <cellStyle name="Normal 29 5 4 3" xfId="53608"/>
    <cellStyle name="Normal 29 5 4 4" xfId="53609"/>
    <cellStyle name="Normal 29 5 5" xfId="53610"/>
    <cellStyle name="Normal 29 5 5 2" xfId="53611"/>
    <cellStyle name="Normal 29 5 5 3" xfId="53612"/>
    <cellStyle name="Normal 29 5 6" xfId="53613"/>
    <cellStyle name="Normal 29 5 7" xfId="53614"/>
    <cellStyle name="Normal 29 6" xfId="53615"/>
    <cellStyle name="Normal 29 6 2" xfId="53616"/>
    <cellStyle name="Normal 29 6 2 2" xfId="53617"/>
    <cellStyle name="Normal 29 6 2 2 2" xfId="53618"/>
    <cellStyle name="Normal 29 6 2 2 2 2" xfId="53619"/>
    <cellStyle name="Normal 29 6 2 2 2 3" xfId="53620"/>
    <cellStyle name="Normal 29 6 2 2 3" xfId="53621"/>
    <cellStyle name="Normal 29 6 2 2 4" xfId="53622"/>
    <cellStyle name="Normal 29 6 2 3" xfId="53623"/>
    <cellStyle name="Normal 29 6 2 3 2" xfId="53624"/>
    <cellStyle name="Normal 29 6 2 3 3" xfId="53625"/>
    <cellStyle name="Normal 29 6 2 4" xfId="53626"/>
    <cellStyle name="Normal 29 6 2 5" xfId="53627"/>
    <cellStyle name="Normal 29 6 3" xfId="53628"/>
    <cellStyle name="Normal 29 6 3 2" xfId="53629"/>
    <cellStyle name="Normal 29 6 3 2 2" xfId="53630"/>
    <cellStyle name="Normal 29 6 3 2 2 2" xfId="53631"/>
    <cellStyle name="Normal 29 6 3 2 2 3" xfId="53632"/>
    <cellStyle name="Normal 29 6 3 2 3" xfId="53633"/>
    <cellStyle name="Normal 29 6 3 2 4" xfId="53634"/>
    <cellStyle name="Normal 29 6 3 3" xfId="53635"/>
    <cellStyle name="Normal 29 6 3 3 2" xfId="53636"/>
    <cellStyle name="Normal 29 6 3 3 3" xfId="53637"/>
    <cellStyle name="Normal 29 6 3 4" xfId="53638"/>
    <cellStyle name="Normal 29 6 3 5" xfId="53639"/>
    <cellStyle name="Normal 29 6 4" xfId="53640"/>
    <cellStyle name="Normal 29 6 4 2" xfId="53641"/>
    <cellStyle name="Normal 29 6 4 2 2" xfId="53642"/>
    <cellStyle name="Normal 29 6 4 2 3" xfId="53643"/>
    <cellStyle name="Normal 29 6 4 3" xfId="53644"/>
    <cellStyle name="Normal 29 6 4 4" xfId="53645"/>
    <cellStyle name="Normal 29 6 5" xfId="53646"/>
    <cellStyle name="Normal 29 6 5 2" xfId="53647"/>
    <cellStyle name="Normal 29 6 5 3" xfId="53648"/>
    <cellStyle name="Normal 29 6 6" xfId="53649"/>
    <cellStyle name="Normal 29 6 7" xfId="53650"/>
    <cellStyle name="Normal 29 7" xfId="53651"/>
    <cellStyle name="Normal 29 7 2" xfId="53652"/>
    <cellStyle name="Normal 29 7 2 2" xfId="53653"/>
    <cellStyle name="Normal 29 7 2 2 2" xfId="53654"/>
    <cellStyle name="Normal 29 7 2 2 2 2" xfId="53655"/>
    <cellStyle name="Normal 29 7 2 2 2 3" xfId="53656"/>
    <cellStyle name="Normal 29 7 2 2 3" xfId="53657"/>
    <cellStyle name="Normal 29 7 2 2 4" xfId="53658"/>
    <cellStyle name="Normal 29 7 2 3" xfId="53659"/>
    <cellStyle name="Normal 29 7 2 3 2" xfId="53660"/>
    <cellStyle name="Normal 29 7 2 3 3" xfId="53661"/>
    <cellStyle name="Normal 29 7 2 4" xfId="53662"/>
    <cellStyle name="Normal 29 7 2 5" xfId="53663"/>
    <cellStyle name="Normal 29 7 3" xfId="53664"/>
    <cellStyle name="Normal 29 7 3 2" xfId="53665"/>
    <cellStyle name="Normal 29 7 3 2 2" xfId="53666"/>
    <cellStyle name="Normal 29 7 3 2 2 2" xfId="53667"/>
    <cellStyle name="Normal 29 7 3 2 2 3" xfId="53668"/>
    <cellStyle name="Normal 29 7 3 2 3" xfId="53669"/>
    <cellStyle name="Normal 29 7 3 2 4" xfId="53670"/>
    <cellStyle name="Normal 29 7 3 3" xfId="53671"/>
    <cellStyle name="Normal 29 7 3 3 2" xfId="53672"/>
    <cellStyle name="Normal 29 7 3 3 3" xfId="53673"/>
    <cellStyle name="Normal 29 7 3 4" xfId="53674"/>
    <cellStyle name="Normal 29 7 3 5" xfId="53675"/>
    <cellStyle name="Normal 29 7 4" xfId="53676"/>
    <cellStyle name="Normal 29 7 4 2" xfId="53677"/>
    <cellStyle name="Normal 29 7 4 2 2" xfId="53678"/>
    <cellStyle name="Normal 29 7 4 2 3" xfId="53679"/>
    <cellStyle name="Normal 29 7 4 3" xfId="53680"/>
    <cellStyle name="Normal 29 7 4 4" xfId="53681"/>
    <cellStyle name="Normal 29 7 5" xfId="53682"/>
    <cellStyle name="Normal 29 7 5 2" xfId="53683"/>
    <cellStyle name="Normal 29 7 5 3" xfId="53684"/>
    <cellStyle name="Normal 29 7 6" xfId="53685"/>
    <cellStyle name="Normal 29 7 7" xfId="53686"/>
    <cellStyle name="Normal 29 8" xfId="53687"/>
    <cellStyle name="Normal 29 8 2" xfId="53688"/>
    <cellStyle name="Normal 29 8 2 2" xfId="53689"/>
    <cellStyle name="Normal 29 8 2 2 2" xfId="53690"/>
    <cellStyle name="Normal 29 8 2 2 3" xfId="53691"/>
    <cellStyle name="Normal 29 8 2 3" xfId="53692"/>
    <cellStyle name="Normal 29 8 2 4" xfId="53693"/>
    <cellStyle name="Normal 29 8 3" xfId="53694"/>
    <cellStyle name="Normal 29 8 3 2" xfId="53695"/>
    <cellStyle name="Normal 29 8 3 3" xfId="53696"/>
    <cellStyle name="Normal 29 8 4" xfId="53697"/>
    <cellStyle name="Normal 29 8 5" xfId="53698"/>
    <cellStyle name="Normal 29 9" xfId="53699"/>
    <cellStyle name="Normal 29 9 2" xfId="53700"/>
    <cellStyle name="Normal 29 9 2 2" xfId="53701"/>
    <cellStyle name="Normal 29 9 2 2 2" xfId="53702"/>
    <cellStyle name="Normal 29 9 2 2 3" xfId="53703"/>
    <cellStyle name="Normal 29 9 2 3" xfId="53704"/>
    <cellStyle name="Normal 29 9 2 4" xfId="53705"/>
    <cellStyle name="Normal 29 9 3" xfId="53706"/>
    <cellStyle name="Normal 29 9 3 2" xfId="53707"/>
    <cellStyle name="Normal 29 9 3 3" xfId="53708"/>
    <cellStyle name="Normal 29 9 4" xfId="53709"/>
    <cellStyle name="Normal 29 9 5" xfId="53710"/>
    <cellStyle name="Normal 29_PwrTax 51040" xfId="53711"/>
    <cellStyle name="Normal 3" xfId="67"/>
    <cellStyle name="Normal 3 10" xfId="53712"/>
    <cellStyle name="Normal 3 2" xfId="2456"/>
    <cellStyle name="Normal 3 2 2" xfId="53713"/>
    <cellStyle name="Normal 3 2 2 2" xfId="53714"/>
    <cellStyle name="Normal 3 2 2 3" xfId="53715"/>
    <cellStyle name="Normal 3 2 3" xfId="53716"/>
    <cellStyle name="Normal 3 2 4" xfId="53717"/>
    <cellStyle name="Normal 3 2 4 2" xfId="53718"/>
    <cellStyle name="Normal 3 2 5" xfId="53719"/>
    <cellStyle name="Normal 3 2 6" xfId="53720"/>
    <cellStyle name="Normal 3 2 7" xfId="53721"/>
    <cellStyle name="Normal 3 3" xfId="2457"/>
    <cellStyle name="Normal 3 3 2" xfId="53722"/>
    <cellStyle name="Normal 3 3 3" xfId="53723"/>
    <cellStyle name="Normal 3 3 4" xfId="53724"/>
    <cellStyle name="Normal 3 4" xfId="2458"/>
    <cellStyle name="Normal 3 4 2" xfId="53725"/>
    <cellStyle name="Normal 3 5" xfId="2459"/>
    <cellStyle name="Normal 3 5 2" xfId="53726"/>
    <cellStyle name="Normal 3 6" xfId="53727"/>
    <cellStyle name="Normal 3 6 2" xfId="53728"/>
    <cellStyle name="Normal 3 7" xfId="53729"/>
    <cellStyle name="Normal 3 7 2" xfId="53730"/>
    <cellStyle name="Normal 3 8" xfId="53731"/>
    <cellStyle name="Normal 3 8 2" xfId="53732"/>
    <cellStyle name="Normal 3 9" xfId="53733"/>
    <cellStyle name="Normal 3 9 2" xfId="53734"/>
    <cellStyle name="Normal 3_1998-2002 adds try 4" xfId="53735"/>
    <cellStyle name="Normal 30" xfId="68"/>
    <cellStyle name="Normal 30 2" xfId="2460"/>
    <cellStyle name="Normal 30 3" xfId="53736"/>
    <cellStyle name="Normal 30_PwrTax 51040" xfId="53737"/>
    <cellStyle name="Normal 31" xfId="2461"/>
    <cellStyle name="Normal 31 10" xfId="53738"/>
    <cellStyle name="Normal 31 10 2" xfId="53739"/>
    <cellStyle name="Normal 31 10 2 2" xfId="53740"/>
    <cellStyle name="Normal 31 10 2 3" xfId="53741"/>
    <cellStyle name="Normal 31 10 3" xfId="53742"/>
    <cellStyle name="Normal 31 10 4" xfId="53743"/>
    <cellStyle name="Normal 31 11" xfId="53744"/>
    <cellStyle name="Normal 31 11 2" xfId="53745"/>
    <cellStyle name="Normal 31 11 3" xfId="53746"/>
    <cellStyle name="Normal 31 12" xfId="53747"/>
    <cellStyle name="Normal 31 13" xfId="53748"/>
    <cellStyle name="Normal 31 2" xfId="53749"/>
    <cellStyle name="Normal 31 2 10" xfId="53750"/>
    <cellStyle name="Normal 31 2 10 2" xfId="53751"/>
    <cellStyle name="Normal 31 2 10 3" xfId="53752"/>
    <cellStyle name="Normal 31 2 11" xfId="53753"/>
    <cellStyle name="Normal 31 2 12" xfId="53754"/>
    <cellStyle name="Normal 31 2 2" xfId="53755"/>
    <cellStyle name="Normal 31 2 2 2" xfId="53756"/>
    <cellStyle name="Normal 31 2 2 2 2" xfId="53757"/>
    <cellStyle name="Normal 31 2 2 2 2 2" xfId="53758"/>
    <cellStyle name="Normal 31 2 2 2 2 2 2" xfId="53759"/>
    <cellStyle name="Normal 31 2 2 2 2 2 3" xfId="53760"/>
    <cellStyle name="Normal 31 2 2 2 2 3" xfId="53761"/>
    <cellStyle name="Normal 31 2 2 2 2 4" xfId="53762"/>
    <cellStyle name="Normal 31 2 2 2 3" xfId="53763"/>
    <cellStyle name="Normal 31 2 2 2 3 2" xfId="53764"/>
    <cellStyle name="Normal 31 2 2 2 3 3" xfId="53765"/>
    <cellStyle name="Normal 31 2 2 2 4" xfId="53766"/>
    <cellStyle name="Normal 31 2 2 2 5" xfId="53767"/>
    <cellStyle name="Normal 31 2 2 3" xfId="53768"/>
    <cellStyle name="Normal 31 2 2 3 2" xfId="53769"/>
    <cellStyle name="Normal 31 2 2 3 2 2" xfId="53770"/>
    <cellStyle name="Normal 31 2 2 3 2 2 2" xfId="53771"/>
    <cellStyle name="Normal 31 2 2 3 2 2 3" xfId="53772"/>
    <cellStyle name="Normal 31 2 2 3 2 3" xfId="53773"/>
    <cellStyle name="Normal 31 2 2 3 2 4" xfId="53774"/>
    <cellStyle name="Normal 31 2 2 3 3" xfId="53775"/>
    <cellStyle name="Normal 31 2 2 3 3 2" xfId="53776"/>
    <cellStyle name="Normal 31 2 2 3 3 3" xfId="53777"/>
    <cellStyle name="Normal 31 2 2 3 4" xfId="53778"/>
    <cellStyle name="Normal 31 2 2 3 5" xfId="53779"/>
    <cellStyle name="Normal 31 2 2 4" xfId="53780"/>
    <cellStyle name="Normal 31 2 2 4 2" xfId="53781"/>
    <cellStyle name="Normal 31 2 2 4 2 2" xfId="53782"/>
    <cellStyle name="Normal 31 2 2 4 2 3" xfId="53783"/>
    <cellStyle name="Normal 31 2 2 4 3" xfId="53784"/>
    <cellStyle name="Normal 31 2 2 4 4" xfId="53785"/>
    <cellStyle name="Normal 31 2 2 5" xfId="53786"/>
    <cellStyle name="Normal 31 2 2 5 2" xfId="53787"/>
    <cellStyle name="Normal 31 2 2 5 3" xfId="53788"/>
    <cellStyle name="Normal 31 2 2 6" xfId="53789"/>
    <cellStyle name="Normal 31 2 2 7" xfId="53790"/>
    <cellStyle name="Normal 31 2 3" xfId="53791"/>
    <cellStyle name="Normal 31 2 3 2" xfId="53792"/>
    <cellStyle name="Normal 31 2 3 2 2" xfId="53793"/>
    <cellStyle name="Normal 31 2 3 2 2 2" xfId="53794"/>
    <cellStyle name="Normal 31 2 3 2 2 2 2" xfId="53795"/>
    <cellStyle name="Normal 31 2 3 2 2 2 3" xfId="53796"/>
    <cellStyle name="Normal 31 2 3 2 2 3" xfId="53797"/>
    <cellStyle name="Normal 31 2 3 2 2 4" xfId="53798"/>
    <cellStyle name="Normal 31 2 3 2 3" xfId="53799"/>
    <cellStyle name="Normal 31 2 3 2 3 2" xfId="53800"/>
    <cellStyle name="Normal 31 2 3 2 3 3" xfId="53801"/>
    <cellStyle name="Normal 31 2 3 2 4" xfId="53802"/>
    <cellStyle name="Normal 31 2 3 2 5" xfId="53803"/>
    <cellStyle name="Normal 31 2 3 3" xfId="53804"/>
    <cellStyle name="Normal 31 2 3 3 2" xfId="53805"/>
    <cellStyle name="Normal 31 2 3 3 2 2" xfId="53806"/>
    <cellStyle name="Normal 31 2 3 3 2 2 2" xfId="53807"/>
    <cellStyle name="Normal 31 2 3 3 2 2 3" xfId="53808"/>
    <cellStyle name="Normal 31 2 3 3 2 3" xfId="53809"/>
    <cellStyle name="Normal 31 2 3 3 2 4" xfId="53810"/>
    <cellStyle name="Normal 31 2 3 3 3" xfId="53811"/>
    <cellStyle name="Normal 31 2 3 3 3 2" xfId="53812"/>
    <cellStyle name="Normal 31 2 3 3 3 3" xfId="53813"/>
    <cellStyle name="Normal 31 2 3 3 4" xfId="53814"/>
    <cellStyle name="Normal 31 2 3 3 5" xfId="53815"/>
    <cellStyle name="Normal 31 2 3 4" xfId="53816"/>
    <cellStyle name="Normal 31 2 3 4 2" xfId="53817"/>
    <cellStyle name="Normal 31 2 3 4 2 2" xfId="53818"/>
    <cellStyle name="Normal 31 2 3 4 2 3" xfId="53819"/>
    <cellStyle name="Normal 31 2 3 4 3" xfId="53820"/>
    <cellStyle name="Normal 31 2 3 4 4" xfId="53821"/>
    <cellStyle name="Normal 31 2 3 5" xfId="53822"/>
    <cellStyle name="Normal 31 2 3 5 2" xfId="53823"/>
    <cellStyle name="Normal 31 2 3 5 3" xfId="53824"/>
    <cellStyle name="Normal 31 2 3 6" xfId="53825"/>
    <cellStyle name="Normal 31 2 3 7" xfId="53826"/>
    <cellStyle name="Normal 31 2 4" xfId="53827"/>
    <cellStyle name="Normal 31 2 4 2" xfId="53828"/>
    <cellStyle name="Normal 31 2 4 2 2" xfId="53829"/>
    <cellStyle name="Normal 31 2 4 2 2 2" xfId="53830"/>
    <cellStyle name="Normal 31 2 4 2 2 2 2" xfId="53831"/>
    <cellStyle name="Normal 31 2 4 2 2 2 3" xfId="53832"/>
    <cellStyle name="Normal 31 2 4 2 2 3" xfId="53833"/>
    <cellStyle name="Normal 31 2 4 2 2 4" xfId="53834"/>
    <cellStyle name="Normal 31 2 4 2 3" xfId="53835"/>
    <cellStyle name="Normal 31 2 4 2 3 2" xfId="53836"/>
    <cellStyle name="Normal 31 2 4 2 3 3" xfId="53837"/>
    <cellStyle name="Normal 31 2 4 2 4" xfId="53838"/>
    <cellStyle name="Normal 31 2 4 2 5" xfId="53839"/>
    <cellStyle name="Normal 31 2 4 3" xfId="53840"/>
    <cellStyle name="Normal 31 2 4 3 2" xfId="53841"/>
    <cellStyle name="Normal 31 2 4 3 2 2" xfId="53842"/>
    <cellStyle name="Normal 31 2 4 3 2 2 2" xfId="53843"/>
    <cellStyle name="Normal 31 2 4 3 2 2 3" xfId="53844"/>
    <cellStyle name="Normal 31 2 4 3 2 3" xfId="53845"/>
    <cellStyle name="Normal 31 2 4 3 2 4" xfId="53846"/>
    <cellStyle name="Normal 31 2 4 3 3" xfId="53847"/>
    <cellStyle name="Normal 31 2 4 3 3 2" xfId="53848"/>
    <cellStyle name="Normal 31 2 4 3 3 3" xfId="53849"/>
    <cellStyle name="Normal 31 2 4 3 4" xfId="53850"/>
    <cellStyle name="Normal 31 2 4 3 5" xfId="53851"/>
    <cellStyle name="Normal 31 2 4 4" xfId="53852"/>
    <cellStyle name="Normal 31 2 4 4 2" xfId="53853"/>
    <cellStyle name="Normal 31 2 4 4 2 2" xfId="53854"/>
    <cellStyle name="Normal 31 2 4 4 2 3" xfId="53855"/>
    <cellStyle name="Normal 31 2 4 4 3" xfId="53856"/>
    <cellStyle name="Normal 31 2 4 4 4" xfId="53857"/>
    <cellStyle name="Normal 31 2 4 5" xfId="53858"/>
    <cellStyle name="Normal 31 2 4 5 2" xfId="53859"/>
    <cellStyle name="Normal 31 2 4 5 3" xfId="53860"/>
    <cellStyle name="Normal 31 2 4 6" xfId="53861"/>
    <cellStyle name="Normal 31 2 4 7" xfId="53862"/>
    <cellStyle name="Normal 31 2 5" xfId="53863"/>
    <cellStyle name="Normal 31 2 5 2" xfId="53864"/>
    <cellStyle name="Normal 31 2 5 2 2" xfId="53865"/>
    <cellStyle name="Normal 31 2 5 2 2 2" xfId="53866"/>
    <cellStyle name="Normal 31 2 5 2 2 3" xfId="53867"/>
    <cellStyle name="Normal 31 2 5 2 3" xfId="53868"/>
    <cellStyle name="Normal 31 2 5 2 4" xfId="53869"/>
    <cellStyle name="Normal 31 2 5 3" xfId="53870"/>
    <cellStyle name="Normal 31 2 5 3 2" xfId="53871"/>
    <cellStyle name="Normal 31 2 5 3 3" xfId="53872"/>
    <cellStyle name="Normal 31 2 5 4" xfId="53873"/>
    <cellStyle name="Normal 31 2 5 5" xfId="53874"/>
    <cellStyle name="Normal 31 2 6" xfId="53875"/>
    <cellStyle name="Normal 31 2 6 2" xfId="53876"/>
    <cellStyle name="Normal 31 2 6 2 2" xfId="53877"/>
    <cellStyle name="Normal 31 2 6 2 2 2" xfId="53878"/>
    <cellStyle name="Normal 31 2 6 2 2 3" xfId="53879"/>
    <cellStyle name="Normal 31 2 6 2 3" xfId="53880"/>
    <cellStyle name="Normal 31 2 6 2 4" xfId="53881"/>
    <cellStyle name="Normal 31 2 6 3" xfId="53882"/>
    <cellStyle name="Normal 31 2 6 3 2" xfId="53883"/>
    <cellStyle name="Normal 31 2 6 3 3" xfId="53884"/>
    <cellStyle name="Normal 31 2 6 4" xfId="53885"/>
    <cellStyle name="Normal 31 2 6 5" xfId="53886"/>
    <cellStyle name="Normal 31 2 7" xfId="53887"/>
    <cellStyle name="Normal 31 2 7 2" xfId="53888"/>
    <cellStyle name="Normal 31 2 7 2 2" xfId="53889"/>
    <cellStyle name="Normal 31 2 7 2 2 2" xfId="53890"/>
    <cellStyle name="Normal 31 2 7 2 2 3" xfId="53891"/>
    <cellStyle name="Normal 31 2 7 2 3" xfId="53892"/>
    <cellStyle name="Normal 31 2 7 2 4" xfId="53893"/>
    <cellStyle name="Normal 31 2 7 3" xfId="53894"/>
    <cellStyle name="Normal 31 2 7 3 2" xfId="53895"/>
    <cellStyle name="Normal 31 2 7 3 3" xfId="53896"/>
    <cellStyle name="Normal 31 2 7 4" xfId="53897"/>
    <cellStyle name="Normal 31 2 7 5" xfId="53898"/>
    <cellStyle name="Normal 31 2 8" xfId="53899"/>
    <cellStyle name="Normal 31 2 8 2" xfId="53900"/>
    <cellStyle name="Normal 31 2 8 2 2" xfId="53901"/>
    <cellStyle name="Normal 31 2 8 2 3" xfId="53902"/>
    <cellStyle name="Normal 31 2 8 3" xfId="53903"/>
    <cellStyle name="Normal 31 2 8 4" xfId="53904"/>
    <cellStyle name="Normal 31 2 9" xfId="53905"/>
    <cellStyle name="Normal 31 2 9 2" xfId="53906"/>
    <cellStyle name="Normal 31 2 9 2 2" xfId="53907"/>
    <cellStyle name="Normal 31 2 9 2 3" xfId="53908"/>
    <cellStyle name="Normal 31 2 9 3" xfId="53909"/>
    <cellStyle name="Normal 31 2 9 4" xfId="53910"/>
    <cellStyle name="Normal 31 3" xfId="53911"/>
    <cellStyle name="Normal 31 3 2" xfId="53912"/>
    <cellStyle name="Normal 31 3 2 2" xfId="53913"/>
    <cellStyle name="Normal 31 3 2 2 2" xfId="53914"/>
    <cellStyle name="Normal 31 3 2 2 2 2" xfId="53915"/>
    <cellStyle name="Normal 31 3 2 2 2 3" xfId="53916"/>
    <cellStyle name="Normal 31 3 2 2 3" xfId="53917"/>
    <cellStyle name="Normal 31 3 2 2 4" xfId="53918"/>
    <cellStyle name="Normal 31 3 2 3" xfId="53919"/>
    <cellStyle name="Normal 31 3 2 3 2" xfId="53920"/>
    <cellStyle name="Normal 31 3 2 3 3" xfId="53921"/>
    <cellStyle name="Normal 31 3 2 4" xfId="53922"/>
    <cellStyle name="Normal 31 3 2 5" xfId="53923"/>
    <cellStyle name="Normal 31 3 3" xfId="53924"/>
    <cellStyle name="Normal 31 3 3 2" xfId="53925"/>
    <cellStyle name="Normal 31 3 3 2 2" xfId="53926"/>
    <cellStyle name="Normal 31 3 3 2 2 2" xfId="53927"/>
    <cellStyle name="Normal 31 3 3 2 2 3" xfId="53928"/>
    <cellStyle name="Normal 31 3 3 2 3" xfId="53929"/>
    <cellStyle name="Normal 31 3 3 2 4" xfId="53930"/>
    <cellStyle name="Normal 31 3 3 3" xfId="53931"/>
    <cellStyle name="Normal 31 3 3 3 2" xfId="53932"/>
    <cellStyle name="Normal 31 3 3 3 3" xfId="53933"/>
    <cellStyle name="Normal 31 3 3 4" xfId="53934"/>
    <cellStyle name="Normal 31 3 3 5" xfId="53935"/>
    <cellStyle name="Normal 31 3 4" xfId="53936"/>
    <cellStyle name="Normal 31 3 4 2" xfId="53937"/>
    <cellStyle name="Normal 31 3 4 2 2" xfId="53938"/>
    <cellStyle name="Normal 31 3 4 2 3" xfId="53939"/>
    <cellStyle name="Normal 31 3 4 3" xfId="53940"/>
    <cellStyle name="Normal 31 3 4 4" xfId="53941"/>
    <cellStyle name="Normal 31 3 5" xfId="53942"/>
    <cellStyle name="Normal 31 3 5 2" xfId="53943"/>
    <cellStyle name="Normal 31 3 5 3" xfId="53944"/>
    <cellStyle name="Normal 31 3 6" xfId="53945"/>
    <cellStyle name="Normal 31 3 7" xfId="53946"/>
    <cellStyle name="Normal 31 4" xfId="53947"/>
    <cellStyle name="Normal 31 4 2" xfId="53948"/>
    <cellStyle name="Normal 31 4 2 2" xfId="53949"/>
    <cellStyle name="Normal 31 4 2 2 2" xfId="53950"/>
    <cellStyle name="Normal 31 4 2 2 2 2" xfId="53951"/>
    <cellStyle name="Normal 31 4 2 2 2 3" xfId="53952"/>
    <cellStyle name="Normal 31 4 2 2 3" xfId="53953"/>
    <cellStyle name="Normal 31 4 2 2 4" xfId="53954"/>
    <cellStyle name="Normal 31 4 2 3" xfId="53955"/>
    <cellStyle name="Normal 31 4 2 3 2" xfId="53956"/>
    <cellStyle name="Normal 31 4 2 3 3" xfId="53957"/>
    <cellStyle name="Normal 31 4 2 4" xfId="53958"/>
    <cellStyle name="Normal 31 4 2 5" xfId="53959"/>
    <cellStyle name="Normal 31 4 3" xfId="53960"/>
    <cellStyle name="Normal 31 4 3 2" xfId="53961"/>
    <cellStyle name="Normal 31 4 3 2 2" xfId="53962"/>
    <cellStyle name="Normal 31 4 3 2 2 2" xfId="53963"/>
    <cellStyle name="Normal 31 4 3 2 2 3" xfId="53964"/>
    <cellStyle name="Normal 31 4 3 2 3" xfId="53965"/>
    <cellStyle name="Normal 31 4 3 2 4" xfId="53966"/>
    <cellStyle name="Normal 31 4 3 3" xfId="53967"/>
    <cellStyle name="Normal 31 4 3 3 2" xfId="53968"/>
    <cellStyle name="Normal 31 4 3 3 3" xfId="53969"/>
    <cellStyle name="Normal 31 4 3 4" xfId="53970"/>
    <cellStyle name="Normal 31 4 3 5" xfId="53971"/>
    <cellStyle name="Normal 31 4 4" xfId="53972"/>
    <cellStyle name="Normal 31 4 4 2" xfId="53973"/>
    <cellStyle name="Normal 31 4 4 2 2" xfId="53974"/>
    <cellStyle name="Normal 31 4 4 2 3" xfId="53975"/>
    <cellStyle name="Normal 31 4 4 3" xfId="53976"/>
    <cellStyle name="Normal 31 4 4 4" xfId="53977"/>
    <cellStyle name="Normal 31 4 5" xfId="53978"/>
    <cellStyle name="Normal 31 4 5 2" xfId="53979"/>
    <cellStyle name="Normal 31 4 5 3" xfId="53980"/>
    <cellStyle name="Normal 31 4 6" xfId="53981"/>
    <cellStyle name="Normal 31 4 7" xfId="53982"/>
    <cellStyle name="Normal 31 5" xfId="53983"/>
    <cellStyle name="Normal 31 5 2" xfId="53984"/>
    <cellStyle name="Normal 31 5 2 2" xfId="53985"/>
    <cellStyle name="Normal 31 5 2 2 2" xfId="53986"/>
    <cellStyle name="Normal 31 5 2 2 2 2" xfId="53987"/>
    <cellStyle name="Normal 31 5 2 2 2 3" xfId="53988"/>
    <cellStyle name="Normal 31 5 2 2 3" xfId="53989"/>
    <cellStyle name="Normal 31 5 2 2 4" xfId="53990"/>
    <cellStyle name="Normal 31 5 2 3" xfId="53991"/>
    <cellStyle name="Normal 31 5 2 3 2" xfId="53992"/>
    <cellStyle name="Normal 31 5 2 3 3" xfId="53993"/>
    <cellStyle name="Normal 31 5 2 4" xfId="53994"/>
    <cellStyle name="Normal 31 5 2 5" xfId="53995"/>
    <cellStyle name="Normal 31 5 3" xfId="53996"/>
    <cellStyle name="Normal 31 5 3 2" xfId="53997"/>
    <cellStyle name="Normal 31 5 3 2 2" xfId="53998"/>
    <cellStyle name="Normal 31 5 3 2 2 2" xfId="53999"/>
    <cellStyle name="Normal 31 5 3 2 2 3" xfId="54000"/>
    <cellStyle name="Normal 31 5 3 2 3" xfId="54001"/>
    <cellStyle name="Normal 31 5 3 2 4" xfId="54002"/>
    <cellStyle name="Normal 31 5 3 3" xfId="54003"/>
    <cellStyle name="Normal 31 5 3 3 2" xfId="54004"/>
    <cellStyle name="Normal 31 5 3 3 3" xfId="54005"/>
    <cellStyle name="Normal 31 5 3 4" xfId="54006"/>
    <cellStyle name="Normal 31 5 3 5" xfId="54007"/>
    <cellStyle name="Normal 31 5 4" xfId="54008"/>
    <cellStyle name="Normal 31 5 4 2" xfId="54009"/>
    <cellStyle name="Normal 31 5 4 2 2" xfId="54010"/>
    <cellStyle name="Normal 31 5 4 2 3" xfId="54011"/>
    <cellStyle name="Normal 31 5 4 3" xfId="54012"/>
    <cellStyle name="Normal 31 5 4 4" xfId="54013"/>
    <cellStyle name="Normal 31 5 5" xfId="54014"/>
    <cellStyle name="Normal 31 5 5 2" xfId="54015"/>
    <cellStyle name="Normal 31 5 5 3" xfId="54016"/>
    <cellStyle name="Normal 31 5 6" xfId="54017"/>
    <cellStyle name="Normal 31 5 7" xfId="54018"/>
    <cellStyle name="Normal 31 6" xfId="54019"/>
    <cellStyle name="Normal 31 6 2" xfId="54020"/>
    <cellStyle name="Normal 31 6 2 2" xfId="54021"/>
    <cellStyle name="Normal 31 6 2 2 2" xfId="54022"/>
    <cellStyle name="Normal 31 6 2 2 3" xfId="54023"/>
    <cellStyle name="Normal 31 6 2 3" xfId="54024"/>
    <cellStyle name="Normal 31 6 2 4" xfId="54025"/>
    <cellStyle name="Normal 31 6 3" xfId="54026"/>
    <cellStyle name="Normal 31 6 3 2" xfId="54027"/>
    <cellStyle name="Normal 31 6 3 3" xfId="54028"/>
    <cellStyle name="Normal 31 6 4" xfId="54029"/>
    <cellStyle name="Normal 31 6 5" xfId="54030"/>
    <cellStyle name="Normal 31 7" xfId="54031"/>
    <cellStyle name="Normal 31 7 2" xfId="54032"/>
    <cellStyle name="Normal 31 7 2 2" xfId="54033"/>
    <cellStyle name="Normal 31 7 2 2 2" xfId="54034"/>
    <cellStyle name="Normal 31 7 2 2 3" xfId="54035"/>
    <cellStyle name="Normal 31 7 2 3" xfId="54036"/>
    <cellStyle name="Normal 31 7 2 4" xfId="54037"/>
    <cellStyle name="Normal 31 7 3" xfId="54038"/>
    <cellStyle name="Normal 31 7 3 2" xfId="54039"/>
    <cellStyle name="Normal 31 7 3 3" xfId="54040"/>
    <cellStyle name="Normal 31 7 4" xfId="54041"/>
    <cellStyle name="Normal 31 7 5" xfId="54042"/>
    <cellStyle name="Normal 31 8" xfId="54043"/>
    <cellStyle name="Normal 31 8 2" xfId="54044"/>
    <cellStyle name="Normal 31 8 2 2" xfId="54045"/>
    <cellStyle name="Normal 31 8 2 2 2" xfId="54046"/>
    <cellStyle name="Normal 31 8 2 2 3" xfId="54047"/>
    <cellStyle name="Normal 31 8 2 3" xfId="54048"/>
    <cellStyle name="Normal 31 8 2 4" xfId="54049"/>
    <cellStyle name="Normal 31 8 3" xfId="54050"/>
    <cellStyle name="Normal 31 8 3 2" xfId="54051"/>
    <cellStyle name="Normal 31 8 3 3" xfId="54052"/>
    <cellStyle name="Normal 31 8 4" xfId="54053"/>
    <cellStyle name="Normal 31 8 5" xfId="54054"/>
    <cellStyle name="Normal 31 9" xfId="54055"/>
    <cellStyle name="Normal 31 9 2" xfId="54056"/>
    <cellStyle name="Normal 31 9 2 2" xfId="54057"/>
    <cellStyle name="Normal 31 9 2 3" xfId="54058"/>
    <cellStyle name="Normal 31 9 3" xfId="54059"/>
    <cellStyle name="Normal 31 9 4" xfId="54060"/>
    <cellStyle name="Normal 31_PwrTax 51040" xfId="54061"/>
    <cellStyle name="Normal 32" xfId="2462"/>
    <cellStyle name="Normal 32 2" xfId="54062"/>
    <cellStyle name="Normal 33" xfId="54063"/>
    <cellStyle name="Normal 33 2" xfId="54064"/>
    <cellStyle name="Normal 34" xfId="69"/>
    <cellStyle name="Normal 34 2" xfId="2463"/>
    <cellStyle name="Normal 34 3" xfId="2464"/>
    <cellStyle name="Normal 34 4" xfId="2465"/>
    <cellStyle name="Normal 35" xfId="54065"/>
    <cellStyle name="Normal 35 10" xfId="54066"/>
    <cellStyle name="Normal 35 10 2" xfId="54067"/>
    <cellStyle name="Normal 35 10 3" xfId="54068"/>
    <cellStyle name="Normal 35 11" xfId="54069"/>
    <cellStyle name="Normal 35 12" xfId="54070"/>
    <cellStyle name="Normal 35 2" xfId="54071"/>
    <cellStyle name="Normal 35 2 2" xfId="54072"/>
    <cellStyle name="Normal 35 2 2 2" xfId="54073"/>
    <cellStyle name="Normal 35 2 2 2 2" xfId="54074"/>
    <cellStyle name="Normal 35 2 2 2 2 2" xfId="54075"/>
    <cellStyle name="Normal 35 2 2 2 2 3" xfId="54076"/>
    <cellStyle name="Normal 35 2 2 2 3" xfId="54077"/>
    <cellStyle name="Normal 35 2 2 2 4" xfId="54078"/>
    <cellStyle name="Normal 35 2 2 3" xfId="54079"/>
    <cellStyle name="Normal 35 2 2 3 2" xfId="54080"/>
    <cellStyle name="Normal 35 2 2 3 3" xfId="54081"/>
    <cellStyle name="Normal 35 2 2 4" xfId="54082"/>
    <cellStyle name="Normal 35 2 2 5" xfId="54083"/>
    <cellStyle name="Normal 35 2 3" xfId="54084"/>
    <cellStyle name="Normal 35 2 3 2" xfId="54085"/>
    <cellStyle name="Normal 35 2 3 2 2" xfId="54086"/>
    <cellStyle name="Normal 35 2 3 2 2 2" xfId="54087"/>
    <cellStyle name="Normal 35 2 3 2 2 3" xfId="54088"/>
    <cellStyle name="Normal 35 2 3 2 3" xfId="54089"/>
    <cellStyle name="Normal 35 2 3 2 4" xfId="54090"/>
    <cellStyle name="Normal 35 2 3 3" xfId="54091"/>
    <cellStyle name="Normal 35 2 3 3 2" xfId="54092"/>
    <cellStyle name="Normal 35 2 3 3 3" xfId="54093"/>
    <cellStyle name="Normal 35 2 3 4" xfId="54094"/>
    <cellStyle name="Normal 35 2 3 5" xfId="54095"/>
    <cellStyle name="Normal 35 2 4" xfId="54096"/>
    <cellStyle name="Normal 35 2 4 2" xfId="54097"/>
    <cellStyle name="Normal 35 2 4 2 2" xfId="54098"/>
    <cellStyle name="Normal 35 2 4 2 3" xfId="54099"/>
    <cellStyle name="Normal 35 2 4 3" xfId="54100"/>
    <cellStyle name="Normal 35 2 4 4" xfId="54101"/>
    <cellStyle name="Normal 35 2 5" xfId="54102"/>
    <cellStyle name="Normal 35 2 5 2" xfId="54103"/>
    <cellStyle name="Normal 35 2 5 3" xfId="54104"/>
    <cellStyle name="Normal 35 2 6" xfId="54105"/>
    <cellStyle name="Normal 35 2 7" xfId="54106"/>
    <cellStyle name="Normal 35 3" xfId="54107"/>
    <cellStyle name="Normal 35 3 2" xfId="54108"/>
    <cellStyle name="Normal 35 3 2 2" xfId="54109"/>
    <cellStyle name="Normal 35 3 2 2 2" xfId="54110"/>
    <cellStyle name="Normal 35 3 2 2 2 2" xfId="54111"/>
    <cellStyle name="Normal 35 3 2 2 2 3" xfId="54112"/>
    <cellStyle name="Normal 35 3 2 2 3" xfId="54113"/>
    <cellStyle name="Normal 35 3 2 2 4" xfId="54114"/>
    <cellStyle name="Normal 35 3 2 3" xfId="54115"/>
    <cellStyle name="Normal 35 3 2 3 2" xfId="54116"/>
    <cellStyle name="Normal 35 3 2 3 3" xfId="54117"/>
    <cellStyle name="Normal 35 3 2 4" xfId="54118"/>
    <cellStyle name="Normal 35 3 2 5" xfId="54119"/>
    <cellStyle name="Normal 35 3 3" xfId="54120"/>
    <cellStyle name="Normal 35 3 3 2" xfId="54121"/>
    <cellStyle name="Normal 35 3 3 2 2" xfId="54122"/>
    <cellStyle name="Normal 35 3 3 2 2 2" xfId="54123"/>
    <cellStyle name="Normal 35 3 3 2 2 3" xfId="54124"/>
    <cellStyle name="Normal 35 3 3 2 3" xfId="54125"/>
    <cellStyle name="Normal 35 3 3 2 4" xfId="54126"/>
    <cellStyle name="Normal 35 3 3 3" xfId="54127"/>
    <cellStyle name="Normal 35 3 3 3 2" xfId="54128"/>
    <cellStyle name="Normal 35 3 3 3 3" xfId="54129"/>
    <cellStyle name="Normal 35 3 3 4" xfId="54130"/>
    <cellStyle name="Normal 35 3 3 5" xfId="54131"/>
    <cellStyle name="Normal 35 3 4" xfId="54132"/>
    <cellStyle name="Normal 35 3 4 2" xfId="54133"/>
    <cellStyle name="Normal 35 3 4 2 2" xfId="54134"/>
    <cellStyle name="Normal 35 3 4 2 3" xfId="54135"/>
    <cellStyle name="Normal 35 3 4 3" xfId="54136"/>
    <cellStyle name="Normal 35 3 4 4" xfId="54137"/>
    <cellStyle name="Normal 35 3 5" xfId="54138"/>
    <cellStyle name="Normal 35 3 5 2" xfId="54139"/>
    <cellStyle name="Normal 35 3 5 3" xfId="54140"/>
    <cellStyle name="Normal 35 3 6" xfId="54141"/>
    <cellStyle name="Normal 35 3 7" xfId="54142"/>
    <cellStyle name="Normal 35 4" xfId="54143"/>
    <cellStyle name="Normal 35 4 2" xfId="54144"/>
    <cellStyle name="Normal 35 4 2 2" xfId="54145"/>
    <cellStyle name="Normal 35 4 2 2 2" xfId="54146"/>
    <cellStyle name="Normal 35 4 2 2 2 2" xfId="54147"/>
    <cellStyle name="Normal 35 4 2 2 2 3" xfId="54148"/>
    <cellStyle name="Normal 35 4 2 2 3" xfId="54149"/>
    <cellStyle name="Normal 35 4 2 2 4" xfId="54150"/>
    <cellStyle name="Normal 35 4 2 3" xfId="54151"/>
    <cellStyle name="Normal 35 4 2 3 2" xfId="54152"/>
    <cellStyle name="Normal 35 4 2 3 3" xfId="54153"/>
    <cellStyle name="Normal 35 4 2 4" xfId="54154"/>
    <cellStyle name="Normal 35 4 2 5" xfId="54155"/>
    <cellStyle name="Normal 35 4 3" xfId="54156"/>
    <cellStyle name="Normal 35 4 3 2" xfId="54157"/>
    <cellStyle name="Normal 35 4 3 2 2" xfId="54158"/>
    <cellStyle name="Normal 35 4 3 2 2 2" xfId="54159"/>
    <cellStyle name="Normal 35 4 3 2 2 3" xfId="54160"/>
    <cellStyle name="Normal 35 4 3 2 3" xfId="54161"/>
    <cellStyle name="Normal 35 4 3 2 4" xfId="54162"/>
    <cellStyle name="Normal 35 4 3 3" xfId="54163"/>
    <cellStyle name="Normal 35 4 3 3 2" xfId="54164"/>
    <cellStyle name="Normal 35 4 3 3 3" xfId="54165"/>
    <cellStyle name="Normal 35 4 3 4" xfId="54166"/>
    <cellStyle name="Normal 35 4 3 5" xfId="54167"/>
    <cellStyle name="Normal 35 4 4" xfId="54168"/>
    <cellStyle name="Normal 35 4 4 2" xfId="54169"/>
    <cellStyle name="Normal 35 4 4 2 2" xfId="54170"/>
    <cellStyle name="Normal 35 4 4 2 3" xfId="54171"/>
    <cellStyle name="Normal 35 4 4 3" xfId="54172"/>
    <cellStyle name="Normal 35 4 4 4" xfId="54173"/>
    <cellStyle name="Normal 35 4 5" xfId="54174"/>
    <cellStyle name="Normal 35 4 5 2" xfId="54175"/>
    <cellStyle name="Normal 35 4 5 3" xfId="54176"/>
    <cellStyle name="Normal 35 4 6" xfId="54177"/>
    <cellStyle name="Normal 35 4 7" xfId="54178"/>
    <cellStyle name="Normal 35 5" xfId="54179"/>
    <cellStyle name="Normal 35 5 2" xfId="54180"/>
    <cellStyle name="Normal 35 5 2 2" xfId="54181"/>
    <cellStyle name="Normal 35 5 2 2 2" xfId="54182"/>
    <cellStyle name="Normal 35 5 2 2 3" xfId="54183"/>
    <cellStyle name="Normal 35 5 2 3" xfId="54184"/>
    <cellStyle name="Normal 35 5 2 4" xfId="54185"/>
    <cellStyle name="Normal 35 5 3" xfId="54186"/>
    <cellStyle name="Normal 35 5 3 2" xfId="54187"/>
    <cellStyle name="Normal 35 5 3 3" xfId="54188"/>
    <cellStyle name="Normal 35 5 4" xfId="54189"/>
    <cellStyle name="Normal 35 5 5" xfId="54190"/>
    <cellStyle name="Normal 35 6" xfId="54191"/>
    <cellStyle name="Normal 35 6 2" xfId="54192"/>
    <cellStyle name="Normal 35 6 2 2" xfId="54193"/>
    <cellStyle name="Normal 35 6 2 2 2" xfId="54194"/>
    <cellStyle name="Normal 35 6 2 2 3" xfId="54195"/>
    <cellStyle name="Normal 35 6 2 3" xfId="54196"/>
    <cellStyle name="Normal 35 6 2 4" xfId="54197"/>
    <cellStyle name="Normal 35 6 3" xfId="54198"/>
    <cellStyle name="Normal 35 6 3 2" xfId="54199"/>
    <cellStyle name="Normal 35 6 3 3" xfId="54200"/>
    <cellStyle name="Normal 35 6 4" xfId="54201"/>
    <cellStyle name="Normal 35 6 5" xfId="54202"/>
    <cellStyle name="Normal 35 7" xfId="54203"/>
    <cellStyle name="Normal 35 7 2" xfId="54204"/>
    <cellStyle name="Normal 35 7 2 2" xfId="54205"/>
    <cellStyle name="Normal 35 7 2 2 2" xfId="54206"/>
    <cellStyle name="Normal 35 7 2 2 3" xfId="54207"/>
    <cellStyle name="Normal 35 7 2 3" xfId="54208"/>
    <cellStyle name="Normal 35 7 2 4" xfId="54209"/>
    <cellStyle name="Normal 35 7 3" xfId="54210"/>
    <cellStyle name="Normal 35 7 3 2" xfId="54211"/>
    <cellStyle name="Normal 35 7 3 3" xfId="54212"/>
    <cellStyle name="Normal 35 7 4" xfId="54213"/>
    <cellStyle name="Normal 35 7 5" xfId="54214"/>
    <cellStyle name="Normal 35 8" xfId="54215"/>
    <cellStyle name="Normal 35 8 2" xfId="54216"/>
    <cellStyle name="Normal 35 8 2 2" xfId="54217"/>
    <cellStyle name="Normal 35 8 2 3" xfId="54218"/>
    <cellStyle name="Normal 35 8 3" xfId="54219"/>
    <cellStyle name="Normal 35 8 4" xfId="54220"/>
    <cellStyle name="Normal 35 9" xfId="54221"/>
    <cellStyle name="Normal 35 9 2" xfId="54222"/>
    <cellStyle name="Normal 35 9 2 2" xfId="54223"/>
    <cellStyle name="Normal 35 9 2 3" xfId="54224"/>
    <cellStyle name="Normal 35 9 3" xfId="54225"/>
    <cellStyle name="Normal 35 9 4" xfId="54226"/>
    <cellStyle name="Normal 36" xfId="2466"/>
    <cellStyle name="Normal 37" xfId="2467"/>
    <cellStyle name="Normal 37 2" xfId="2468"/>
    <cellStyle name="Normal 38" xfId="2469"/>
    <cellStyle name="Normal 38 2" xfId="2470"/>
    <cellStyle name="Normal 39" xfId="2471"/>
    <cellStyle name="Normal 39 2" xfId="2472"/>
    <cellStyle name="Normal 4" xfId="70"/>
    <cellStyle name="Normal 4 10" xfId="54227"/>
    <cellStyle name="Normal 4 2" xfId="2473"/>
    <cellStyle name="Normal 4 2 2" xfId="54228"/>
    <cellStyle name="Normal 4 2 2 2" xfId="54229"/>
    <cellStyle name="Normal 4 2 3" xfId="54230"/>
    <cellStyle name="Normal 4 3" xfId="2474"/>
    <cellStyle name="Normal 4 3 2" xfId="54231"/>
    <cellStyle name="Normal 4 4" xfId="2475"/>
    <cellStyle name="Normal 4 4 2" xfId="54232"/>
    <cellStyle name="Normal 4 4 3" xfId="54233"/>
    <cellStyle name="Normal 4 4 3 2" xfId="54234"/>
    <cellStyle name="Normal 4 4 3 2 2" xfId="54235"/>
    <cellStyle name="Normal 4 4 3 2 3" xfId="54236"/>
    <cellStyle name="Normal 4 4 3 3" xfId="54237"/>
    <cellStyle name="Normal 4 4 3 4" xfId="54238"/>
    <cellStyle name="Normal 4 4 4" xfId="54239"/>
    <cellStyle name="Normal 4 4 4 2" xfId="54240"/>
    <cellStyle name="Normal 4 4 4 3" xfId="54241"/>
    <cellStyle name="Normal 4 4 5" xfId="54242"/>
    <cellStyle name="Normal 4 4 6" xfId="54243"/>
    <cellStyle name="Normal 4 5" xfId="54244"/>
    <cellStyle name="Normal 4 5 2" xfId="54245"/>
    <cellStyle name="Normal 4 6" xfId="54246"/>
    <cellStyle name="Normal 4 6 2" xfId="54247"/>
    <cellStyle name="Normal 4 7" xfId="54248"/>
    <cellStyle name="Normal 4 7 2" xfId="54249"/>
    <cellStyle name="Normal 4 8" xfId="54250"/>
    <cellStyle name="Normal 4 8 2" xfId="54251"/>
    <cellStyle name="Normal 4 9" xfId="54252"/>
    <cellStyle name="Normal 4 9 2" xfId="54253"/>
    <cellStyle name="Normal 4_2009 DC WP &amp; attmts" xfId="2476"/>
    <cellStyle name="Normal 40" xfId="2477"/>
    <cellStyle name="Normal 40 2" xfId="2478"/>
    <cellStyle name="Normal 41" xfId="54254"/>
    <cellStyle name="Normal 41 10" xfId="54255"/>
    <cellStyle name="Normal 41 10 2" xfId="54256"/>
    <cellStyle name="Normal 41 10 3" xfId="54257"/>
    <cellStyle name="Normal 41 11" xfId="54258"/>
    <cellStyle name="Normal 41 12" xfId="54259"/>
    <cellStyle name="Normal 41 2" xfId="54260"/>
    <cellStyle name="Normal 41 2 2" xfId="54261"/>
    <cellStyle name="Normal 41 2 2 2" xfId="54262"/>
    <cellStyle name="Normal 41 2 2 2 2" xfId="54263"/>
    <cellStyle name="Normal 41 2 2 2 2 2" xfId="54264"/>
    <cellStyle name="Normal 41 2 2 2 2 3" xfId="54265"/>
    <cellStyle name="Normal 41 2 2 2 3" xfId="54266"/>
    <cellStyle name="Normal 41 2 2 2 4" xfId="54267"/>
    <cellStyle name="Normal 41 2 2 3" xfId="54268"/>
    <cellStyle name="Normal 41 2 2 3 2" xfId="54269"/>
    <cellStyle name="Normal 41 2 2 3 3" xfId="54270"/>
    <cellStyle name="Normal 41 2 2 4" xfId="54271"/>
    <cellStyle name="Normal 41 2 2 5" xfId="54272"/>
    <cellStyle name="Normal 41 2 3" xfId="54273"/>
    <cellStyle name="Normal 41 2 3 2" xfId="54274"/>
    <cellStyle name="Normal 41 2 3 2 2" xfId="54275"/>
    <cellStyle name="Normal 41 2 3 2 2 2" xfId="54276"/>
    <cellStyle name="Normal 41 2 3 2 2 3" xfId="54277"/>
    <cellStyle name="Normal 41 2 3 2 3" xfId="54278"/>
    <cellStyle name="Normal 41 2 3 2 4" xfId="54279"/>
    <cellStyle name="Normal 41 2 3 3" xfId="54280"/>
    <cellStyle name="Normal 41 2 3 3 2" xfId="54281"/>
    <cellStyle name="Normal 41 2 3 3 3" xfId="54282"/>
    <cellStyle name="Normal 41 2 3 4" xfId="54283"/>
    <cellStyle name="Normal 41 2 3 5" xfId="54284"/>
    <cellStyle name="Normal 41 2 4" xfId="54285"/>
    <cellStyle name="Normal 41 2 4 2" xfId="54286"/>
    <cellStyle name="Normal 41 2 4 2 2" xfId="54287"/>
    <cellStyle name="Normal 41 2 4 2 3" xfId="54288"/>
    <cellStyle name="Normal 41 2 4 3" xfId="54289"/>
    <cellStyle name="Normal 41 2 4 4" xfId="54290"/>
    <cellStyle name="Normal 41 2 5" xfId="54291"/>
    <cellStyle name="Normal 41 2 5 2" xfId="54292"/>
    <cellStyle name="Normal 41 2 5 3" xfId="54293"/>
    <cellStyle name="Normal 41 2 6" xfId="54294"/>
    <cellStyle name="Normal 41 2 7" xfId="54295"/>
    <cellStyle name="Normal 41 3" xfId="54296"/>
    <cellStyle name="Normal 41 3 2" xfId="54297"/>
    <cellStyle name="Normal 41 3 2 2" xfId="54298"/>
    <cellStyle name="Normal 41 3 2 2 2" xfId="54299"/>
    <cellStyle name="Normal 41 3 2 2 2 2" xfId="54300"/>
    <cellStyle name="Normal 41 3 2 2 2 3" xfId="54301"/>
    <cellStyle name="Normal 41 3 2 2 3" xfId="54302"/>
    <cellStyle name="Normal 41 3 2 2 4" xfId="54303"/>
    <cellStyle name="Normal 41 3 2 3" xfId="54304"/>
    <cellStyle name="Normal 41 3 2 3 2" xfId="54305"/>
    <cellStyle name="Normal 41 3 2 3 3" xfId="54306"/>
    <cellStyle name="Normal 41 3 2 4" xfId="54307"/>
    <cellStyle name="Normal 41 3 2 5" xfId="54308"/>
    <cellStyle name="Normal 41 3 3" xfId="54309"/>
    <cellStyle name="Normal 41 3 3 2" xfId="54310"/>
    <cellStyle name="Normal 41 3 3 2 2" xfId="54311"/>
    <cellStyle name="Normal 41 3 3 2 2 2" xfId="54312"/>
    <cellStyle name="Normal 41 3 3 2 2 3" xfId="54313"/>
    <cellStyle name="Normal 41 3 3 2 3" xfId="54314"/>
    <cellStyle name="Normal 41 3 3 2 4" xfId="54315"/>
    <cellStyle name="Normal 41 3 3 3" xfId="54316"/>
    <cellStyle name="Normal 41 3 3 3 2" xfId="54317"/>
    <cellStyle name="Normal 41 3 3 3 3" xfId="54318"/>
    <cellStyle name="Normal 41 3 3 4" xfId="54319"/>
    <cellStyle name="Normal 41 3 3 5" xfId="54320"/>
    <cellStyle name="Normal 41 3 4" xfId="54321"/>
    <cellStyle name="Normal 41 3 4 2" xfId="54322"/>
    <cellStyle name="Normal 41 3 4 2 2" xfId="54323"/>
    <cellStyle name="Normal 41 3 4 2 3" xfId="54324"/>
    <cellStyle name="Normal 41 3 4 3" xfId="54325"/>
    <cellStyle name="Normal 41 3 4 4" xfId="54326"/>
    <cellStyle name="Normal 41 3 5" xfId="54327"/>
    <cellStyle name="Normal 41 3 5 2" xfId="54328"/>
    <cellStyle name="Normal 41 3 5 3" xfId="54329"/>
    <cellStyle name="Normal 41 3 6" xfId="54330"/>
    <cellStyle name="Normal 41 3 7" xfId="54331"/>
    <cellStyle name="Normal 41 4" xfId="54332"/>
    <cellStyle name="Normal 41 4 2" xfId="54333"/>
    <cellStyle name="Normal 41 4 2 2" xfId="54334"/>
    <cellStyle name="Normal 41 4 2 2 2" xfId="54335"/>
    <cellStyle name="Normal 41 4 2 2 2 2" xfId="54336"/>
    <cellStyle name="Normal 41 4 2 2 2 3" xfId="54337"/>
    <cellStyle name="Normal 41 4 2 2 3" xfId="54338"/>
    <cellStyle name="Normal 41 4 2 2 4" xfId="54339"/>
    <cellStyle name="Normal 41 4 2 3" xfId="54340"/>
    <cellStyle name="Normal 41 4 2 3 2" xfId="54341"/>
    <cellStyle name="Normal 41 4 2 3 3" xfId="54342"/>
    <cellStyle name="Normal 41 4 2 4" xfId="54343"/>
    <cellStyle name="Normal 41 4 2 5" xfId="54344"/>
    <cellStyle name="Normal 41 4 3" xfId="54345"/>
    <cellStyle name="Normal 41 4 3 2" xfId="54346"/>
    <cellStyle name="Normal 41 4 3 2 2" xfId="54347"/>
    <cellStyle name="Normal 41 4 3 2 2 2" xfId="54348"/>
    <cellStyle name="Normal 41 4 3 2 2 3" xfId="54349"/>
    <cellStyle name="Normal 41 4 3 2 3" xfId="54350"/>
    <cellStyle name="Normal 41 4 3 2 4" xfId="54351"/>
    <cellStyle name="Normal 41 4 3 3" xfId="54352"/>
    <cellStyle name="Normal 41 4 3 3 2" xfId="54353"/>
    <cellStyle name="Normal 41 4 3 3 3" xfId="54354"/>
    <cellStyle name="Normal 41 4 3 4" xfId="54355"/>
    <cellStyle name="Normal 41 4 3 5" xfId="54356"/>
    <cellStyle name="Normal 41 4 4" xfId="54357"/>
    <cellStyle name="Normal 41 4 4 2" xfId="54358"/>
    <cellStyle name="Normal 41 4 4 2 2" xfId="54359"/>
    <cellStyle name="Normal 41 4 4 2 3" xfId="54360"/>
    <cellStyle name="Normal 41 4 4 3" xfId="54361"/>
    <cellStyle name="Normal 41 4 4 4" xfId="54362"/>
    <cellStyle name="Normal 41 4 5" xfId="54363"/>
    <cellStyle name="Normal 41 4 5 2" xfId="54364"/>
    <cellStyle name="Normal 41 4 5 3" xfId="54365"/>
    <cellStyle name="Normal 41 4 6" xfId="54366"/>
    <cellStyle name="Normal 41 4 7" xfId="54367"/>
    <cellStyle name="Normal 41 5" xfId="54368"/>
    <cellStyle name="Normal 41 5 2" xfId="54369"/>
    <cellStyle name="Normal 41 5 2 2" xfId="54370"/>
    <cellStyle name="Normal 41 5 2 2 2" xfId="54371"/>
    <cellStyle name="Normal 41 5 2 2 3" xfId="54372"/>
    <cellStyle name="Normal 41 5 2 3" xfId="54373"/>
    <cellStyle name="Normal 41 5 2 4" xfId="54374"/>
    <cellStyle name="Normal 41 5 3" xfId="54375"/>
    <cellStyle name="Normal 41 5 3 2" xfId="54376"/>
    <cellStyle name="Normal 41 5 3 3" xfId="54377"/>
    <cellStyle name="Normal 41 5 4" xfId="54378"/>
    <cellStyle name="Normal 41 5 5" xfId="54379"/>
    <cellStyle name="Normal 41 6" xfId="54380"/>
    <cellStyle name="Normal 41 6 2" xfId="54381"/>
    <cellStyle name="Normal 41 6 2 2" xfId="54382"/>
    <cellStyle name="Normal 41 6 2 2 2" xfId="54383"/>
    <cellStyle name="Normal 41 6 2 2 3" xfId="54384"/>
    <cellStyle name="Normal 41 6 2 3" xfId="54385"/>
    <cellStyle name="Normal 41 6 2 4" xfId="54386"/>
    <cellStyle name="Normal 41 6 3" xfId="54387"/>
    <cellStyle name="Normal 41 6 3 2" xfId="54388"/>
    <cellStyle name="Normal 41 6 3 3" xfId="54389"/>
    <cellStyle name="Normal 41 6 4" xfId="54390"/>
    <cellStyle name="Normal 41 6 5" xfId="54391"/>
    <cellStyle name="Normal 41 7" xfId="54392"/>
    <cellStyle name="Normal 41 7 2" xfId="54393"/>
    <cellStyle name="Normal 41 7 2 2" xfId="54394"/>
    <cellStyle name="Normal 41 7 2 2 2" xfId="54395"/>
    <cellStyle name="Normal 41 7 2 2 3" xfId="54396"/>
    <cellStyle name="Normal 41 7 2 3" xfId="54397"/>
    <cellStyle name="Normal 41 7 2 4" xfId="54398"/>
    <cellStyle name="Normal 41 7 3" xfId="54399"/>
    <cellStyle name="Normal 41 7 3 2" xfId="54400"/>
    <cellStyle name="Normal 41 7 3 3" xfId="54401"/>
    <cellStyle name="Normal 41 7 4" xfId="54402"/>
    <cellStyle name="Normal 41 7 5" xfId="54403"/>
    <cellStyle name="Normal 41 8" xfId="54404"/>
    <cellStyle name="Normal 41 8 2" xfId="54405"/>
    <cellStyle name="Normal 41 8 2 2" xfId="54406"/>
    <cellStyle name="Normal 41 8 2 3" xfId="54407"/>
    <cellStyle name="Normal 41 8 3" xfId="54408"/>
    <cellStyle name="Normal 41 8 4" xfId="54409"/>
    <cellStyle name="Normal 41 9" xfId="54410"/>
    <cellStyle name="Normal 41 9 2" xfId="54411"/>
    <cellStyle name="Normal 41 9 2 2" xfId="54412"/>
    <cellStyle name="Normal 41 9 2 3" xfId="54413"/>
    <cellStyle name="Normal 41 9 3" xfId="54414"/>
    <cellStyle name="Normal 41 9 4" xfId="54415"/>
    <cellStyle name="Normal 42" xfId="54416"/>
    <cellStyle name="Normal 42 10" xfId="54417"/>
    <cellStyle name="Normal 42 10 2" xfId="54418"/>
    <cellStyle name="Normal 42 10 3" xfId="54419"/>
    <cellStyle name="Normal 42 11" xfId="54420"/>
    <cellStyle name="Normal 42 12" xfId="54421"/>
    <cellStyle name="Normal 42 2" xfId="54422"/>
    <cellStyle name="Normal 42 2 2" xfId="54423"/>
    <cellStyle name="Normal 42 2 2 2" xfId="54424"/>
    <cellStyle name="Normal 42 2 2 2 2" xfId="54425"/>
    <cellStyle name="Normal 42 2 2 2 2 2" xfId="54426"/>
    <cellStyle name="Normal 42 2 2 2 2 3" xfId="54427"/>
    <cellStyle name="Normal 42 2 2 2 3" xfId="54428"/>
    <cellStyle name="Normal 42 2 2 2 4" xfId="54429"/>
    <cellStyle name="Normal 42 2 2 3" xfId="54430"/>
    <cellStyle name="Normal 42 2 2 3 2" xfId="54431"/>
    <cellStyle name="Normal 42 2 2 3 3" xfId="54432"/>
    <cellStyle name="Normal 42 2 2 4" xfId="54433"/>
    <cellStyle name="Normal 42 2 2 5" xfId="54434"/>
    <cellStyle name="Normal 42 2 3" xfId="54435"/>
    <cellStyle name="Normal 42 2 3 2" xfId="54436"/>
    <cellStyle name="Normal 42 2 3 2 2" xfId="54437"/>
    <cellStyle name="Normal 42 2 3 2 2 2" xfId="54438"/>
    <cellStyle name="Normal 42 2 3 2 2 3" xfId="54439"/>
    <cellStyle name="Normal 42 2 3 2 3" xfId="54440"/>
    <cellStyle name="Normal 42 2 3 2 4" xfId="54441"/>
    <cellStyle name="Normal 42 2 3 3" xfId="54442"/>
    <cellStyle name="Normal 42 2 3 3 2" xfId="54443"/>
    <cellStyle name="Normal 42 2 3 3 3" xfId="54444"/>
    <cellStyle name="Normal 42 2 3 4" xfId="54445"/>
    <cellStyle name="Normal 42 2 3 5" xfId="54446"/>
    <cellStyle name="Normal 42 2 4" xfId="54447"/>
    <cellStyle name="Normal 42 2 4 2" xfId="54448"/>
    <cellStyle name="Normal 42 2 4 2 2" xfId="54449"/>
    <cellStyle name="Normal 42 2 4 2 3" xfId="54450"/>
    <cellStyle name="Normal 42 2 4 3" xfId="54451"/>
    <cellStyle name="Normal 42 2 4 4" xfId="54452"/>
    <cellStyle name="Normal 42 2 5" xfId="54453"/>
    <cellStyle name="Normal 42 2 5 2" xfId="54454"/>
    <cellStyle name="Normal 42 2 5 3" xfId="54455"/>
    <cellStyle name="Normal 42 2 6" xfId="54456"/>
    <cellStyle name="Normal 42 2 7" xfId="54457"/>
    <cellStyle name="Normal 42 3" xfId="54458"/>
    <cellStyle name="Normal 42 3 2" xfId="54459"/>
    <cellStyle name="Normal 42 3 2 2" xfId="54460"/>
    <cellStyle name="Normal 42 3 2 2 2" xfId="54461"/>
    <cellStyle name="Normal 42 3 2 2 2 2" xfId="54462"/>
    <cellStyle name="Normal 42 3 2 2 2 3" xfId="54463"/>
    <cellStyle name="Normal 42 3 2 2 3" xfId="54464"/>
    <cellStyle name="Normal 42 3 2 2 4" xfId="54465"/>
    <cellStyle name="Normal 42 3 2 3" xfId="54466"/>
    <cellStyle name="Normal 42 3 2 3 2" xfId="54467"/>
    <cellStyle name="Normal 42 3 2 3 3" xfId="54468"/>
    <cellStyle name="Normal 42 3 2 4" xfId="54469"/>
    <cellStyle name="Normal 42 3 2 5" xfId="54470"/>
    <cellStyle name="Normal 42 3 3" xfId="54471"/>
    <cellStyle name="Normal 42 3 3 2" xfId="54472"/>
    <cellStyle name="Normal 42 3 3 2 2" xfId="54473"/>
    <cellStyle name="Normal 42 3 3 2 2 2" xfId="54474"/>
    <cellStyle name="Normal 42 3 3 2 2 3" xfId="54475"/>
    <cellStyle name="Normal 42 3 3 2 3" xfId="54476"/>
    <cellStyle name="Normal 42 3 3 2 4" xfId="54477"/>
    <cellStyle name="Normal 42 3 3 3" xfId="54478"/>
    <cellStyle name="Normal 42 3 3 3 2" xfId="54479"/>
    <cellStyle name="Normal 42 3 3 3 3" xfId="54480"/>
    <cellStyle name="Normal 42 3 3 4" xfId="54481"/>
    <cellStyle name="Normal 42 3 3 5" xfId="54482"/>
    <cellStyle name="Normal 42 3 4" xfId="54483"/>
    <cellStyle name="Normal 42 3 4 2" xfId="54484"/>
    <cellStyle name="Normal 42 3 4 2 2" xfId="54485"/>
    <cellStyle name="Normal 42 3 4 2 3" xfId="54486"/>
    <cellStyle name="Normal 42 3 4 3" xfId="54487"/>
    <cellStyle name="Normal 42 3 4 4" xfId="54488"/>
    <cellStyle name="Normal 42 3 5" xfId="54489"/>
    <cellStyle name="Normal 42 3 5 2" xfId="54490"/>
    <cellStyle name="Normal 42 3 5 3" xfId="54491"/>
    <cellStyle name="Normal 42 3 6" xfId="54492"/>
    <cellStyle name="Normal 42 3 7" xfId="54493"/>
    <cellStyle name="Normal 42 4" xfId="54494"/>
    <cellStyle name="Normal 42 4 2" xfId="54495"/>
    <cellStyle name="Normal 42 4 2 2" xfId="54496"/>
    <cellStyle name="Normal 42 4 2 2 2" xfId="54497"/>
    <cellStyle name="Normal 42 4 2 2 2 2" xfId="54498"/>
    <cellStyle name="Normal 42 4 2 2 2 3" xfId="54499"/>
    <cellStyle name="Normal 42 4 2 2 3" xfId="54500"/>
    <cellStyle name="Normal 42 4 2 2 4" xfId="54501"/>
    <cellStyle name="Normal 42 4 2 3" xfId="54502"/>
    <cellStyle name="Normal 42 4 2 3 2" xfId="54503"/>
    <cellStyle name="Normal 42 4 2 3 3" xfId="54504"/>
    <cellStyle name="Normal 42 4 2 4" xfId="54505"/>
    <cellStyle name="Normal 42 4 2 5" xfId="54506"/>
    <cellStyle name="Normal 42 4 3" xfId="54507"/>
    <cellStyle name="Normal 42 4 3 2" xfId="54508"/>
    <cellStyle name="Normal 42 4 3 2 2" xfId="54509"/>
    <cellStyle name="Normal 42 4 3 2 2 2" xfId="54510"/>
    <cellStyle name="Normal 42 4 3 2 2 3" xfId="54511"/>
    <cellStyle name="Normal 42 4 3 2 3" xfId="54512"/>
    <cellStyle name="Normal 42 4 3 2 4" xfId="54513"/>
    <cellStyle name="Normal 42 4 3 3" xfId="54514"/>
    <cellStyle name="Normal 42 4 3 3 2" xfId="54515"/>
    <cellStyle name="Normal 42 4 3 3 3" xfId="54516"/>
    <cellStyle name="Normal 42 4 3 4" xfId="54517"/>
    <cellStyle name="Normal 42 4 3 5" xfId="54518"/>
    <cellStyle name="Normal 42 4 4" xfId="54519"/>
    <cellStyle name="Normal 42 4 4 2" xfId="54520"/>
    <cellStyle name="Normal 42 4 4 2 2" xfId="54521"/>
    <cellStyle name="Normal 42 4 4 2 3" xfId="54522"/>
    <cellStyle name="Normal 42 4 4 3" xfId="54523"/>
    <cellStyle name="Normal 42 4 4 4" xfId="54524"/>
    <cellStyle name="Normal 42 4 5" xfId="54525"/>
    <cellStyle name="Normal 42 4 5 2" xfId="54526"/>
    <cellStyle name="Normal 42 4 5 3" xfId="54527"/>
    <cellStyle name="Normal 42 4 6" xfId="54528"/>
    <cellStyle name="Normal 42 4 7" xfId="54529"/>
    <cellStyle name="Normal 42 5" xfId="54530"/>
    <cellStyle name="Normal 42 5 2" xfId="54531"/>
    <cellStyle name="Normal 42 5 2 2" xfId="54532"/>
    <cellStyle name="Normal 42 5 2 2 2" xfId="54533"/>
    <cellStyle name="Normal 42 5 2 2 3" xfId="54534"/>
    <cellStyle name="Normal 42 5 2 3" xfId="54535"/>
    <cellStyle name="Normal 42 5 2 4" xfId="54536"/>
    <cellStyle name="Normal 42 5 3" xfId="54537"/>
    <cellStyle name="Normal 42 5 3 2" xfId="54538"/>
    <cellStyle name="Normal 42 5 3 3" xfId="54539"/>
    <cellStyle name="Normal 42 5 4" xfId="54540"/>
    <cellStyle name="Normal 42 5 5" xfId="54541"/>
    <cellStyle name="Normal 42 6" xfId="54542"/>
    <cellStyle name="Normal 42 6 2" xfId="54543"/>
    <cellStyle name="Normal 42 6 2 2" xfId="54544"/>
    <cellStyle name="Normal 42 6 2 2 2" xfId="54545"/>
    <cellStyle name="Normal 42 6 2 2 3" xfId="54546"/>
    <cellStyle name="Normal 42 6 2 3" xfId="54547"/>
    <cellStyle name="Normal 42 6 2 4" xfId="54548"/>
    <cellStyle name="Normal 42 6 3" xfId="54549"/>
    <cellStyle name="Normal 42 6 3 2" xfId="54550"/>
    <cellStyle name="Normal 42 6 3 3" xfId="54551"/>
    <cellStyle name="Normal 42 6 4" xfId="54552"/>
    <cellStyle name="Normal 42 6 5" xfId="54553"/>
    <cellStyle name="Normal 42 7" xfId="54554"/>
    <cellStyle name="Normal 42 7 2" xfId="54555"/>
    <cellStyle name="Normal 42 7 2 2" xfId="54556"/>
    <cellStyle name="Normal 42 7 2 2 2" xfId="54557"/>
    <cellStyle name="Normal 42 7 2 2 3" xfId="54558"/>
    <cellStyle name="Normal 42 7 2 3" xfId="54559"/>
    <cellStyle name="Normal 42 7 2 4" xfId="54560"/>
    <cellStyle name="Normal 42 7 3" xfId="54561"/>
    <cellStyle name="Normal 42 7 3 2" xfId="54562"/>
    <cellStyle name="Normal 42 7 3 3" xfId="54563"/>
    <cellStyle name="Normal 42 7 4" xfId="54564"/>
    <cellStyle name="Normal 42 7 5" xfId="54565"/>
    <cellStyle name="Normal 42 8" xfId="54566"/>
    <cellStyle name="Normal 42 8 2" xfId="54567"/>
    <cellStyle name="Normal 42 8 2 2" xfId="54568"/>
    <cellStyle name="Normal 42 8 2 3" xfId="54569"/>
    <cellStyle name="Normal 42 8 3" xfId="54570"/>
    <cellStyle name="Normal 42 8 4" xfId="54571"/>
    <cellStyle name="Normal 42 9" xfId="54572"/>
    <cellStyle name="Normal 42 9 2" xfId="54573"/>
    <cellStyle name="Normal 42 9 2 2" xfId="54574"/>
    <cellStyle name="Normal 42 9 2 3" xfId="54575"/>
    <cellStyle name="Normal 42 9 3" xfId="54576"/>
    <cellStyle name="Normal 42 9 4" xfId="54577"/>
    <cellStyle name="Normal 43" xfId="54578"/>
    <cellStyle name="Normal 43 2" xfId="54579"/>
    <cellStyle name="Normal 44" xfId="54580"/>
    <cellStyle name="Normal 44 10" xfId="54581"/>
    <cellStyle name="Normal 44 10 2" xfId="54582"/>
    <cellStyle name="Normal 44 10 3" xfId="54583"/>
    <cellStyle name="Normal 44 11" xfId="54584"/>
    <cellStyle name="Normal 44 12" xfId="54585"/>
    <cellStyle name="Normal 44 13" xfId="54586"/>
    <cellStyle name="Normal 44 2" xfId="54587"/>
    <cellStyle name="Normal 44 2 2" xfId="54588"/>
    <cellStyle name="Normal 44 2 2 2" xfId="54589"/>
    <cellStyle name="Normal 44 2 2 2 2" xfId="54590"/>
    <cellStyle name="Normal 44 2 2 2 2 2" xfId="54591"/>
    <cellStyle name="Normal 44 2 2 2 2 3" xfId="54592"/>
    <cellStyle name="Normal 44 2 2 2 3" xfId="54593"/>
    <cellStyle name="Normal 44 2 2 2 4" xfId="54594"/>
    <cellStyle name="Normal 44 2 2 3" xfId="54595"/>
    <cellStyle name="Normal 44 2 2 3 2" xfId="54596"/>
    <cellStyle name="Normal 44 2 2 3 3" xfId="54597"/>
    <cellStyle name="Normal 44 2 2 4" xfId="54598"/>
    <cellStyle name="Normal 44 2 2 5" xfId="54599"/>
    <cellStyle name="Normal 44 2 3" xfId="54600"/>
    <cellStyle name="Normal 44 2 3 2" xfId="54601"/>
    <cellStyle name="Normal 44 2 3 2 2" xfId="54602"/>
    <cellStyle name="Normal 44 2 3 2 2 2" xfId="54603"/>
    <cellStyle name="Normal 44 2 3 2 2 3" xfId="54604"/>
    <cellStyle name="Normal 44 2 3 2 3" xfId="54605"/>
    <cellStyle name="Normal 44 2 3 2 4" xfId="54606"/>
    <cellStyle name="Normal 44 2 3 3" xfId="54607"/>
    <cellStyle name="Normal 44 2 3 3 2" xfId="54608"/>
    <cellStyle name="Normal 44 2 3 3 3" xfId="54609"/>
    <cellStyle name="Normal 44 2 3 4" xfId="54610"/>
    <cellStyle name="Normal 44 2 3 5" xfId="54611"/>
    <cellStyle name="Normal 44 2 4" xfId="54612"/>
    <cellStyle name="Normal 44 2 4 2" xfId="54613"/>
    <cellStyle name="Normal 44 2 4 2 2" xfId="54614"/>
    <cellStyle name="Normal 44 2 4 2 3" xfId="54615"/>
    <cellStyle name="Normal 44 2 4 3" xfId="54616"/>
    <cellStyle name="Normal 44 2 4 4" xfId="54617"/>
    <cellStyle name="Normal 44 2 5" xfId="54618"/>
    <cellStyle name="Normal 44 2 5 2" xfId="54619"/>
    <cellStyle name="Normal 44 2 5 3" xfId="54620"/>
    <cellStyle name="Normal 44 2 6" xfId="54621"/>
    <cellStyle name="Normal 44 2 7" xfId="54622"/>
    <cellStyle name="Normal 44 3" xfId="54623"/>
    <cellStyle name="Normal 44 3 2" xfId="54624"/>
    <cellStyle name="Normal 44 3 2 2" xfId="54625"/>
    <cellStyle name="Normal 44 3 2 2 2" xfId="54626"/>
    <cellStyle name="Normal 44 3 2 2 2 2" xfId="54627"/>
    <cellStyle name="Normal 44 3 2 2 2 3" xfId="54628"/>
    <cellStyle name="Normal 44 3 2 2 3" xfId="54629"/>
    <cellStyle name="Normal 44 3 2 2 4" xfId="54630"/>
    <cellStyle name="Normal 44 3 2 3" xfId="54631"/>
    <cellStyle name="Normal 44 3 2 3 2" xfId="54632"/>
    <cellStyle name="Normal 44 3 2 3 3" xfId="54633"/>
    <cellStyle name="Normal 44 3 2 4" xfId="54634"/>
    <cellStyle name="Normal 44 3 2 5" xfId="54635"/>
    <cellStyle name="Normal 44 3 3" xfId="54636"/>
    <cellStyle name="Normal 44 3 3 2" xfId="54637"/>
    <cellStyle name="Normal 44 3 3 2 2" xfId="54638"/>
    <cellStyle name="Normal 44 3 3 2 2 2" xfId="54639"/>
    <cellStyle name="Normal 44 3 3 2 2 3" xfId="54640"/>
    <cellStyle name="Normal 44 3 3 2 3" xfId="54641"/>
    <cellStyle name="Normal 44 3 3 2 4" xfId="54642"/>
    <cellStyle name="Normal 44 3 3 3" xfId="54643"/>
    <cellStyle name="Normal 44 3 3 3 2" xfId="54644"/>
    <cellStyle name="Normal 44 3 3 3 3" xfId="54645"/>
    <cellStyle name="Normal 44 3 3 4" xfId="54646"/>
    <cellStyle name="Normal 44 3 3 5" xfId="54647"/>
    <cellStyle name="Normal 44 3 4" xfId="54648"/>
    <cellStyle name="Normal 44 3 4 2" xfId="54649"/>
    <cellStyle name="Normal 44 3 4 2 2" xfId="54650"/>
    <cellStyle name="Normal 44 3 4 2 3" xfId="54651"/>
    <cellStyle name="Normal 44 3 4 3" xfId="54652"/>
    <cellStyle name="Normal 44 3 4 4" xfId="54653"/>
    <cellStyle name="Normal 44 3 5" xfId="54654"/>
    <cellStyle name="Normal 44 3 5 2" xfId="54655"/>
    <cellStyle name="Normal 44 3 5 3" xfId="54656"/>
    <cellStyle name="Normal 44 3 6" xfId="54657"/>
    <cellStyle name="Normal 44 3 7" xfId="54658"/>
    <cellStyle name="Normal 44 4" xfId="54659"/>
    <cellStyle name="Normal 44 4 2" xfId="54660"/>
    <cellStyle name="Normal 44 4 2 2" xfId="54661"/>
    <cellStyle name="Normal 44 4 2 2 2" xfId="54662"/>
    <cellStyle name="Normal 44 4 2 2 2 2" xfId="54663"/>
    <cellStyle name="Normal 44 4 2 2 2 3" xfId="54664"/>
    <cellStyle name="Normal 44 4 2 2 3" xfId="54665"/>
    <cellStyle name="Normal 44 4 2 2 4" xfId="54666"/>
    <cellStyle name="Normal 44 4 2 3" xfId="54667"/>
    <cellStyle name="Normal 44 4 2 3 2" xfId="54668"/>
    <cellStyle name="Normal 44 4 2 3 3" xfId="54669"/>
    <cellStyle name="Normal 44 4 2 4" xfId="54670"/>
    <cellStyle name="Normal 44 4 2 5" xfId="54671"/>
    <cellStyle name="Normal 44 4 3" xfId="54672"/>
    <cellStyle name="Normal 44 4 3 2" xfId="54673"/>
    <cellStyle name="Normal 44 4 3 2 2" xfId="54674"/>
    <cellStyle name="Normal 44 4 3 2 2 2" xfId="54675"/>
    <cellStyle name="Normal 44 4 3 2 2 3" xfId="54676"/>
    <cellStyle name="Normal 44 4 3 2 3" xfId="54677"/>
    <cellStyle name="Normal 44 4 3 2 4" xfId="54678"/>
    <cellStyle name="Normal 44 4 3 3" xfId="54679"/>
    <cellStyle name="Normal 44 4 3 3 2" xfId="54680"/>
    <cellStyle name="Normal 44 4 3 3 3" xfId="54681"/>
    <cellStyle name="Normal 44 4 3 4" xfId="54682"/>
    <cellStyle name="Normal 44 4 3 5" xfId="54683"/>
    <cellStyle name="Normal 44 4 4" xfId="54684"/>
    <cellStyle name="Normal 44 4 4 2" xfId="54685"/>
    <cellStyle name="Normal 44 4 4 2 2" xfId="54686"/>
    <cellStyle name="Normal 44 4 4 2 3" xfId="54687"/>
    <cellStyle name="Normal 44 4 4 3" xfId="54688"/>
    <cellStyle name="Normal 44 4 4 4" xfId="54689"/>
    <cellStyle name="Normal 44 4 5" xfId="54690"/>
    <cellStyle name="Normal 44 4 5 2" xfId="54691"/>
    <cellStyle name="Normal 44 4 5 3" xfId="54692"/>
    <cellStyle name="Normal 44 4 6" xfId="54693"/>
    <cellStyle name="Normal 44 4 7" xfId="54694"/>
    <cellStyle name="Normal 44 5" xfId="54695"/>
    <cellStyle name="Normal 44 5 2" xfId="54696"/>
    <cellStyle name="Normal 44 5 2 2" xfId="54697"/>
    <cellStyle name="Normal 44 5 2 2 2" xfId="54698"/>
    <cellStyle name="Normal 44 5 2 2 3" xfId="54699"/>
    <cellStyle name="Normal 44 5 2 3" xfId="54700"/>
    <cellStyle name="Normal 44 5 2 4" xfId="54701"/>
    <cellStyle name="Normal 44 5 3" xfId="54702"/>
    <cellStyle name="Normal 44 5 3 2" xfId="54703"/>
    <cellStyle name="Normal 44 5 3 3" xfId="54704"/>
    <cellStyle name="Normal 44 5 4" xfId="54705"/>
    <cellStyle name="Normal 44 5 5" xfId="54706"/>
    <cellStyle name="Normal 44 6" xfId="54707"/>
    <cellStyle name="Normal 44 6 2" xfId="54708"/>
    <cellStyle name="Normal 44 6 2 2" xfId="54709"/>
    <cellStyle name="Normal 44 6 2 2 2" xfId="54710"/>
    <cellStyle name="Normal 44 6 2 2 3" xfId="54711"/>
    <cellStyle name="Normal 44 6 2 3" xfId="54712"/>
    <cellStyle name="Normal 44 6 2 4" xfId="54713"/>
    <cellStyle name="Normal 44 6 3" xfId="54714"/>
    <cellStyle name="Normal 44 6 3 2" xfId="54715"/>
    <cellStyle name="Normal 44 6 3 3" xfId="54716"/>
    <cellStyle name="Normal 44 6 4" xfId="54717"/>
    <cellStyle name="Normal 44 6 5" xfId="54718"/>
    <cellStyle name="Normal 44 7" xfId="54719"/>
    <cellStyle name="Normal 44 7 2" xfId="54720"/>
    <cellStyle name="Normal 44 7 2 2" xfId="54721"/>
    <cellStyle name="Normal 44 7 2 2 2" xfId="54722"/>
    <cellStyle name="Normal 44 7 2 2 3" xfId="54723"/>
    <cellStyle name="Normal 44 7 2 3" xfId="54724"/>
    <cellStyle name="Normal 44 7 2 4" xfId="54725"/>
    <cellStyle name="Normal 44 7 3" xfId="54726"/>
    <cellStyle name="Normal 44 7 3 2" xfId="54727"/>
    <cellStyle name="Normal 44 7 3 3" xfId="54728"/>
    <cellStyle name="Normal 44 7 4" xfId="54729"/>
    <cellStyle name="Normal 44 7 5" xfId="54730"/>
    <cellStyle name="Normal 44 8" xfId="54731"/>
    <cellStyle name="Normal 44 8 2" xfId="54732"/>
    <cellStyle name="Normal 44 8 2 2" xfId="54733"/>
    <cellStyle name="Normal 44 8 2 3" xfId="54734"/>
    <cellStyle name="Normal 44 8 3" xfId="54735"/>
    <cellStyle name="Normal 44 8 4" xfId="54736"/>
    <cellStyle name="Normal 44 9" xfId="54737"/>
    <cellStyle name="Normal 44 9 2" xfId="54738"/>
    <cellStyle name="Normal 44 9 2 2" xfId="54739"/>
    <cellStyle name="Normal 44 9 2 3" xfId="54740"/>
    <cellStyle name="Normal 44 9 3" xfId="54741"/>
    <cellStyle name="Normal 44 9 4" xfId="54742"/>
    <cellStyle name="Normal 45" xfId="54743"/>
    <cellStyle name="Normal 45 2" xfId="71"/>
    <cellStyle name="Normal 45 2 2" xfId="54744"/>
    <cellStyle name="Normal 46" xfId="54745"/>
    <cellStyle name="Normal 46 10" xfId="54746"/>
    <cellStyle name="Normal 46 10 2" xfId="54747"/>
    <cellStyle name="Normal 46 10 3" xfId="54748"/>
    <cellStyle name="Normal 46 11" xfId="54749"/>
    <cellStyle name="Normal 46 12" xfId="54750"/>
    <cellStyle name="Normal 46 2" xfId="54751"/>
    <cellStyle name="Normal 46 2 2" xfId="54752"/>
    <cellStyle name="Normal 46 2 2 2" xfId="54753"/>
    <cellStyle name="Normal 46 2 2 2 2" xfId="54754"/>
    <cellStyle name="Normal 46 2 2 2 2 2" xfId="54755"/>
    <cellStyle name="Normal 46 2 2 2 2 3" xfId="54756"/>
    <cellStyle name="Normal 46 2 2 2 3" xfId="54757"/>
    <cellStyle name="Normal 46 2 2 2 4" xfId="54758"/>
    <cellStyle name="Normal 46 2 2 3" xfId="54759"/>
    <cellStyle name="Normal 46 2 2 3 2" xfId="54760"/>
    <cellStyle name="Normal 46 2 2 3 3" xfId="54761"/>
    <cellStyle name="Normal 46 2 2 4" xfId="54762"/>
    <cellStyle name="Normal 46 2 2 5" xfId="54763"/>
    <cellStyle name="Normal 46 2 3" xfId="54764"/>
    <cellStyle name="Normal 46 2 3 2" xfId="54765"/>
    <cellStyle name="Normal 46 2 3 2 2" xfId="54766"/>
    <cellStyle name="Normal 46 2 3 2 2 2" xfId="54767"/>
    <cellStyle name="Normal 46 2 3 2 2 3" xfId="54768"/>
    <cellStyle name="Normal 46 2 3 2 3" xfId="54769"/>
    <cellStyle name="Normal 46 2 3 2 4" xfId="54770"/>
    <cellStyle name="Normal 46 2 3 3" xfId="54771"/>
    <cellStyle name="Normal 46 2 3 3 2" xfId="54772"/>
    <cellStyle name="Normal 46 2 3 3 3" xfId="54773"/>
    <cellStyle name="Normal 46 2 3 4" xfId="54774"/>
    <cellStyle name="Normal 46 2 3 5" xfId="54775"/>
    <cellStyle name="Normal 46 2 4" xfId="54776"/>
    <cellStyle name="Normal 46 2 4 2" xfId="54777"/>
    <cellStyle name="Normal 46 2 4 2 2" xfId="54778"/>
    <cellStyle name="Normal 46 2 4 2 3" xfId="54779"/>
    <cellStyle name="Normal 46 2 4 3" xfId="54780"/>
    <cellStyle name="Normal 46 2 4 4" xfId="54781"/>
    <cellStyle name="Normal 46 2 5" xfId="54782"/>
    <cellStyle name="Normal 46 2 5 2" xfId="54783"/>
    <cellStyle name="Normal 46 2 5 3" xfId="54784"/>
    <cellStyle name="Normal 46 2 6" xfId="54785"/>
    <cellStyle name="Normal 46 2 7" xfId="54786"/>
    <cellStyle name="Normal 46 3" xfId="54787"/>
    <cellStyle name="Normal 46 3 2" xfId="54788"/>
    <cellStyle name="Normal 46 3 2 2" xfId="54789"/>
    <cellStyle name="Normal 46 3 2 2 2" xfId="54790"/>
    <cellStyle name="Normal 46 3 2 2 2 2" xfId="54791"/>
    <cellStyle name="Normal 46 3 2 2 2 3" xfId="54792"/>
    <cellStyle name="Normal 46 3 2 2 3" xfId="54793"/>
    <cellStyle name="Normal 46 3 2 2 4" xfId="54794"/>
    <cellStyle name="Normal 46 3 2 3" xfId="54795"/>
    <cellStyle name="Normal 46 3 2 3 2" xfId="54796"/>
    <cellStyle name="Normal 46 3 2 3 3" xfId="54797"/>
    <cellStyle name="Normal 46 3 2 4" xfId="54798"/>
    <cellStyle name="Normal 46 3 2 5" xfId="54799"/>
    <cellStyle name="Normal 46 3 3" xfId="54800"/>
    <cellStyle name="Normal 46 3 3 2" xfId="54801"/>
    <cellStyle name="Normal 46 3 3 2 2" xfId="54802"/>
    <cellStyle name="Normal 46 3 3 2 2 2" xfId="54803"/>
    <cellStyle name="Normal 46 3 3 2 2 3" xfId="54804"/>
    <cellStyle name="Normal 46 3 3 2 3" xfId="54805"/>
    <cellStyle name="Normal 46 3 3 2 4" xfId="54806"/>
    <cellStyle name="Normal 46 3 3 3" xfId="54807"/>
    <cellStyle name="Normal 46 3 3 3 2" xfId="54808"/>
    <cellStyle name="Normal 46 3 3 3 3" xfId="54809"/>
    <cellStyle name="Normal 46 3 3 4" xfId="54810"/>
    <cellStyle name="Normal 46 3 3 5" xfId="54811"/>
    <cellStyle name="Normal 46 3 4" xfId="54812"/>
    <cellStyle name="Normal 46 3 4 2" xfId="54813"/>
    <cellStyle name="Normal 46 3 4 2 2" xfId="54814"/>
    <cellStyle name="Normal 46 3 4 2 3" xfId="54815"/>
    <cellStyle name="Normal 46 3 4 3" xfId="54816"/>
    <cellStyle name="Normal 46 3 4 4" xfId="54817"/>
    <cellStyle name="Normal 46 3 5" xfId="54818"/>
    <cellStyle name="Normal 46 3 5 2" xfId="54819"/>
    <cellStyle name="Normal 46 3 5 3" xfId="54820"/>
    <cellStyle name="Normal 46 3 6" xfId="54821"/>
    <cellStyle name="Normal 46 3 7" xfId="54822"/>
    <cellStyle name="Normal 46 4" xfId="54823"/>
    <cellStyle name="Normal 46 4 2" xfId="54824"/>
    <cellStyle name="Normal 46 4 2 2" xfId="54825"/>
    <cellStyle name="Normal 46 4 2 2 2" xfId="54826"/>
    <cellStyle name="Normal 46 4 2 2 2 2" xfId="54827"/>
    <cellStyle name="Normal 46 4 2 2 2 3" xfId="54828"/>
    <cellStyle name="Normal 46 4 2 2 3" xfId="54829"/>
    <cellStyle name="Normal 46 4 2 2 4" xfId="54830"/>
    <cellStyle name="Normal 46 4 2 3" xfId="54831"/>
    <cellStyle name="Normal 46 4 2 3 2" xfId="54832"/>
    <cellStyle name="Normal 46 4 2 3 3" xfId="54833"/>
    <cellStyle name="Normal 46 4 2 4" xfId="54834"/>
    <cellStyle name="Normal 46 4 2 5" xfId="54835"/>
    <cellStyle name="Normal 46 4 3" xfId="54836"/>
    <cellStyle name="Normal 46 4 3 2" xfId="54837"/>
    <cellStyle name="Normal 46 4 3 2 2" xfId="54838"/>
    <cellStyle name="Normal 46 4 3 2 2 2" xfId="54839"/>
    <cellStyle name="Normal 46 4 3 2 2 3" xfId="54840"/>
    <cellStyle name="Normal 46 4 3 2 3" xfId="54841"/>
    <cellStyle name="Normal 46 4 3 2 4" xfId="54842"/>
    <cellStyle name="Normal 46 4 3 3" xfId="54843"/>
    <cellStyle name="Normal 46 4 3 3 2" xfId="54844"/>
    <cellStyle name="Normal 46 4 3 3 3" xfId="54845"/>
    <cellStyle name="Normal 46 4 3 4" xfId="54846"/>
    <cellStyle name="Normal 46 4 3 5" xfId="54847"/>
    <cellStyle name="Normal 46 4 4" xfId="54848"/>
    <cellStyle name="Normal 46 4 4 2" xfId="54849"/>
    <cellStyle name="Normal 46 4 4 2 2" xfId="54850"/>
    <cellStyle name="Normal 46 4 4 2 3" xfId="54851"/>
    <cellStyle name="Normal 46 4 4 3" xfId="54852"/>
    <cellStyle name="Normal 46 4 4 4" xfId="54853"/>
    <cellStyle name="Normal 46 4 5" xfId="54854"/>
    <cellStyle name="Normal 46 4 5 2" xfId="54855"/>
    <cellStyle name="Normal 46 4 5 3" xfId="54856"/>
    <cellStyle name="Normal 46 4 6" xfId="54857"/>
    <cellStyle name="Normal 46 4 7" xfId="54858"/>
    <cellStyle name="Normal 46 5" xfId="54859"/>
    <cellStyle name="Normal 46 5 2" xfId="54860"/>
    <cellStyle name="Normal 46 5 2 2" xfId="54861"/>
    <cellStyle name="Normal 46 5 2 2 2" xfId="54862"/>
    <cellStyle name="Normal 46 5 2 2 3" xfId="54863"/>
    <cellStyle name="Normal 46 5 2 3" xfId="54864"/>
    <cellStyle name="Normal 46 5 2 4" xfId="54865"/>
    <cellStyle name="Normal 46 5 3" xfId="54866"/>
    <cellStyle name="Normal 46 5 3 2" xfId="54867"/>
    <cellStyle name="Normal 46 5 3 3" xfId="54868"/>
    <cellStyle name="Normal 46 5 4" xfId="54869"/>
    <cellStyle name="Normal 46 5 5" xfId="54870"/>
    <cellStyle name="Normal 46 6" xfId="54871"/>
    <cellStyle name="Normal 46 6 2" xfId="54872"/>
    <cellStyle name="Normal 46 6 2 2" xfId="54873"/>
    <cellStyle name="Normal 46 6 2 2 2" xfId="54874"/>
    <cellStyle name="Normal 46 6 2 2 3" xfId="54875"/>
    <cellStyle name="Normal 46 6 2 3" xfId="54876"/>
    <cellStyle name="Normal 46 6 2 4" xfId="54877"/>
    <cellStyle name="Normal 46 6 3" xfId="54878"/>
    <cellStyle name="Normal 46 6 3 2" xfId="54879"/>
    <cellStyle name="Normal 46 6 3 3" xfId="54880"/>
    <cellStyle name="Normal 46 6 4" xfId="54881"/>
    <cellStyle name="Normal 46 6 5" xfId="54882"/>
    <cellStyle name="Normal 46 7" xfId="54883"/>
    <cellStyle name="Normal 46 7 2" xfId="54884"/>
    <cellStyle name="Normal 46 7 2 2" xfId="54885"/>
    <cellStyle name="Normal 46 7 2 2 2" xfId="54886"/>
    <cellStyle name="Normal 46 7 2 2 3" xfId="54887"/>
    <cellStyle name="Normal 46 7 2 3" xfId="54888"/>
    <cellStyle name="Normal 46 7 2 4" xfId="54889"/>
    <cellStyle name="Normal 46 7 3" xfId="54890"/>
    <cellStyle name="Normal 46 7 3 2" xfId="54891"/>
    <cellStyle name="Normal 46 7 3 3" xfId="54892"/>
    <cellStyle name="Normal 46 7 4" xfId="54893"/>
    <cellStyle name="Normal 46 7 5" xfId="54894"/>
    <cellStyle name="Normal 46 8" xfId="54895"/>
    <cellStyle name="Normal 46 8 2" xfId="54896"/>
    <cellStyle name="Normal 46 8 2 2" xfId="54897"/>
    <cellStyle name="Normal 46 8 2 3" xfId="54898"/>
    <cellStyle name="Normal 46 8 3" xfId="54899"/>
    <cellStyle name="Normal 46 8 4" xfId="54900"/>
    <cellStyle name="Normal 46 9" xfId="54901"/>
    <cellStyle name="Normal 46 9 2" xfId="54902"/>
    <cellStyle name="Normal 46 9 2 2" xfId="54903"/>
    <cellStyle name="Normal 46 9 2 3" xfId="54904"/>
    <cellStyle name="Normal 46 9 3" xfId="54905"/>
    <cellStyle name="Normal 46 9 4" xfId="54906"/>
    <cellStyle name="Normal 47" xfId="54907"/>
    <cellStyle name="Normal 47 10" xfId="54908"/>
    <cellStyle name="Normal 47 10 2" xfId="54909"/>
    <cellStyle name="Normal 47 10 3" xfId="54910"/>
    <cellStyle name="Normal 47 11" xfId="54911"/>
    <cellStyle name="Normal 47 12" xfId="54912"/>
    <cellStyle name="Normal 47 2" xfId="54913"/>
    <cellStyle name="Normal 47 2 2" xfId="54914"/>
    <cellStyle name="Normal 47 2 2 2" xfId="54915"/>
    <cellStyle name="Normal 47 2 2 2 2" xfId="54916"/>
    <cellStyle name="Normal 47 2 2 2 2 2" xfId="54917"/>
    <cellStyle name="Normal 47 2 2 2 2 3" xfId="54918"/>
    <cellStyle name="Normal 47 2 2 2 3" xfId="54919"/>
    <cellStyle name="Normal 47 2 2 2 4" xfId="54920"/>
    <cellStyle name="Normal 47 2 2 3" xfId="54921"/>
    <cellStyle name="Normal 47 2 2 3 2" xfId="54922"/>
    <cellStyle name="Normal 47 2 2 3 3" xfId="54923"/>
    <cellStyle name="Normal 47 2 2 4" xfId="54924"/>
    <cellStyle name="Normal 47 2 2 5" xfId="54925"/>
    <cellStyle name="Normal 47 2 3" xfId="54926"/>
    <cellStyle name="Normal 47 2 3 2" xfId="54927"/>
    <cellStyle name="Normal 47 2 3 2 2" xfId="54928"/>
    <cellStyle name="Normal 47 2 3 2 2 2" xfId="54929"/>
    <cellStyle name="Normal 47 2 3 2 2 3" xfId="54930"/>
    <cellStyle name="Normal 47 2 3 2 3" xfId="54931"/>
    <cellStyle name="Normal 47 2 3 2 4" xfId="54932"/>
    <cellStyle name="Normal 47 2 3 3" xfId="54933"/>
    <cellStyle name="Normal 47 2 3 3 2" xfId="54934"/>
    <cellStyle name="Normal 47 2 3 3 3" xfId="54935"/>
    <cellStyle name="Normal 47 2 3 4" xfId="54936"/>
    <cellStyle name="Normal 47 2 3 5" xfId="54937"/>
    <cellStyle name="Normal 47 2 4" xfId="54938"/>
    <cellStyle name="Normal 47 2 4 2" xfId="54939"/>
    <cellStyle name="Normal 47 2 4 2 2" xfId="54940"/>
    <cellStyle name="Normal 47 2 4 2 3" xfId="54941"/>
    <cellStyle name="Normal 47 2 4 3" xfId="54942"/>
    <cellStyle name="Normal 47 2 4 4" xfId="54943"/>
    <cellStyle name="Normal 47 2 5" xfId="54944"/>
    <cellStyle name="Normal 47 2 5 2" xfId="54945"/>
    <cellStyle name="Normal 47 2 5 3" xfId="54946"/>
    <cellStyle name="Normal 47 2 6" xfId="54947"/>
    <cellStyle name="Normal 47 2 7" xfId="54948"/>
    <cellStyle name="Normal 47 3" xfId="54949"/>
    <cellStyle name="Normal 47 3 2" xfId="54950"/>
    <cellStyle name="Normal 47 3 2 2" xfId="54951"/>
    <cellStyle name="Normal 47 3 2 2 2" xfId="54952"/>
    <cellStyle name="Normal 47 3 2 2 2 2" xfId="54953"/>
    <cellStyle name="Normal 47 3 2 2 2 3" xfId="54954"/>
    <cellStyle name="Normal 47 3 2 2 3" xfId="54955"/>
    <cellStyle name="Normal 47 3 2 2 4" xfId="54956"/>
    <cellStyle name="Normal 47 3 2 3" xfId="54957"/>
    <cellStyle name="Normal 47 3 2 3 2" xfId="54958"/>
    <cellStyle name="Normal 47 3 2 3 3" xfId="54959"/>
    <cellStyle name="Normal 47 3 2 4" xfId="54960"/>
    <cellStyle name="Normal 47 3 2 5" xfId="54961"/>
    <cellStyle name="Normal 47 3 3" xfId="54962"/>
    <cellStyle name="Normal 47 3 3 2" xfId="54963"/>
    <cellStyle name="Normal 47 3 3 2 2" xfId="54964"/>
    <cellStyle name="Normal 47 3 3 2 2 2" xfId="54965"/>
    <cellStyle name="Normal 47 3 3 2 2 3" xfId="54966"/>
    <cellStyle name="Normal 47 3 3 2 3" xfId="54967"/>
    <cellStyle name="Normal 47 3 3 2 4" xfId="54968"/>
    <cellStyle name="Normal 47 3 3 3" xfId="54969"/>
    <cellStyle name="Normal 47 3 3 3 2" xfId="54970"/>
    <cellStyle name="Normal 47 3 3 3 3" xfId="54971"/>
    <cellStyle name="Normal 47 3 3 4" xfId="54972"/>
    <cellStyle name="Normal 47 3 3 5" xfId="54973"/>
    <cellStyle name="Normal 47 3 4" xfId="54974"/>
    <cellStyle name="Normal 47 3 4 2" xfId="54975"/>
    <cellStyle name="Normal 47 3 4 2 2" xfId="54976"/>
    <cellStyle name="Normal 47 3 4 2 3" xfId="54977"/>
    <cellStyle name="Normal 47 3 4 3" xfId="54978"/>
    <cellStyle name="Normal 47 3 4 4" xfId="54979"/>
    <cellStyle name="Normal 47 3 5" xfId="54980"/>
    <cellStyle name="Normal 47 3 5 2" xfId="54981"/>
    <cellStyle name="Normal 47 3 5 3" xfId="54982"/>
    <cellStyle name="Normal 47 3 6" xfId="54983"/>
    <cellStyle name="Normal 47 3 7" xfId="54984"/>
    <cellStyle name="Normal 47 4" xfId="54985"/>
    <cellStyle name="Normal 47 4 2" xfId="54986"/>
    <cellStyle name="Normal 47 4 2 2" xfId="54987"/>
    <cellStyle name="Normal 47 4 2 2 2" xfId="54988"/>
    <cellStyle name="Normal 47 4 2 2 2 2" xfId="54989"/>
    <cellStyle name="Normal 47 4 2 2 2 3" xfId="54990"/>
    <cellStyle name="Normal 47 4 2 2 3" xfId="54991"/>
    <cellStyle name="Normal 47 4 2 2 4" xfId="54992"/>
    <cellStyle name="Normal 47 4 2 3" xfId="54993"/>
    <cellStyle name="Normal 47 4 2 3 2" xfId="54994"/>
    <cellStyle name="Normal 47 4 2 3 3" xfId="54995"/>
    <cellStyle name="Normal 47 4 2 4" xfId="54996"/>
    <cellStyle name="Normal 47 4 2 5" xfId="54997"/>
    <cellStyle name="Normal 47 4 3" xfId="54998"/>
    <cellStyle name="Normal 47 4 3 2" xfId="54999"/>
    <cellStyle name="Normal 47 4 3 2 2" xfId="55000"/>
    <cellStyle name="Normal 47 4 3 2 2 2" xfId="55001"/>
    <cellStyle name="Normal 47 4 3 2 2 3" xfId="55002"/>
    <cellStyle name="Normal 47 4 3 2 3" xfId="55003"/>
    <cellStyle name="Normal 47 4 3 2 4" xfId="55004"/>
    <cellStyle name="Normal 47 4 3 3" xfId="55005"/>
    <cellStyle name="Normal 47 4 3 3 2" xfId="55006"/>
    <cellStyle name="Normal 47 4 3 3 3" xfId="55007"/>
    <cellStyle name="Normal 47 4 3 4" xfId="55008"/>
    <cellStyle name="Normal 47 4 3 5" xfId="55009"/>
    <cellStyle name="Normal 47 4 4" xfId="55010"/>
    <cellStyle name="Normal 47 4 4 2" xfId="55011"/>
    <cellStyle name="Normal 47 4 4 2 2" xfId="55012"/>
    <cellStyle name="Normal 47 4 4 2 3" xfId="55013"/>
    <cellStyle name="Normal 47 4 4 3" xfId="55014"/>
    <cellStyle name="Normal 47 4 4 4" xfId="55015"/>
    <cellStyle name="Normal 47 4 5" xfId="55016"/>
    <cellStyle name="Normal 47 4 5 2" xfId="55017"/>
    <cellStyle name="Normal 47 4 5 3" xfId="55018"/>
    <cellStyle name="Normal 47 4 6" xfId="55019"/>
    <cellStyle name="Normal 47 4 7" xfId="55020"/>
    <cellStyle name="Normal 47 5" xfId="55021"/>
    <cellStyle name="Normal 47 5 2" xfId="55022"/>
    <cellStyle name="Normal 47 5 2 2" xfId="55023"/>
    <cellStyle name="Normal 47 5 2 2 2" xfId="55024"/>
    <cellStyle name="Normal 47 5 2 2 3" xfId="55025"/>
    <cellStyle name="Normal 47 5 2 3" xfId="55026"/>
    <cellStyle name="Normal 47 5 2 4" xfId="55027"/>
    <cellStyle name="Normal 47 5 3" xfId="55028"/>
    <cellStyle name="Normal 47 5 3 2" xfId="55029"/>
    <cellStyle name="Normal 47 5 3 3" xfId="55030"/>
    <cellStyle name="Normal 47 5 4" xfId="55031"/>
    <cellStyle name="Normal 47 5 5" xfId="55032"/>
    <cellStyle name="Normal 47 6" xfId="55033"/>
    <cellStyle name="Normal 47 6 2" xfId="55034"/>
    <cellStyle name="Normal 47 6 2 2" xfId="55035"/>
    <cellStyle name="Normal 47 6 2 2 2" xfId="55036"/>
    <cellStyle name="Normal 47 6 2 2 3" xfId="55037"/>
    <cellStyle name="Normal 47 6 2 3" xfId="55038"/>
    <cellStyle name="Normal 47 6 2 4" xfId="55039"/>
    <cellStyle name="Normal 47 6 3" xfId="55040"/>
    <cellStyle name="Normal 47 6 3 2" xfId="55041"/>
    <cellStyle name="Normal 47 6 3 3" xfId="55042"/>
    <cellStyle name="Normal 47 6 4" xfId="55043"/>
    <cellStyle name="Normal 47 6 5" xfId="55044"/>
    <cellStyle name="Normal 47 7" xfId="55045"/>
    <cellStyle name="Normal 47 7 2" xfId="55046"/>
    <cellStyle name="Normal 47 7 2 2" xfId="55047"/>
    <cellStyle name="Normal 47 7 2 2 2" xfId="55048"/>
    <cellStyle name="Normal 47 7 2 2 3" xfId="55049"/>
    <cellStyle name="Normal 47 7 2 3" xfId="55050"/>
    <cellStyle name="Normal 47 7 2 4" xfId="55051"/>
    <cellStyle name="Normal 47 7 3" xfId="55052"/>
    <cellStyle name="Normal 47 7 3 2" xfId="55053"/>
    <cellStyle name="Normal 47 7 3 3" xfId="55054"/>
    <cellStyle name="Normal 47 7 4" xfId="55055"/>
    <cellStyle name="Normal 47 7 5" xfId="55056"/>
    <cellStyle name="Normal 47 8" xfId="55057"/>
    <cellStyle name="Normal 47 8 2" xfId="55058"/>
    <cellStyle name="Normal 47 8 2 2" xfId="55059"/>
    <cellStyle name="Normal 47 8 2 3" xfId="55060"/>
    <cellStyle name="Normal 47 8 3" xfId="55061"/>
    <cellStyle name="Normal 47 8 4" xfId="55062"/>
    <cellStyle name="Normal 47 9" xfId="55063"/>
    <cellStyle name="Normal 47 9 2" xfId="55064"/>
    <cellStyle name="Normal 47 9 2 2" xfId="55065"/>
    <cellStyle name="Normal 47 9 2 3" xfId="55066"/>
    <cellStyle name="Normal 47 9 3" xfId="55067"/>
    <cellStyle name="Normal 47 9 4" xfId="55068"/>
    <cellStyle name="Normal 48" xfId="55069"/>
    <cellStyle name="Normal 48 10" xfId="55070"/>
    <cellStyle name="Normal 48 10 2" xfId="55071"/>
    <cellStyle name="Normal 48 10 3" xfId="55072"/>
    <cellStyle name="Normal 48 11" xfId="55073"/>
    <cellStyle name="Normal 48 12" xfId="55074"/>
    <cellStyle name="Normal 48 2" xfId="55075"/>
    <cellStyle name="Normal 48 2 2" xfId="55076"/>
    <cellStyle name="Normal 48 2 2 2" xfId="55077"/>
    <cellStyle name="Normal 48 2 2 2 2" xfId="55078"/>
    <cellStyle name="Normal 48 2 2 2 2 2" xfId="55079"/>
    <cellStyle name="Normal 48 2 2 2 2 3" xfId="55080"/>
    <cellStyle name="Normal 48 2 2 2 3" xfId="55081"/>
    <cellStyle name="Normal 48 2 2 2 4" xfId="55082"/>
    <cellStyle name="Normal 48 2 2 3" xfId="55083"/>
    <cellStyle name="Normal 48 2 2 3 2" xfId="55084"/>
    <cellStyle name="Normal 48 2 2 3 3" xfId="55085"/>
    <cellStyle name="Normal 48 2 2 4" xfId="55086"/>
    <cellStyle name="Normal 48 2 2 5" xfId="55087"/>
    <cellStyle name="Normal 48 2 3" xfId="55088"/>
    <cellStyle name="Normal 48 2 3 2" xfId="55089"/>
    <cellStyle name="Normal 48 2 3 2 2" xfId="55090"/>
    <cellStyle name="Normal 48 2 3 2 2 2" xfId="55091"/>
    <cellStyle name="Normal 48 2 3 2 2 3" xfId="55092"/>
    <cellStyle name="Normal 48 2 3 2 3" xfId="55093"/>
    <cellStyle name="Normal 48 2 3 2 4" xfId="55094"/>
    <cellStyle name="Normal 48 2 3 3" xfId="55095"/>
    <cellStyle name="Normal 48 2 3 3 2" xfId="55096"/>
    <cellStyle name="Normal 48 2 3 3 3" xfId="55097"/>
    <cellStyle name="Normal 48 2 3 4" xfId="55098"/>
    <cellStyle name="Normal 48 2 3 5" xfId="55099"/>
    <cellStyle name="Normal 48 2 4" xfId="55100"/>
    <cellStyle name="Normal 48 2 4 2" xfId="55101"/>
    <cellStyle name="Normal 48 2 4 2 2" xfId="55102"/>
    <cellStyle name="Normal 48 2 4 2 3" xfId="55103"/>
    <cellStyle name="Normal 48 2 4 3" xfId="55104"/>
    <cellStyle name="Normal 48 2 4 4" xfId="55105"/>
    <cellStyle name="Normal 48 2 5" xfId="55106"/>
    <cellStyle name="Normal 48 2 5 2" xfId="55107"/>
    <cellStyle name="Normal 48 2 5 3" xfId="55108"/>
    <cellStyle name="Normal 48 2 6" xfId="55109"/>
    <cellStyle name="Normal 48 2 7" xfId="55110"/>
    <cellStyle name="Normal 48 3" xfId="55111"/>
    <cellStyle name="Normal 48 3 2" xfId="55112"/>
    <cellStyle name="Normal 48 3 2 2" xfId="55113"/>
    <cellStyle name="Normal 48 3 2 2 2" xfId="55114"/>
    <cellStyle name="Normal 48 3 2 2 2 2" xfId="55115"/>
    <cellStyle name="Normal 48 3 2 2 2 3" xfId="55116"/>
    <cellStyle name="Normal 48 3 2 2 3" xfId="55117"/>
    <cellStyle name="Normal 48 3 2 2 4" xfId="55118"/>
    <cellStyle name="Normal 48 3 2 3" xfId="55119"/>
    <cellStyle name="Normal 48 3 2 3 2" xfId="55120"/>
    <cellStyle name="Normal 48 3 2 3 3" xfId="55121"/>
    <cellStyle name="Normal 48 3 2 4" xfId="55122"/>
    <cellStyle name="Normal 48 3 2 5" xfId="55123"/>
    <cellStyle name="Normal 48 3 3" xfId="55124"/>
    <cellStyle name="Normal 48 3 3 2" xfId="55125"/>
    <cellStyle name="Normal 48 3 3 2 2" xfId="55126"/>
    <cellStyle name="Normal 48 3 3 2 2 2" xfId="55127"/>
    <cellStyle name="Normal 48 3 3 2 2 3" xfId="55128"/>
    <cellStyle name="Normal 48 3 3 2 3" xfId="55129"/>
    <cellStyle name="Normal 48 3 3 2 4" xfId="55130"/>
    <cellStyle name="Normal 48 3 3 3" xfId="55131"/>
    <cellStyle name="Normal 48 3 3 3 2" xfId="55132"/>
    <cellStyle name="Normal 48 3 3 3 3" xfId="55133"/>
    <cellStyle name="Normal 48 3 3 4" xfId="55134"/>
    <cellStyle name="Normal 48 3 3 5" xfId="55135"/>
    <cellStyle name="Normal 48 3 4" xfId="55136"/>
    <cellStyle name="Normal 48 3 4 2" xfId="55137"/>
    <cellStyle name="Normal 48 3 4 2 2" xfId="55138"/>
    <cellStyle name="Normal 48 3 4 2 3" xfId="55139"/>
    <cellStyle name="Normal 48 3 4 3" xfId="55140"/>
    <cellStyle name="Normal 48 3 4 4" xfId="55141"/>
    <cellStyle name="Normal 48 3 5" xfId="55142"/>
    <cellStyle name="Normal 48 3 5 2" xfId="55143"/>
    <cellStyle name="Normal 48 3 5 3" xfId="55144"/>
    <cellStyle name="Normal 48 3 6" xfId="55145"/>
    <cellStyle name="Normal 48 3 7" xfId="55146"/>
    <cellStyle name="Normal 48 4" xfId="55147"/>
    <cellStyle name="Normal 48 4 2" xfId="55148"/>
    <cellStyle name="Normal 48 4 2 2" xfId="55149"/>
    <cellStyle name="Normal 48 4 2 2 2" xfId="55150"/>
    <cellStyle name="Normal 48 4 2 2 2 2" xfId="55151"/>
    <cellStyle name="Normal 48 4 2 2 2 3" xfId="55152"/>
    <cellStyle name="Normal 48 4 2 2 3" xfId="55153"/>
    <cellStyle name="Normal 48 4 2 2 4" xfId="55154"/>
    <cellStyle name="Normal 48 4 2 3" xfId="55155"/>
    <cellStyle name="Normal 48 4 2 3 2" xfId="55156"/>
    <cellStyle name="Normal 48 4 2 3 3" xfId="55157"/>
    <cellStyle name="Normal 48 4 2 4" xfId="55158"/>
    <cellStyle name="Normal 48 4 2 5" xfId="55159"/>
    <cellStyle name="Normal 48 4 3" xfId="55160"/>
    <cellStyle name="Normal 48 4 3 2" xfId="55161"/>
    <cellStyle name="Normal 48 4 3 2 2" xfId="55162"/>
    <cellStyle name="Normal 48 4 3 2 2 2" xfId="55163"/>
    <cellStyle name="Normal 48 4 3 2 2 3" xfId="55164"/>
    <cellStyle name="Normal 48 4 3 2 3" xfId="55165"/>
    <cellStyle name="Normal 48 4 3 2 4" xfId="55166"/>
    <cellStyle name="Normal 48 4 3 3" xfId="55167"/>
    <cellStyle name="Normal 48 4 3 3 2" xfId="55168"/>
    <cellStyle name="Normal 48 4 3 3 3" xfId="55169"/>
    <cellStyle name="Normal 48 4 3 4" xfId="55170"/>
    <cellStyle name="Normal 48 4 3 5" xfId="55171"/>
    <cellStyle name="Normal 48 4 4" xfId="55172"/>
    <cellStyle name="Normal 48 4 4 2" xfId="55173"/>
    <cellStyle name="Normal 48 4 4 2 2" xfId="55174"/>
    <cellStyle name="Normal 48 4 4 2 3" xfId="55175"/>
    <cellStyle name="Normal 48 4 4 3" xfId="55176"/>
    <cellStyle name="Normal 48 4 4 4" xfId="55177"/>
    <cellStyle name="Normal 48 4 5" xfId="55178"/>
    <cellStyle name="Normal 48 4 5 2" xfId="55179"/>
    <cellStyle name="Normal 48 4 5 3" xfId="55180"/>
    <cellStyle name="Normal 48 4 6" xfId="55181"/>
    <cellStyle name="Normal 48 4 7" xfId="55182"/>
    <cellStyle name="Normal 48 5" xfId="55183"/>
    <cellStyle name="Normal 48 5 2" xfId="55184"/>
    <cellStyle name="Normal 48 5 2 2" xfId="55185"/>
    <cellStyle name="Normal 48 5 2 2 2" xfId="55186"/>
    <cellStyle name="Normal 48 5 2 2 3" xfId="55187"/>
    <cellStyle name="Normal 48 5 2 3" xfId="55188"/>
    <cellStyle name="Normal 48 5 2 4" xfId="55189"/>
    <cellStyle name="Normal 48 5 3" xfId="55190"/>
    <cellStyle name="Normal 48 5 3 2" xfId="55191"/>
    <cellStyle name="Normal 48 5 3 3" xfId="55192"/>
    <cellStyle name="Normal 48 5 4" xfId="55193"/>
    <cellStyle name="Normal 48 5 5" xfId="55194"/>
    <cellStyle name="Normal 48 6" xfId="55195"/>
    <cellStyle name="Normal 48 6 2" xfId="55196"/>
    <cellStyle name="Normal 48 6 2 2" xfId="55197"/>
    <cellStyle name="Normal 48 6 2 2 2" xfId="55198"/>
    <cellStyle name="Normal 48 6 2 2 3" xfId="55199"/>
    <cellStyle name="Normal 48 6 2 3" xfId="55200"/>
    <cellStyle name="Normal 48 6 2 4" xfId="55201"/>
    <cellStyle name="Normal 48 6 3" xfId="55202"/>
    <cellStyle name="Normal 48 6 3 2" xfId="55203"/>
    <cellStyle name="Normal 48 6 3 3" xfId="55204"/>
    <cellStyle name="Normal 48 6 4" xfId="55205"/>
    <cellStyle name="Normal 48 6 5" xfId="55206"/>
    <cellStyle name="Normal 48 7" xfId="55207"/>
    <cellStyle name="Normal 48 7 2" xfId="55208"/>
    <cellStyle name="Normal 48 7 2 2" xfId="55209"/>
    <cellStyle name="Normal 48 7 2 2 2" xfId="55210"/>
    <cellStyle name="Normal 48 7 2 2 3" xfId="55211"/>
    <cellStyle name="Normal 48 7 2 3" xfId="55212"/>
    <cellStyle name="Normal 48 7 2 4" xfId="55213"/>
    <cellStyle name="Normal 48 7 3" xfId="55214"/>
    <cellStyle name="Normal 48 7 3 2" xfId="55215"/>
    <cellStyle name="Normal 48 7 3 3" xfId="55216"/>
    <cellStyle name="Normal 48 7 4" xfId="55217"/>
    <cellStyle name="Normal 48 7 5" xfId="55218"/>
    <cellStyle name="Normal 48 8" xfId="55219"/>
    <cellStyle name="Normal 48 8 2" xfId="55220"/>
    <cellStyle name="Normal 48 8 2 2" xfId="55221"/>
    <cellStyle name="Normal 48 8 2 3" xfId="55222"/>
    <cellStyle name="Normal 48 8 3" xfId="55223"/>
    <cellStyle name="Normal 48 8 4" xfId="55224"/>
    <cellStyle name="Normal 48 9" xfId="55225"/>
    <cellStyle name="Normal 48 9 2" xfId="55226"/>
    <cellStyle name="Normal 48 9 2 2" xfId="55227"/>
    <cellStyle name="Normal 48 9 2 3" xfId="55228"/>
    <cellStyle name="Normal 48 9 3" xfId="55229"/>
    <cellStyle name="Normal 48 9 4" xfId="55230"/>
    <cellStyle name="Normal 49" xfId="55231"/>
    <cellStyle name="Normal 49 10" xfId="55232"/>
    <cellStyle name="Normal 49 10 2" xfId="55233"/>
    <cellStyle name="Normal 49 10 3" xfId="55234"/>
    <cellStyle name="Normal 49 11" xfId="55235"/>
    <cellStyle name="Normal 49 12" xfId="55236"/>
    <cellStyle name="Normal 49 2" xfId="55237"/>
    <cellStyle name="Normal 49 2 2" xfId="55238"/>
    <cellStyle name="Normal 49 2 2 2" xfId="55239"/>
    <cellStyle name="Normal 49 2 2 2 2" xfId="55240"/>
    <cellStyle name="Normal 49 2 2 2 2 2" xfId="55241"/>
    <cellStyle name="Normal 49 2 2 2 2 3" xfId="55242"/>
    <cellStyle name="Normal 49 2 2 2 3" xfId="55243"/>
    <cellStyle name="Normal 49 2 2 2 4" xfId="55244"/>
    <cellStyle name="Normal 49 2 2 3" xfId="55245"/>
    <cellStyle name="Normal 49 2 2 3 2" xfId="55246"/>
    <cellStyle name="Normal 49 2 2 3 3" xfId="55247"/>
    <cellStyle name="Normal 49 2 2 4" xfId="55248"/>
    <cellStyle name="Normal 49 2 2 5" xfId="55249"/>
    <cellStyle name="Normal 49 2 3" xfId="55250"/>
    <cellStyle name="Normal 49 2 3 2" xfId="55251"/>
    <cellStyle name="Normal 49 2 3 2 2" xfId="55252"/>
    <cellStyle name="Normal 49 2 3 2 2 2" xfId="55253"/>
    <cellStyle name="Normal 49 2 3 2 2 3" xfId="55254"/>
    <cellStyle name="Normal 49 2 3 2 3" xfId="55255"/>
    <cellStyle name="Normal 49 2 3 2 4" xfId="55256"/>
    <cellStyle name="Normal 49 2 3 3" xfId="55257"/>
    <cellStyle name="Normal 49 2 3 3 2" xfId="55258"/>
    <cellStyle name="Normal 49 2 3 3 3" xfId="55259"/>
    <cellStyle name="Normal 49 2 3 4" xfId="55260"/>
    <cellStyle name="Normal 49 2 3 5" xfId="55261"/>
    <cellStyle name="Normal 49 2 4" xfId="55262"/>
    <cellStyle name="Normal 49 2 4 2" xfId="55263"/>
    <cellStyle name="Normal 49 2 4 2 2" xfId="55264"/>
    <cellStyle name="Normal 49 2 4 2 3" xfId="55265"/>
    <cellStyle name="Normal 49 2 4 3" xfId="55266"/>
    <cellStyle name="Normal 49 2 4 4" xfId="55267"/>
    <cellStyle name="Normal 49 2 5" xfId="55268"/>
    <cellStyle name="Normal 49 2 5 2" xfId="55269"/>
    <cellStyle name="Normal 49 2 5 3" xfId="55270"/>
    <cellStyle name="Normal 49 2 6" xfId="55271"/>
    <cellStyle name="Normal 49 2 7" xfId="55272"/>
    <cellStyle name="Normal 49 3" xfId="55273"/>
    <cellStyle name="Normal 49 3 2" xfId="55274"/>
    <cellStyle name="Normal 49 3 2 2" xfId="55275"/>
    <cellStyle name="Normal 49 3 2 2 2" xfId="55276"/>
    <cellStyle name="Normal 49 3 2 2 2 2" xfId="55277"/>
    <cellStyle name="Normal 49 3 2 2 2 3" xfId="55278"/>
    <cellStyle name="Normal 49 3 2 2 3" xfId="55279"/>
    <cellStyle name="Normal 49 3 2 2 4" xfId="55280"/>
    <cellStyle name="Normal 49 3 2 3" xfId="55281"/>
    <cellStyle name="Normal 49 3 2 3 2" xfId="55282"/>
    <cellStyle name="Normal 49 3 2 3 3" xfId="55283"/>
    <cellStyle name="Normal 49 3 2 4" xfId="55284"/>
    <cellStyle name="Normal 49 3 2 5" xfId="55285"/>
    <cellStyle name="Normal 49 3 3" xfId="55286"/>
    <cellStyle name="Normal 49 3 3 2" xfId="55287"/>
    <cellStyle name="Normal 49 3 3 2 2" xfId="55288"/>
    <cellStyle name="Normal 49 3 3 2 2 2" xfId="55289"/>
    <cellStyle name="Normal 49 3 3 2 2 3" xfId="55290"/>
    <cellStyle name="Normal 49 3 3 2 3" xfId="55291"/>
    <cellStyle name="Normal 49 3 3 2 4" xfId="55292"/>
    <cellStyle name="Normal 49 3 3 3" xfId="55293"/>
    <cellStyle name="Normal 49 3 3 3 2" xfId="55294"/>
    <cellStyle name="Normal 49 3 3 3 3" xfId="55295"/>
    <cellStyle name="Normal 49 3 3 4" xfId="55296"/>
    <cellStyle name="Normal 49 3 3 5" xfId="55297"/>
    <cellStyle name="Normal 49 3 4" xfId="55298"/>
    <cellStyle name="Normal 49 3 4 2" xfId="55299"/>
    <cellStyle name="Normal 49 3 4 2 2" xfId="55300"/>
    <cellStyle name="Normal 49 3 4 2 3" xfId="55301"/>
    <cellStyle name="Normal 49 3 4 3" xfId="55302"/>
    <cellStyle name="Normal 49 3 4 4" xfId="55303"/>
    <cellStyle name="Normal 49 3 5" xfId="55304"/>
    <cellStyle name="Normal 49 3 5 2" xfId="55305"/>
    <cellStyle name="Normal 49 3 5 3" xfId="55306"/>
    <cellStyle name="Normal 49 3 6" xfId="55307"/>
    <cellStyle name="Normal 49 3 7" xfId="55308"/>
    <cellStyle name="Normal 49 4" xfId="55309"/>
    <cellStyle name="Normal 49 4 2" xfId="55310"/>
    <cellStyle name="Normal 49 4 2 2" xfId="55311"/>
    <cellStyle name="Normal 49 4 2 2 2" xfId="55312"/>
    <cellStyle name="Normal 49 4 2 2 2 2" xfId="55313"/>
    <cellStyle name="Normal 49 4 2 2 2 3" xfId="55314"/>
    <cellStyle name="Normal 49 4 2 2 3" xfId="55315"/>
    <cellStyle name="Normal 49 4 2 2 4" xfId="55316"/>
    <cellStyle name="Normal 49 4 2 3" xfId="55317"/>
    <cellStyle name="Normal 49 4 2 3 2" xfId="55318"/>
    <cellStyle name="Normal 49 4 2 3 3" xfId="55319"/>
    <cellStyle name="Normal 49 4 2 4" xfId="55320"/>
    <cellStyle name="Normal 49 4 2 5" xfId="55321"/>
    <cellStyle name="Normal 49 4 3" xfId="55322"/>
    <cellStyle name="Normal 49 4 3 2" xfId="55323"/>
    <cellStyle name="Normal 49 4 3 2 2" xfId="55324"/>
    <cellStyle name="Normal 49 4 3 2 2 2" xfId="55325"/>
    <cellStyle name="Normal 49 4 3 2 2 3" xfId="55326"/>
    <cellStyle name="Normal 49 4 3 2 3" xfId="55327"/>
    <cellStyle name="Normal 49 4 3 2 4" xfId="55328"/>
    <cellStyle name="Normal 49 4 3 3" xfId="55329"/>
    <cellStyle name="Normal 49 4 3 3 2" xfId="55330"/>
    <cellStyle name="Normal 49 4 3 3 3" xfId="55331"/>
    <cellStyle name="Normal 49 4 3 4" xfId="55332"/>
    <cellStyle name="Normal 49 4 3 5" xfId="55333"/>
    <cellStyle name="Normal 49 4 4" xfId="55334"/>
    <cellStyle name="Normal 49 4 4 2" xfId="55335"/>
    <cellStyle name="Normal 49 4 4 2 2" xfId="55336"/>
    <cellStyle name="Normal 49 4 4 2 3" xfId="55337"/>
    <cellStyle name="Normal 49 4 4 3" xfId="55338"/>
    <cellStyle name="Normal 49 4 4 4" xfId="55339"/>
    <cellStyle name="Normal 49 4 5" xfId="55340"/>
    <cellStyle name="Normal 49 4 5 2" xfId="55341"/>
    <cellStyle name="Normal 49 4 5 3" xfId="55342"/>
    <cellStyle name="Normal 49 4 6" xfId="55343"/>
    <cellStyle name="Normal 49 4 7" xfId="55344"/>
    <cellStyle name="Normal 49 5" xfId="55345"/>
    <cellStyle name="Normal 49 5 2" xfId="55346"/>
    <cellStyle name="Normal 49 5 2 2" xfId="55347"/>
    <cellStyle name="Normal 49 5 2 2 2" xfId="55348"/>
    <cellStyle name="Normal 49 5 2 2 3" xfId="55349"/>
    <cellStyle name="Normal 49 5 2 3" xfId="55350"/>
    <cellStyle name="Normal 49 5 2 4" xfId="55351"/>
    <cellStyle name="Normal 49 5 3" xfId="55352"/>
    <cellStyle name="Normal 49 5 3 2" xfId="55353"/>
    <cellStyle name="Normal 49 5 3 3" xfId="55354"/>
    <cellStyle name="Normal 49 5 4" xfId="55355"/>
    <cellStyle name="Normal 49 5 5" xfId="55356"/>
    <cellStyle name="Normal 49 6" xfId="55357"/>
    <cellStyle name="Normal 49 6 2" xfId="55358"/>
    <cellStyle name="Normal 49 6 2 2" xfId="55359"/>
    <cellStyle name="Normal 49 6 2 2 2" xfId="55360"/>
    <cellStyle name="Normal 49 6 2 2 3" xfId="55361"/>
    <cellStyle name="Normal 49 6 2 3" xfId="55362"/>
    <cellStyle name="Normal 49 6 2 4" xfId="55363"/>
    <cellStyle name="Normal 49 6 3" xfId="55364"/>
    <cellStyle name="Normal 49 6 3 2" xfId="55365"/>
    <cellStyle name="Normal 49 6 3 3" xfId="55366"/>
    <cellStyle name="Normal 49 6 4" xfId="55367"/>
    <cellStyle name="Normal 49 6 5" xfId="55368"/>
    <cellStyle name="Normal 49 7" xfId="55369"/>
    <cellStyle name="Normal 49 7 2" xfId="55370"/>
    <cellStyle name="Normal 49 7 2 2" xfId="55371"/>
    <cellStyle name="Normal 49 7 2 2 2" xfId="55372"/>
    <cellStyle name="Normal 49 7 2 2 3" xfId="55373"/>
    <cellStyle name="Normal 49 7 2 3" xfId="55374"/>
    <cellStyle name="Normal 49 7 2 4" xfId="55375"/>
    <cellStyle name="Normal 49 7 3" xfId="55376"/>
    <cellStyle name="Normal 49 7 3 2" xfId="55377"/>
    <cellStyle name="Normal 49 7 3 3" xfId="55378"/>
    <cellStyle name="Normal 49 7 4" xfId="55379"/>
    <cellStyle name="Normal 49 7 5" xfId="55380"/>
    <cellStyle name="Normal 49 8" xfId="55381"/>
    <cellStyle name="Normal 49 8 2" xfId="55382"/>
    <cellStyle name="Normal 49 8 2 2" xfId="55383"/>
    <cellStyle name="Normal 49 8 2 3" xfId="55384"/>
    <cellStyle name="Normal 49 8 3" xfId="55385"/>
    <cellStyle name="Normal 49 8 4" xfId="55386"/>
    <cellStyle name="Normal 49 9" xfId="55387"/>
    <cellStyle name="Normal 49 9 2" xfId="55388"/>
    <cellStyle name="Normal 49 9 2 2" xfId="55389"/>
    <cellStyle name="Normal 49 9 2 3" xfId="55390"/>
    <cellStyle name="Normal 49 9 3" xfId="55391"/>
    <cellStyle name="Normal 49 9 4" xfId="55392"/>
    <cellStyle name="Normal 5" xfId="72"/>
    <cellStyle name="Normal 5 10" xfId="55393"/>
    <cellStyle name="Normal 5 11" xfId="55394"/>
    <cellStyle name="Normal 5 11 2" xfId="55395"/>
    <cellStyle name="Normal 5 11 2 2" xfId="55396"/>
    <cellStyle name="Normal 5 11 2 2 2" xfId="55397"/>
    <cellStyle name="Normal 5 11 2 2 3" xfId="55398"/>
    <cellStyle name="Normal 5 11 2 3" xfId="55399"/>
    <cellStyle name="Normal 5 11 2 4" xfId="55400"/>
    <cellStyle name="Normal 5 11 3" xfId="55401"/>
    <cellStyle name="Normal 5 11 3 2" xfId="55402"/>
    <cellStyle name="Normal 5 11 3 3" xfId="55403"/>
    <cellStyle name="Normal 5 11 4" xfId="55404"/>
    <cellStyle name="Normal 5 11 5" xfId="55405"/>
    <cellStyle name="Normal 5 2" xfId="2479"/>
    <cellStyle name="Normal 5 2 2" xfId="55406"/>
    <cellStyle name="Normal 5 2 2 2" xfId="55407"/>
    <cellStyle name="Normal 5 2 2 2 2" xfId="55408"/>
    <cellStyle name="Normal 5 2 2 2 2 2" xfId="55409"/>
    <cellStyle name="Normal 5 2 2 2 2 3" xfId="55410"/>
    <cellStyle name="Normal 5 2 2 2 3" xfId="55411"/>
    <cellStyle name="Normal 5 2 2 2 4" xfId="55412"/>
    <cellStyle name="Normal 5 2 2 3" xfId="55413"/>
    <cellStyle name="Normal 5 2 2 3 2" xfId="55414"/>
    <cellStyle name="Normal 5 2 2 3 3" xfId="55415"/>
    <cellStyle name="Normal 5 2 2 4" xfId="55416"/>
    <cellStyle name="Normal 5 2 2 5" xfId="55417"/>
    <cellStyle name="Normal 5 2 3" xfId="55418"/>
    <cellStyle name="Normal 5 2 3 2" xfId="55419"/>
    <cellStyle name="Normal 5 2 3 2 2" xfId="55420"/>
    <cellStyle name="Normal 5 2 3 2 2 2" xfId="55421"/>
    <cellStyle name="Normal 5 2 3 2 2 3" xfId="55422"/>
    <cellStyle name="Normal 5 2 3 2 3" xfId="55423"/>
    <cellStyle name="Normal 5 2 3 2 4" xfId="55424"/>
    <cellStyle name="Normal 5 2 3 3" xfId="55425"/>
    <cellStyle name="Normal 5 2 3 3 2" xfId="55426"/>
    <cellStyle name="Normal 5 2 3 3 3" xfId="55427"/>
    <cellStyle name="Normal 5 2 3 4" xfId="55428"/>
    <cellStyle name="Normal 5 2 3 5" xfId="55429"/>
    <cellStyle name="Normal 5 2 4" xfId="55430"/>
    <cellStyle name="Normal 5 3" xfId="2480"/>
    <cellStyle name="Normal 5 3 2" xfId="55431"/>
    <cellStyle name="Normal 5 3 2 2" xfId="55432"/>
    <cellStyle name="Normal 5 3 2 2 2" xfId="55433"/>
    <cellStyle name="Normal 5 3 2 2 3" xfId="55434"/>
    <cellStyle name="Normal 5 3 2 3" xfId="55435"/>
    <cellStyle name="Normal 5 3 2 4" xfId="55436"/>
    <cellStyle name="Normal 5 3 3" xfId="55437"/>
    <cellStyle name="Normal 5 3 3 2" xfId="55438"/>
    <cellStyle name="Normal 5 3 3 3" xfId="55439"/>
    <cellStyle name="Normal 5 3 4" xfId="55440"/>
    <cellStyle name="Normal 5 3 5" xfId="55441"/>
    <cellStyle name="Normal 5 4" xfId="55442"/>
    <cellStyle name="Normal 5 4 2" xfId="55443"/>
    <cellStyle name="Normal 5 4 3" xfId="55444"/>
    <cellStyle name="Normal 5 4 3 2" xfId="55445"/>
    <cellStyle name="Normal 5 4 3 2 2" xfId="55446"/>
    <cellStyle name="Normal 5 4 3 2 2 2" xfId="55447"/>
    <cellStyle name="Normal 5 4 3 2 2 3" xfId="55448"/>
    <cellStyle name="Normal 5 4 3 2 3" xfId="55449"/>
    <cellStyle name="Normal 5 4 3 2 4" xfId="55450"/>
    <cellStyle name="Normal 5 4 3 3" xfId="55451"/>
    <cellStyle name="Normal 5 4 3 3 2" xfId="55452"/>
    <cellStyle name="Normal 5 4 3 3 3" xfId="55453"/>
    <cellStyle name="Normal 5 4 3 4" xfId="55454"/>
    <cellStyle name="Normal 5 4 3 5" xfId="55455"/>
    <cellStyle name="Normal 5 5" xfId="55456"/>
    <cellStyle name="Normal 5 5 2" xfId="55457"/>
    <cellStyle name="Normal 5 5 2 2" xfId="55458"/>
    <cellStyle name="Normal 5 5 2 2 2" xfId="55459"/>
    <cellStyle name="Normal 5 5 2 2 3" xfId="55460"/>
    <cellStyle name="Normal 5 5 2 3" xfId="55461"/>
    <cellStyle name="Normal 5 5 2 4" xfId="55462"/>
    <cellStyle name="Normal 5 5 3" xfId="55463"/>
    <cellStyle name="Normal 5 5 3 2" xfId="55464"/>
    <cellStyle name="Normal 5 5 3 3" xfId="55465"/>
    <cellStyle name="Normal 5 5 4" xfId="55466"/>
    <cellStyle name="Normal 5 5 5" xfId="55467"/>
    <cellStyle name="Normal 5 6" xfId="55468"/>
    <cellStyle name="Normal 5 6 2" xfId="55469"/>
    <cellStyle name="Normal 5 6 2 2" xfId="55470"/>
    <cellStyle name="Normal 5 6 2 2 2" xfId="55471"/>
    <cellStyle name="Normal 5 6 2 2 3" xfId="55472"/>
    <cellStyle name="Normal 5 6 2 3" xfId="55473"/>
    <cellStyle name="Normal 5 6 2 4" xfId="55474"/>
    <cellStyle name="Normal 5 6 3" xfId="55475"/>
    <cellStyle name="Normal 5 6 3 2" xfId="55476"/>
    <cellStyle name="Normal 5 6 3 3" xfId="55477"/>
    <cellStyle name="Normal 5 6 4" xfId="55478"/>
    <cellStyle name="Normal 5 6 5" xfId="55479"/>
    <cellStyle name="Normal 5 60" xfId="55480"/>
    <cellStyle name="Normal 5 60 2" xfId="55481"/>
    <cellStyle name="Normal 5 60 3" xfId="55482"/>
    <cellStyle name="Normal 5 60 4" xfId="55483"/>
    <cellStyle name="Normal 5 60 5" xfId="55484"/>
    <cellStyle name="Normal 5 7" xfId="55485"/>
    <cellStyle name="Normal 5 7 2" xfId="55486"/>
    <cellStyle name="Normal 5 7 2 2" xfId="55487"/>
    <cellStyle name="Normal 5 7 2 2 2" xfId="55488"/>
    <cellStyle name="Normal 5 7 2 2 3" xfId="55489"/>
    <cellStyle name="Normal 5 7 2 3" xfId="55490"/>
    <cellStyle name="Normal 5 7 2 4" xfId="55491"/>
    <cellStyle name="Normal 5 7 3" xfId="55492"/>
    <cellStyle name="Normal 5 7 3 2" xfId="55493"/>
    <cellStyle name="Normal 5 7 3 3" xfId="55494"/>
    <cellStyle name="Normal 5 7 4" xfId="55495"/>
    <cellStyle name="Normal 5 7 5" xfId="55496"/>
    <cellStyle name="Normal 5 8" xfId="55497"/>
    <cellStyle name="Normal 5 8 2" xfId="55498"/>
    <cellStyle name="Normal 5 8 3" xfId="55499"/>
    <cellStyle name="Normal 5 8 4" xfId="55500"/>
    <cellStyle name="Normal 5 9" xfId="55501"/>
    <cellStyle name="Normal 5 9 2" xfId="55502"/>
    <cellStyle name="Normal 5_2010-12 Current Payable Netting Rpt - FINAL" xfId="2481"/>
    <cellStyle name="Normal 50" xfId="55503"/>
    <cellStyle name="Normal 51" xfId="55504"/>
    <cellStyle name="Normal 52" xfId="55505"/>
    <cellStyle name="Normal 52 10" xfId="55506"/>
    <cellStyle name="Normal 52 10 2" xfId="55507"/>
    <cellStyle name="Normal 52 10 3" xfId="55508"/>
    <cellStyle name="Normal 52 11" xfId="55509"/>
    <cellStyle name="Normal 52 12" xfId="55510"/>
    <cellStyle name="Normal 52 2" xfId="55511"/>
    <cellStyle name="Normal 52 2 2" xfId="55512"/>
    <cellStyle name="Normal 52 2 2 2" xfId="55513"/>
    <cellStyle name="Normal 52 2 2 2 2" xfId="55514"/>
    <cellStyle name="Normal 52 2 2 2 2 2" xfId="55515"/>
    <cellStyle name="Normal 52 2 2 2 2 3" xfId="55516"/>
    <cellStyle name="Normal 52 2 2 2 3" xfId="55517"/>
    <cellStyle name="Normal 52 2 2 2 4" xfId="55518"/>
    <cellStyle name="Normal 52 2 2 3" xfId="55519"/>
    <cellStyle name="Normal 52 2 2 3 2" xfId="55520"/>
    <cellStyle name="Normal 52 2 2 3 3" xfId="55521"/>
    <cellStyle name="Normal 52 2 2 4" xfId="55522"/>
    <cellStyle name="Normal 52 2 2 5" xfId="55523"/>
    <cellStyle name="Normal 52 2 3" xfId="55524"/>
    <cellStyle name="Normal 52 2 3 2" xfId="55525"/>
    <cellStyle name="Normal 52 2 3 2 2" xfId="55526"/>
    <cellStyle name="Normal 52 2 3 2 2 2" xfId="55527"/>
    <cellStyle name="Normal 52 2 3 2 2 3" xfId="55528"/>
    <cellStyle name="Normal 52 2 3 2 3" xfId="55529"/>
    <cellStyle name="Normal 52 2 3 2 4" xfId="55530"/>
    <cellStyle name="Normal 52 2 3 3" xfId="55531"/>
    <cellStyle name="Normal 52 2 3 3 2" xfId="55532"/>
    <cellStyle name="Normal 52 2 3 3 3" xfId="55533"/>
    <cellStyle name="Normal 52 2 3 4" xfId="55534"/>
    <cellStyle name="Normal 52 2 3 5" xfId="55535"/>
    <cellStyle name="Normal 52 2 4" xfId="55536"/>
    <cellStyle name="Normal 52 2 4 2" xfId="55537"/>
    <cellStyle name="Normal 52 2 4 2 2" xfId="55538"/>
    <cellStyle name="Normal 52 2 4 2 3" xfId="55539"/>
    <cellStyle name="Normal 52 2 4 3" xfId="55540"/>
    <cellStyle name="Normal 52 2 4 4" xfId="55541"/>
    <cellStyle name="Normal 52 2 5" xfId="55542"/>
    <cellStyle name="Normal 52 2 5 2" xfId="55543"/>
    <cellStyle name="Normal 52 2 5 3" xfId="55544"/>
    <cellStyle name="Normal 52 2 6" xfId="55545"/>
    <cellStyle name="Normal 52 2 7" xfId="55546"/>
    <cellStyle name="Normal 52 3" xfId="55547"/>
    <cellStyle name="Normal 52 3 2" xfId="55548"/>
    <cellStyle name="Normal 52 3 2 2" xfId="55549"/>
    <cellStyle name="Normal 52 3 2 2 2" xfId="55550"/>
    <cellStyle name="Normal 52 3 2 2 2 2" xfId="55551"/>
    <cellStyle name="Normal 52 3 2 2 2 3" xfId="55552"/>
    <cellStyle name="Normal 52 3 2 2 3" xfId="55553"/>
    <cellStyle name="Normal 52 3 2 2 4" xfId="55554"/>
    <cellStyle name="Normal 52 3 2 3" xfId="55555"/>
    <cellStyle name="Normal 52 3 2 3 2" xfId="55556"/>
    <cellStyle name="Normal 52 3 2 3 3" xfId="55557"/>
    <cellStyle name="Normal 52 3 2 4" xfId="55558"/>
    <cellStyle name="Normal 52 3 2 5" xfId="55559"/>
    <cellStyle name="Normal 52 3 3" xfId="55560"/>
    <cellStyle name="Normal 52 3 3 2" xfId="55561"/>
    <cellStyle name="Normal 52 3 3 2 2" xfId="55562"/>
    <cellStyle name="Normal 52 3 3 2 2 2" xfId="55563"/>
    <cellStyle name="Normal 52 3 3 2 2 3" xfId="55564"/>
    <cellStyle name="Normal 52 3 3 2 3" xfId="55565"/>
    <cellStyle name="Normal 52 3 3 2 4" xfId="55566"/>
    <cellStyle name="Normal 52 3 3 3" xfId="55567"/>
    <cellStyle name="Normal 52 3 3 3 2" xfId="55568"/>
    <cellStyle name="Normal 52 3 3 3 3" xfId="55569"/>
    <cellStyle name="Normal 52 3 3 4" xfId="55570"/>
    <cellStyle name="Normal 52 3 3 5" xfId="55571"/>
    <cellStyle name="Normal 52 3 4" xfId="55572"/>
    <cellStyle name="Normal 52 3 4 2" xfId="55573"/>
    <cellStyle name="Normal 52 3 4 2 2" xfId="55574"/>
    <cellStyle name="Normal 52 3 4 2 3" xfId="55575"/>
    <cellStyle name="Normal 52 3 4 3" xfId="55576"/>
    <cellStyle name="Normal 52 3 4 4" xfId="55577"/>
    <cellStyle name="Normal 52 3 5" xfId="55578"/>
    <cellStyle name="Normal 52 3 5 2" xfId="55579"/>
    <cellStyle name="Normal 52 3 5 3" xfId="55580"/>
    <cellStyle name="Normal 52 3 6" xfId="55581"/>
    <cellStyle name="Normal 52 3 7" xfId="55582"/>
    <cellStyle name="Normal 52 4" xfId="55583"/>
    <cellStyle name="Normal 52 4 2" xfId="55584"/>
    <cellStyle name="Normal 52 4 2 2" xfId="55585"/>
    <cellStyle name="Normal 52 4 2 2 2" xfId="55586"/>
    <cellStyle name="Normal 52 4 2 2 2 2" xfId="55587"/>
    <cellStyle name="Normal 52 4 2 2 2 3" xfId="55588"/>
    <cellStyle name="Normal 52 4 2 2 3" xfId="55589"/>
    <cellStyle name="Normal 52 4 2 2 4" xfId="55590"/>
    <cellStyle name="Normal 52 4 2 3" xfId="55591"/>
    <cellStyle name="Normal 52 4 2 3 2" xfId="55592"/>
    <cellStyle name="Normal 52 4 2 3 3" xfId="55593"/>
    <cellStyle name="Normal 52 4 2 4" xfId="55594"/>
    <cellStyle name="Normal 52 4 2 5" xfId="55595"/>
    <cellStyle name="Normal 52 4 3" xfId="55596"/>
    <cellStyle name="Normal 52 4 3 2" xfId="55597"/>
    <cellStyle name="Normal 52 4 3 2 2" xfId="55598"/>
    <cellStyle name="Normal 52 4 3 2 2 2" xfId="55599"/>
    <cellStyle name="Normal 52 4 3 2 2 3" xfId="55600"/>
    <cellStyle name="Normal 52 4 3 2 3" xfId="55601"/>
    <cellStyle name="Normal 52 4 3 2 4" xfId="55602"/>
    <cellStyle name="Normal 52 4 3 3" xfId="55603"/>
    <cellStyle name="Normal 52 4 3 3 2" xfId="55604"/>
    <cellStyle name="Normal 52 4 3 3 3" xfId="55605"/>
    <cellStyle name="Normal 52 4 3 4" xfId="55606"/>
    <cellStyle name="Normal 52 4 3 5" xfId="55607"/>
    <cellStyle name="Normal 52 4 4" xfId="55608"/>
    <cellStyle name="Normal 52 4 4 2" xfId="55609"/>
    <cellStyle name="Normal 52 4 4 2 2" xfId="55610"/>
    <cellStyle name="Normal 52 4 4 2 3" xfId="55611"/>
    <cellStyle name="Normal 52 4 4 3" xfId="55612"/>
    <cellStyle name="Normal 52 4 4 4" xfId="55613"/>
    <cellStyle name="Normal 52 4 5" xfId="55614"/>
    <cellStyle name="Normal 52 4 5 2" xfId="55615"/>
    <cellStyle name="Normal 52 4 5 3" xfId="55616"/>
    <cellStyle name="Normal 52 4 6" xfId="55617"/>
    <cellStyle name="Normal 52 4 7" xfId="55618"/>
    <cellStyle name="Normal 52 5" xfId="55619"/>
    <cellStyle name="Normal 52 5 2" xfId="55620"/>
    <cellStyle name="Normal 52 5 2 2" xfId="55621"/>
    <cellStyle name="Normal 52 5 2 2 2" xfId="55622"/>
    <cellStyle name="Normal 52 5 2 2 3" xfId="55623"/>
    <cellStyle name="Normal 52 5 2 3" xfId="55624"/>
    <cellStyle name="Normal 52 5 2 4" xfId="55625"/>
    <cellStyle name="Normal 52 5 3" xfId="55626"/>
    <cellStyle name="Normal 52 5 3 2" xfId="55627"/>
    <cellStyle name="Normal 52 5 3 3" xfId="55628"/>
    <cellStyle name="Normal 52 5 4" xfId="55629"/>
    <cellStyle name="Normal 52 5 5" xfId="55630"/>
    <cellStyle name="Normal 52 6" xfId="55631"/>
    <cellStyle name="Normal 52 6 2" xfId="55632"/>
    <cellStyle name="Normal 52 6 2 2" xfId="55633"/>
    <cellStyle name="Normal 52 6 2 2 2" xfId="55634"/>
    <cellStyle name="Normal 52 6 2 2 3" xfId="55635"/>
    <cellStyle name="Normal 52 6 2 3" xfId="55636"/>
    <cellStyle name="Normal 52 6 2 4" xfId="55637"/>
    <cellStyle name="Normal 52 6 3" xfId="55638"/>
    <cellStyle name="Normal 52 6 3 2" xfId="55639"/>
    <cellStyle name="Normal 52 6 3 3" xfId="55640"/>
    <cellStyle name="Normal 52 6 4" xfId="55641"/>
    <cellStyle name="Normal 52 6 5" xfId="55642"/>
    <cellStyle name="Normal 52 7" xfId="55643"/>
    <cellStyle name="Normal 52 7 2" xfId="55644"/>
    <cellStyle name="Normal 52 7 2 2" xfId="55645"/>
    <cellStyle name="Normal 52 7 2 2 2" xfId="55646"/>
    <cellStyle name="Normal 52 7 2 2 3" xfId="55647"/>
    <cellStyle name="Normal 52 7 2 3" xfId="55648"/>
    <cellStyle name="Normal 52 7 2 4" xfId="55649"/>
    <cellStyle name="Normal 52 7 3" xfId="55650"/>
    <cellStyle name="Normal 52 7 3 2" xfId="55651"/>
    <cellStyle name="Normal 52 7 3 3" xfId="55652"/>
    <cellStyle name="Normal 52 7 4" xfId="55653"/>
    <cellStyle name="Normal 52 7 5" xfId="55654"/>
    <cellStyle name="Normal 52 8" xfId="55655"/>
    <cellStyle name="Normal 52 8 2" xfId="55656"/>
    <cellStyle name="Normal 52 8 2 2" xfId="55657"/>
    <cellStyle name="Normal 52 8 2 3" xfId="55658"/>
    <cellStyle name="Normal 52 8 3" xfId="55659"/>
    <cellStyle name="Normal 52 8 4" xfId="55660"/>
    <cellStyle name="Normal 52 9" xfId="55661"/>
    <cellStyle name="Normal 52 9 2" xfId="55662"/>
    <cellStyle name="Normal 52 9 2 2" xfId="55663"/>
    <cellStyle name="Normal 52 9 2 3" xfId="55664"/>
    <cellStyle name="Normal 52 9 3" xfId="55665"/>
    <cellStyle name="Normal 52 9 4" xfId="55666"/>
    <cellStyle name="Normal 53" xfId="55667"/>
    <cellStyle name="Normal 53 10" xfId="55668"/>
    <cellStyle name="Normal 53 10 2" xfId="55669"/>
    <cellStyle name="Normal 53 10 3" xfId="55670"/>
    <cellStyle name="Normal 53 11" xfId="55671"/>
    <cellStyle name="Normal 53 12" xfId="55672"/>
    <cellStyle name="Normal 53 2" xfId="55673"/>
    <cellStyle name="Normal 53 2 2" xfId="55674"/>
    <cellStyle name="Normal 53 2 2 2" xfId="55675"/>
    <cellStyle name="Normal 53 2 2 2 2" xfId="55676"/>
    <cellStyle name="Normal 53 2 2 2 2 2" xfId="55677"/>
    <cellStyle name="Normal 53 2 2 2 2 3" xfId="55678"/>
    <cellStyle name="Normal 53 2 2 2 3" xfId="55679"/>
    <cellStyle name="Normal 53 2 2 2 4" xfId="55680"/>
    <cellStyle name="Normal 53 2 2 3" xfId="55681"/>
    <cellStyle name="Normal 53 2 2 3 2" xfId="55682"/>
    <cellStyle name="Normal 53 2 2 3 3" xfId="55683"/>
    <cellStyle name="Normal 53 2 2 4" xfId="55684"/>
    <cellStyle name="Normal 53 2 2 5" xfId="55685"/>
    <cellStyle name="Normal 53 2 3" xfId="55686"/>
    <cellStyle name="Normal 53 2 3 2" xfId="55687"/>
    <cellStyle name="Normal 53 2 3 2 2" xfId="55688"/>
    <cellStyle name="Normal 53 2 3 2 2 2" xfId="55689"/>
    <cellStyle name="Normal 53 2 3 2 2 3" xfId="55690"/>
    <cellStyle name="Normal 53 2 3 2 3" xfId="55691"/>
    <cellStyle name="Normal 53 2 3 2 4" xfId="55692"/>
    <cellStyle name="Normal 53 2 3 3" xfId="55693"/>
    <cellStyle name="Normal 53 2 3 3 2" xfId="55694"/>
    <cellStyle name="Normal 53 2 3 3 3" xfId="55695"/>
    <cellStyle name="Normal 53 2 3 4" xfId="55696"/>
    <cellStyle name="Normal 53 2 3 5" xfId="55697"/>
    <cellStyle name="Normal 53 2 4" xfId="55698"/>
    <cellStyle name="Normal 53 2 4 2" xfId="55699"/>
    <cellStyle name="Normal 53 2 4 2 2" xfId="55700"/>
    <cellStyle name="Normal 53 2 4 2 3" xfId="55701"/>
    <cellStyle name="Normal 53 2 4 3" xfId="55702"/>
    <cellStyle name="Normal 53 2 4 4" xfId="55703"/>
    <cellStyle name="Normal 53 2 5" xfId="55704"/>
    <cellStyle name="Normal 53 2 5 2" xfId="55705"/>
    <cellStyle name="Normal 53 2 5 3" xfId="55706"/>
    <cellStyle name="Normal 53 2 6" xfId="55707"/>
    <cellStyle name="Normal 53 2 7" xfId="55708"/>
    <cellStyle name="Normal 53 3" xfId="55709"/>
    <cellStyle name="Normal 53 3 2" xfId="55710"/>
    <cellStyle name="Normal 53 3 2 2" xfId="55711"/>
    <cellStyle name="Normal 53 3 2 2 2" xfId="55712"/>
    <cellStyle name="Normal 53 3 2 2 2 2" xfId="55713"/>
    <cellStyle name="Normal 53 3 2 2 2 3" xfId="55714"/>
    <cellStyle name="Normal 53 3 2 2 3" xfId="55715"/>
    <cellStyle name="Normal 53 3 2 2 4" xfId="55716"/>
    <cellStyle name="Normal 53 3 2 3" xfId="55717"/>
    <cellStyle name="Normal 53 3 2 3 2" xfId="55718"/>
    <cellStyle name="Normal 53 3 2 3 3" xfId="55719"/>
    <cellStyle name="Normal 53 3 2 4" xfId="55720"/>
    <cellStyle name="Normal 53 3 2 5" xfId="55721"/>
    <cellStyle name="Normal 53 3 3" xfId="55722"/>
    <cellStyle name="Normal 53 3 3 2" xfId="55723"/>
    <cellStyle name="Normal 53 3 3 2 2" xfId="55724"/>
    <cellStyle name="Normal 53 3 3 2 2 2" xfId="55725"/>
    <cellStyle name="Normal 53 3 3 2 2 3" xfId="55726"/>
    <cellStyle name="Normal 53 3 3 2 3" xfId="55727"/>
    <cellStyle name="Normal 53 3 3 2 4" xfId="55728"/>
    <cellStyle name="Normal 53 3 3 3" xfId="55729"/>
    <cellStyle name="Normal 53 3 3 3 2" xfId="55730"/>
    <cellStyle name="Normal 53 3 3 3 3" xfId="55731"/>
    <cellStyle name="Normal 53 3 3 4" xfId="55732"/>
    <cellStyle name="Normal 53 3 3 5" xfId="55733"/>
    <cellStyle name="Normal 53 3 4" xfId="55734"/>
    <cellStyle name="Normal 53 3 4 2" xfId="55735"/>
    <cellStyle name="Normal 53 3 4 2 2" xfId="55736"/>
    <cellStyle name="Normal 53 3 4 2 3" xfId="55737"/>
    <cellStyle name="Normal 53 3 4 3" xfId="55738"/>
    <cellStyle name="Normal 53 3 4 4" xfId="55739"/>
    <cellStyle name="Normal 53 3 5" xfId="55740"/>
    <cellStyle name="Normal 53 3 5 2" xfId="55741"/>
    <cellStyle name="Normal 53 3 5 3" xfId="55742"/>
    <cellStyle name="Normal 53 3 6" xfId="55743"/>
    <cellStyle name="Normal 53 3 7" xfId="55744"/>
    <cellStyle name="Normal 53 4" xfId="55745"/>
    <cellStyle name="Normal 53 4 2" xfId="55746"/>
    <cellStyle name="Normal 53 4 2 2" xfId="55747"/>
    <cellStyle name="Normal 53 4 2 2 2" xfId="55748"/>
    <cellStyle name="Normal 53 4 2 2 2 2" xfId="55749"/>
    <cellStyle name="Normal 53 4 2 2 2 3" xfId="55750"/>
    <cellStyle name="Normal 53 4 2 2 3" xfId="55751"/>
    <cellStyle name="Normal 53 4 2 2 4" xfId="55752"/>
    <cellStyle name="Normal 53 4 2 3" xfId="55753"/>
    <cellStyle name="Normal 53 4 2 3 2" xfId="55754"/>
    <cellStyle name="Normal 53 4 2 3 3" xfId="55755"/>
    <cellStyle name="Normal 53 4 2 4" xfId="55756"/>
    <cellStyle name="Normal 53 4 2 5" xfId="55757"/>
    <cellStyle name="Normal 53 4 3" xfId="55758"/>
    <cellStyle name="Normal 53 4 3 2" xfId="55759"/>
    <cellStyle name="Normal 53 4 3 2 2" xfId="55760"/>
    <cellStyle name="Normal 53 4 3 2 2 2" xfId="55761"/>
    <cellStyle name="Normal 53 4 3 2 2 3" xfId="55762"/>
    <cellStyle name="Normal 53 4 3 2 3" xfId="55763"/>
    <cellStyle name="Normal 53 4 3 2 4" xfId="55764"/>
    <cellStyle name="Normal 53 4 3 3" xfId="55765"/>
    <cellStyle name="Normal 53 4 3 3 2" xfId="55766"/>
    <cellStyle name="Normal 53 4 3 3 3" xfId="55767"/>
    <cellStyle name="Normal 53 4 3 4" xfId="55768"/>
    <cellStyle name="Normal 53 4 3 5" xfId="55769"/>
    <cellStyle name="Normal 53 4 4" xfId="55770"/>
    <cellStyle name="Normal 53 4 4 2" xfId="55771"/>
    <cellStyle name="Normal 53 4 4 2 2" xfId="55772"/>
    <cellStyle name="Normal 53 4 4 2 3" xfId="55773"/>
    <cellStyle name="Normal 53 4 4 3" xfId="55774"/>
    <cellStyle name="Normal 53 4 4 4" xfId="55775"/>
    <cellStyle name="Normal 53 4 5" xfId="55776"/>
    <cellStyle name="Normal 53 4 5 2" xfId="55777"/>
    <cellStyle name="Normal 53 4 5 3" xfId="55778"/>
    <cellStyle name="Normal 53 4 6" xfId="55779"/>
    <cellStyle name="Normal 53 4 7" xfId="55780"/>
    <cellStyle name="Normal 53 5" xfId="55781"/>
    <cellStyle name="Normal 53 5 2" xfId="55782"/>
    <cellStyle name="Normal 53 5 2 2" xfId="55783"/>
    <cellStyle name="Normal 53 5 2 2 2" xfId="55784"/>
    <cellStyle name="Normal 53 5 2 2 3" xfId="55785"/>
    <cellStyle name="Normal 53 5 2 3" xfId="55786"/>
    <cellStyle name="Normal 53 5 2 4" xfId="55787"/>
    <cellStyle name="Normal 53 5 3" xfId="55788"/>
    <cellStyle name="Normal 53 5 3 2" xfId="55789"/>
    <cellStyle name="Normal 53 5 3 3" xfId="55790"/>
    <cellStyle name="Normal 53 5 4" xfId="55791"/>
    <cellStyle name="Normal 53 5 5" xfId="55792"/>
    <cellStyle name="Normal 53 6" xfId="55793"/>
    <cellStyle name="Normal 53 6 2" xfId="55794"/>
    <cellStyle name="Normal 53 6 2 2" xfId="55795"/>
    <cellStyle name="Normal 53 6 2 2 2" xfId="55796"/>
    <cellStyle name="Normal 53 6 2 2 3" xfId="55797"/>
    <cellStyle name="Normal 53 6 2 3" xfId="55798"/>
    <cellStyle name="Normal 53 6 2 4" xfId="55799"/>
    <cellStyle name="Normal 53 6 3" xfId="55800"/>
    <cellStyle name="Normal 53 6 3 2" xfId="55801"/>
    <cellStyle name="Normal 53 6 3 3" xfId="55802"/>
    <cellStyle name="Normal 53 6 4" xfId="55803"/>
    <cellStyle name="Normal 53 6 5" xfId="55804"/>
    <cellStyle name="Normal 53 7" xfId="55805"/>
    <cellStyle name="Normal 53 7 2" xfId="55806"/>
    <cellStyle name="Normal 53 7 2 2" xfId="55807"/>
    <cellStyle name="Normal 53 7 2 2 2" xfId="55808"/>
    <cellStyle name="Normal 53 7 2 2 3" xfId="55809"/>
    <cellStyle name="Normal 53 7 2 3" xfId="55810"/>
    <cellStyle name="Normal 53 7 2 4" xfId="55811"/>
    <cellStyle name="Normal 53 7 3" xfId="55812"/>
    <cellStyle name="Normal 53 7 3 2" xfId="55813"/>
    <cellStyle name="Normal 53 7 3 3" xfId="55814"/>
    <cellStyle name="Normal 53 7 4" xfId="55815"/>
    <cellStyle name="Normal 53 7 5" xfId="55816"/>
    <cellStyle name="Normal 53 8" xfId="55817"/>
    <cellStyle name="Normal 53 8 2" xfId="55818"/>
    <cellStyle name="Normal 53 8 2 2" xfId="55819"/>
    <cellStyle name="Normal 53 8 2 3" xfId="55820"/>
    <cellStyle name="Normal 53 8 3" xfId="55821"/>
    <cellStyle name="Normal 53 8 4" xfId="55822"/>
    <cellStyle name="Normal 53 9" xfId="55823"/>
    <cellStyle name="Normal 53 9 2" xfId="55824"/>
    <cellStyle name="Normal 53 9 2 2" xfId="55825"/>
    <cellStyle name="Normal 53 9 2 3" xfId="55826"/>
    <cellStyle name="Normal 53 9 3" xfId="55827"/>
    <cellStyle name="Normal 53 9 4" xfId="55828"/>
    <cellStyle name="Normal 54" xfId="55829"/>
    <cellStyle name="Normal 54 10" xfId="55830"/>
    <cellStyle name="Normal 54 10 2" xfId="55831"/>
    <cellStyle name="Normal 54 10 3" xfId="55832"/>
    <cellStyle name="Normal 54 11" xfId="55833"/>
    <cellStyle name="Normal 54 12" xfId="55834"/>
    <cellStyle name="Normal 54 2" xfId="55835"/>
    <cellStyle name="Normal 54 2 2" xfId="55836"/>
    <cellStyle name="Normal 54 2 2 2" xfId="55837"/>
    <cellStyle name="Normal 54 2 2 2 2" xfId="55838"/>
    <cellStyle name="Normal 54 2 2 2 2 2" xfId="55839"/>
    <cellStyle name="Normal 54 2 2 2 2 3" xfId="55840"/>
    <cellStyle name="Normal 54 2 2 2 3" xfId="55841"/>
    <cellStyle name="Normal 54 2 2 2 4" xfId="55842"/>
    <cellStyle name="Normal 54 2 2 3" xfId="55843"/>
    <cellStyle name="Normal 54 2 2 3 2" xfId="55844"/>
    <cellStyle name="Normal 54 2 2 3 3" xfId="55845"/>
    <cellStyle name="Normal 54 2 2 4" xfId="55846"/>
    <cellStyle name="Normal 54 2 2 5" xfId="55847"/>
    <cellStyle name="Normal 54 2 3" xfId="55848"/>
    <cellStyle name="Normal 54 2 3 2" xfId="55849"/>
    <cellStyle name="Normal 54 2 3 2 2" xfId="55850"/>
    <cellStyle name="Normal 54 2 3 2 2 2" xfId="55851"/>
    <cellStyle name="Normal 54 2 3 2 2 3" xfId="55852"/>
    <cellStyle name="Normal 54 2 3 2 3" xfId="55853"/>
    <cellStyle name="Normal 54 2 3 2 4" xfId="55854"/>
    <cellStyle name="Normal 54 2 3 3" xfId="55855"/>
    <cellStyle name="Normal 54 2 3 3 2" xfId="55856"/>
    <cellStyle name="Normal 54 2 3 3 3" xfId="55857"/>
    <cellStyle name="Normal 54 2 3 4" xfId="55858"/>
    <cellStyle name="Normal 54 2 3 5" xfId="55859"/>
    <cellStyle name="Normal 54 2 4" xfId="55860"/>
    <cellStyle name="Normal 54 2 4 2" xfId="55861"/>
    <cellStyle name="Normal 54 2 4 2 2" xfId="55862"/>
    <cellStyle name="Normal 54 2 4 2 3" xfId="55863"/>
    <cellStyle name="Normal 54 2 4 3" xfId="55864"/>
    <cellStyle name="Normal 54 2 4 4" xfId="55865"/>
    <cellStyle name="Normal 54 2 5" xfId="55866"/>
    <cellStyle name="Normal 54 2 5 2" xfId="55867"/>
    <cellStyle name="Normal 54 2 5 3" xfId="55868"/>
    <cellStyle name="Normal 54 2 6" xfId="55869"/>
    <cellStyle name="Normal 54 2 7" xfId="55870"/>
    <cellStyle name="Normal 54 3" xfId="55871"/>
    <cellStyle name="Normal 54 3 2" xfId="55872"/>
    <cellStyle name="Normal 54 3 2 2" xfId="55873"/>
    <cellStyle name="Normal 54 3 2 2 2" xfId="55874"/>
    <cellStyle name="Normal 54 3 2 2 2 2" xfId="55875"/>
    <cellStyle name="Normal 54 3 2 2 2 3" xfId="55876"/>
    <cellStyle name="Normal 54 3 2 2 3" xfId="55877"/>
    <cellStyle name="Normal 54 3 2 2 4" xfId="55878"/>
    <cellStyle name="Normal 54 3 2 3" xfId="55879"/>
    <cellStyle name="Normal 54 3 2 3 2" xfId="55880"/>
    <cellStyle name="Normal 54 3 2 3 3" xfId="55881"/>
    <cellStyle name="Normal 54 3 2 4" xfId="55882"/>
    <cellStyle name="Normal 54 3 2 5" xfId="55883"/>
    <cellStyle name="Normal 54 3 3" xfId="55884"/>
    <cellStyle name="Normal 54 3 3 2" xfId="55885"/>
    <cellStyle name="Normal 54 3 3 2 2" xfId="55886"/>
    <cellStyle name="Normal 54 3 3 2 2 2" xfId="55887"/>
    <cellStyle name="Normal 54 3 3 2 2 3" xfId="55888"/>
    <cellStyle name="Normal 54 3 3 2 3" xfId="55889"/>
    <cellStyle name="Normal 54 3 3 2 4" xfId="55890"/>
    <cellStyle name="Normal 54 3 3 3" xfId="55891"/>
    <cellStyle name="Normal 54 3 3 3 2" xfId="55892"/>
    <cellStyle name="Normal 54 3 3 3 3" xfId="55893"/>
    <cellStyle name="Normal 54 3 3 4" xfId="55894"/>
    <cellStyle name="Normal 54 3 3 5" xfId="55895"/>
    <cellStyle name="Normal 54 3 4" xfId="55896"/>
    <cellStyle name="Normal 54 3 4 2" xfId="55897"/>
    <cellStyle name="Normal 54 3 4 2 2" xfId="55898"/>
    <cellStyle name="Normal 54 3 4 2 3" xfId="55899"/>
    <cellStyle name="Normal 54 3 4 3" xfId="55900"/>
    <cellStyle name="Normal 54 3 4 4" xfId="55901"/>
    <cellStyle name="Normal 54 3 5" xfId="55902"/>
    <cellStyle name="Normal 54 3 5 2" xfId="55903"/>
    <cellStyle name="Normal 54 3 5 3" xfId="55904"/>
    <cellStyle name="Normal 54 3 6" xfId="55905"/>
    <cellStyle name="Normal 54 3 7" xfId="55906"/>
    <cellStyle name="Normal 54 4" xfId="55907"/>
    <cellStyle name="Normal 54 4 2" xfId="55908"/>
    <cellStyle name="Normal 54 4 2 2" xfId="55909"/>
    <cellStyle name="Normal 54 4 2 2 2" xfId="55910"/>
    <cellStyle name="Normal 54 4 2 2 2 2" xfId="55911"/>
    <cellStyle name="Normal 54 4 2 2 2 3" xfId="55912"/>
    <cellStyle name="Normal 54 4 2 2 3" xfId="55913"/>
    <cellStyle name="Normal 54 4 2 2 4" xfId="55914"/>
    <cellStyle name="Normal 54 4 2 3" xfId="55915"/>
    <cellStyle name="Normal 54 4 2 3 2" xfId="55916"/>
    <cellStyle name="Normal 54 4 2 3 3" xfId="55917"/>
    <cellStyle name="Normal 54 4 2 4" xfId="55918"/>
    <cellStyle name="Normal 54 4 2 5" xfId="55919"/>
    <cellStyle name="Normal 54 4 3" xfId="55920"/>
    <cellStyle name="Normal 54 4 3 2" xfId="55921"/>
    <cellStyle name="Normal 54 4 3 2 2" xfId="55922"/>
    <cellStyle name="Normal 54 4 3 2 2 2" xfId="55923"/>
    <cellStyle name="Normal 54 4 3 2 2 3" xfId="55924"/>
    <cellStyle name="Normal 54 4 3 2 3" xfId="55925"/>
    <cellStyle name="Normal 54 4 3 2 4" xfId="55926"/>
    <cellStyle name="Normal 54 4 3 3" xfId="55927"/>
    <cellStyle name="Normal 54 4 3 3 2" xfId="55928"/>
    <cellStyle name="Normal 54 4 3 3 3" xfId="55929"/>
    <cellStyle name="Normal 54 4 3 4" xfId="55930"/>
    <cellStyle name="Normal 54 4 3 5" xfId="55931"/>
    <cellStyle name="Normal 54 4 4" xfId="55932"/>
    <cellStyle name="Normal 54 4 4 2" xfId="55933"/>
    <cellStyle name="Normal 54 4 4 2 2" xfId="55934"/>
    <cellStyle name="Normal 54 4 4 2 3" xfId="55935"/>
    <cellStyle name="Normal 54 4 4 3" xfId="55936"/>
    <cellStyle name="Normal 54 4 4 4" xfId="55937"/>
    <cellStyle name="Normal 54 4 5" xfId="55938"/>
    <cellStyle name="Normal 54 4 5 2" xfId="55939"/>
    <cellStyle name="Normal 54 4 5 3" xfId="55940"/>
    <cellStyle name="Normal 54 4 6" xfId="55941"/>
    <cellStyle name="Normal 54 4 7" xfId="55942"/>
    <cellStyle name="Normal 54 5" xfId="55943"/>
    <cellStyle name="Normal 54 5 2" xfId="55944"/>
    <cellStyle name="Normal 54 5 2 2" xfId="55945"/>
    <cellStyle name="Normal 54 5 2 2 2" xfId="55946"/>
    <cellStyle name="Normal 54 5 2 2 3" xfId="55947"/>
    <cellStyle name="Normal 54 5 2 3" xfId="55948"/>
    <cellStyle name="Normal 54 5 2 4" xfId="55949"/>
    <cellStyle name="Normal 54 5 3" xfId="55950"/>
    <cellStyle name="Normal 54 5 3 2" xfId="55951"/>
    <cellStyle name="Normal 54 5 3 3" xfId="55952"/>
    <cellStyle name="Normal 54 5 4" xfId="55953"/>
    <cellStyle name="Normal 54 5 5" xfId="55954"/>
    <cellStyle name="Normal 54 6" xfId="55955"/>
    <cellStyle name="Normal 54 6 2" xfId="55956"/>
    <cellStyle name="Normal 54 6 2 2" xfId="55957"/>
    <cellStyle name="Normal 54 6 2 2 2" xfId="55958"/>
    <cellStyle name="Normal 54 6 2 2 3" xfId="55959"/>
    <cellStyle name="Normal 54 6 2 3" xfId="55960"/>
    <cellStyle name="Normal 54 6 2 4" xfId="55961"/>
    <cellStyle name="Normal 54 6 3" xfId="55962"/>
    <cellStyle name="Normal 54 6 3 2" xfId="55963"/>
    <cellStyle name="Normal 54 6 3 3" xfId="55964"/>
    <cellStyle name="Normal 54 6 4" xfId="55965"/>
    <cellStyle name="Normal 54 6 5" xfId="55966"/>
    <cellStyle name="Normal 54 7" xfId="55967"/>
    <cellStyle name="Normal 54 7 2" xfId="55968"/>
    <cellStyle name="Normal 54 7 2 2" xfId="55969"/>
    <cellStyle name="Normal 54 7 2 2 2" xfId="55970"/>
    <cellStyle name="Normal 54 7 2 2 3" xfId="55971"/>
    <cellStyle name="Normal 54 7 2 3" xfId="55972"/>
    <cellStyle name="Normal 54 7 2 4" xfId="55973"/>
    <cellStyle name="Normal 54 7 3" xfId="55974"/>
    <cellStyle name="Normal 54 7 3 2" xfId="55975"/>
    <cellStyle name="Normal 54 7 3 3" xfId="55976"/>
    <cellStyle name="Normal 54 7 4" xfId="55977"/>
    <cellStyle name="Normal 54 7 5" xfId="55978"/>
    <cellStyle name="Normal 54 8" xfId="55979"/>
    <cellStyle name="Normal 54 8 2" xfId="55980"/>
    <cellStyle name="Normal 54 8 2 2" xfId="55981"/>
    <cellStyle name="Normal 54 8 2 3" xfId="55982"/>
    <cellStyle name="Normal 54 8 3" xfId="55983"/>
    <cellStyle name="Normal 54 8 4" xfId="55984"/>
    <cellStyle name="Normal 54 9" xfId="55985"/>
    <cellStyle name="Normal 54 9 2" xfId="55986"/>
    <cellStyle name="Normal 54 9 2 2" xfId="55987"/>
    <cellStyle name="Normal 54 9 2 3" xfId="55988"/>
    <cellStyle name="Normal 54 9 3" xfId="55989"/>
    <cellStyle name="Normal 54 9 4" xfId="55990"/>
    <cellStyle name="Normal 55" xfId="55991"/>
    <cellStyle name="Normal 55 10" xfId="55992"/>
    <cellStyle name="Normal 55 10 2" xfId="55993"/>
    <cellStyle name="Normal 55 10 3" xfId="55994"/>
    <cellStyle name="Normal 55 11" xfId="55995"/>
    <cellStyle name="Normal 55 12" xfId="55996"/>
    <cellStyle name="Normal 55 2" xfId="55997"/>
    <cellStyle name="Normal 55 2 2" xfId="55998"/>
    <cellStyle name="Normal 55 2 2 2" xfId="55999"/>
    <cellStyle name="Normal 55 2 2 2 2" xfId="56000"/>
    <cellStyle name="Normal 55 2 2 2 2 2" xfId="56001"/>
    <cellStyle name="Normal 55 2 2 2 2 3" xfId="56002"/>
    <cellStyle name="Normal 55 2 2 2 3" xfId="56003"/>
    <cellStyle name="Normal 55 2 2 2 4" xfId="56004"/>
    <cellStyle name="Normal 55 2 2 3" xfId="56005"/>
    <cellStyle name="Normal 55 2 2 3 2" xfId="56006"/>
    <cellStyle name="Normal 55 2 2 3 3" xfId="56007"/>
    <cellStyle name="Normal 55 2 2 4" xfId="56008"/>
    <cellStyle name="Normal 55 2 2 5" xfId="56009"/>
    <cellStyle name="Normal 55 2 3" xfId="56010"/>
    <cellStyle name="Normal 55 2 3 2" xfId="56011"/>
    <cellStyle name="Normal 55 2 3 2 2" xfId="56012"/>
    <cellStyle name="Normal 55 2 3 2 2 2" xfId="56013"/>
    <cellStyle name="Normal 55 2 3 2 2 3" xfId="56014"/>
    <cellStyle name="Normal 55 2 3 2 3" xfId="56015"/>
    <cellStyle name="Normal 55 2 3 2 4" xfId="56016"/>
    <cellStyle name="Normal 55 2 3 3" xfId="56017"/>
    <cellStyle name="Normal 55 2 3 3 2" xfId="56018"/>
    <cellStyle name="Normal 55 2 3 3 3" xfId="56019"/>
    <cellStyle name="Normal 55 2 3 4" xfId="56020"/>
    <cellStyle name="Normal 55 2 3 5" xfId="56021"/>
    <cellStyle name="Normal 55 2 4" xfId="56022"/>
    <cellStyle name="Normal 55 2 4 2" xfId="56023"/>
    <cellStyle name="Normal 55 2 4 2 2" xfId="56024"/>
    <cellStyle name="Normal 55 2 4 2 3" xfId="56025"/>
    <cellStyle name="Normal 55 2 4 3" xfId="56026"/>
    <cellStyle name="Normal 55 2 4 4" xfId="56027"/>
    <cellStyle name="Normal 55 2 5" xfId="56028"/>
    <cellStyle name="Normal 55 2 5 2" xfId="56029"/>
    <cellStyle name="Normal 55 2 5 3" xfId="56030"/>
    <cellStyle name="Normal 55 2 6" xfId="56031"/>
    <cellStyle name="Normal 55 2 7" xfId="56032"/>
    <cellStyle name="Normal 55 3" xfId="56033"/>
    <cellStyle name="Normal 55 3 2" xfId="56034"/>
    <cellStyle name="Normal 55 3 2 2" xfId="56035"/>
    <cellStyle name="Normal 55 3 2 2 2" xfId="56036"/>
    <cellStyle name="Normal 55 3 2 2 2 2" xfId="56037"/>
    <cellStyle name="Normal 55 3 2 2 2 3" xfId="56038"/>
    <cellStyle name="Normal 55 3 2 2 3" xfId="56039"/>
    <cellStyle name="Normal 55 3 2 2 4" xfId="56040"/>
    <cellStyle name="Normal 55 3 2 3" xfId="56041"/>
    <cellStyle name="Normal 55 3 2 3 2" xfId="56042"/>
    <cellStyle name="Normal 55 3 2 3 3" xfId="56043"/>
    <cellStyle name="Normal 55 3 2 4" xfId="56044"/>
    <cellStyle name="Normal 55 3 2 5" xfId="56045"/>
    <cellStyle name="Normal 55 3 3" xfId="56046"/>
    <cellStyle name="Normal 55 3 3 2" xfId="56047"/>
    <cellStyle name="Normal 55 3 3 2 2" xfId="56048"/>
    <cellStyle name="Normal 55 3 3 2 2 2" xfId="56049"/>
    <cellStyle name="Normal 55 3 3 2 2 3" xfId="56050"/>
    <cellStyle name="Normal 55 3 3 2 3" xfId="56051"/>
    <cellStyle name="Normal 55 3 3 2 4" xfId="56052"/>
    <cellStyle name="Normal 55 3 3 3" xfId="56053"/>
    <cellStyle name="Normal 55 3 3 3 2" xfId="56054"/>
    <cellStyle name="Normal 55 3 3 3 3" xfId="56055"/>
    <cellStyle name="Normal 55 3 3 4" xfId="56056"/>
    <cellStyle name="Normal 55 3 3 5" xfId="56057"/>
    <cellStyle name="Normal 55 3 4" xfId="56058"/>
    <cellStyle name="Normal 55 3 4 2" xfId="56059"/>
    <cellStyle name="Normal 55 3 4 2 2" xfId="56060"/>
    <cellStyle name="Normal 55 3 4 2 3" xfId="56061"/>
    <cellStyle name="Normal 55 3 4 3" xfId="56062"/>
    <cellStyle name="Normal 55 3 4 4" xfId="56063"/>
    <cellStyle name="Normal 55 3 5" xfId="56064"/>
    <cellStyle name="Normal 55 3 5 2" xfId="56065"/>
    <cellStyle name="Normal 55 3 5 3" xfId="56066"/>
    <cellStyle name="Normal 55 3 6" xfId="56067"/>
    <cellStyle name="Normal 55 3 7" xfId="56068"/>
    <cellStyle name="Normal 55 4" xfId="56069"/>
    <cellStyle name="Normal 55 4 2" xfId="56070"/>
    <cellStyle name="Normal 55 4 2 2" xfId="56071"/>
    <cellStyle name="Normal 55 4 2 2 2" xfId="56072"/>
    <cellStyle name="Normal 55 4 2 2 2 2" xfId="56073"/>
    <cellStyle name="Normal 55 4 2 2 2 3" xfId="56074"/>
    <cellStyle name="Normal 55 4 2 2 3" xfId="56075"/>
    <cellStyle name="Normal 55 4 2 2 4" xfId="56076"/>
    <cellStyle name="Normal 55 4 2 3" xfId="56077"/>
    <cellStyle name="Normal 55 4 2 3 2" xfId="56078"/>
    <cellStyle name="Normal 55 4 2 3 3" xfId="56079"/>
    <cellStyle name="Normal 55 4 2 4" xfId="56080"/>
    <cellStyle name="Normal 55 4 2 5" xfId="56081"/>
    <cellStyle name="Normal 55 4 3" xfId="56082"/>
    <cellStyle name="Normal 55 4 3 2" xfId="56083"/>
    <cellStyle name="Normal 55 4 3 2 2" xfId="56084"/>
    <cellStyle name="Normal 55 4 3 2 2 2" xfId="56085"/>
    <cellStyle name="Normal 55 4 3 2 2 3" xfId="56086"/>
    <cellStyle name="Normal 55 4 3 2 3" xfId="56087"/>
    <cellStyle name="Normal 55 4 3 2 4" xfId="56088"/>
    <cellStyle name="Normal 55 4 3 3" xfId="56089"/>
    <cellStyle name="Normal 55 4 3 3 2" xfId="56090"/>
    <cellStyle name="Normal 55 4 3 3 3" xfId="56091"/>
    <cellStyle name="Normal 55 4 3 4" xfId="56092"/>
    <cellStyle name="Normal 55 4 3 5" xfId="56093"/>
    <cellStyle name="Normal 55 4 4" xfId="56094"/>
    <cellStyle name="Normal 55 4 4 2" xfId="56095"/>
    <cellStyle name="Normal 55 4 4 2 2" xfId="56096"/>
    <cellStyle name="Normal 55 4 4 2 3" xfId="56097"/>
    <cellStyle name="Normal 55 4 4 3" xfId="56098"/>
    <cellStyle name="Normal 55 4 4 4" xfId="56099"/>
    <cellStyle name="Normal 55 4 5" xfId="56100"/>
    <cellStyle name="Normal 55 4 5 2" xfId="56101"/>
    <cellStyle name="Normal 55 4 5 3" xfId="56102"/>
    <cellStyle name="Normal 55 4 6" xfId="56103"/>
    <cellStyle name="Normal 55 4 7" xfId="56104"/>
    <cellStyle name="Normal 55 5" xfId="56105"/>
    <cellStyle name="Normal 55 5 2" xfId="56106"/>
    <cellStyle name="Normal 55 5 2 2" xfId="56107"/>
    <cellStyle name="Normal 55 5 2 2 2" xfId="56108"/>
    <cellStyle name="Normal 55 5 2 2 3" xfId="56109"/>
    <cellStyle name="Normal 55 5 2 3" xfId="56110"/>
    <cellStyle name="Normal 55 5 2 4" xfId="56111"/>
    <cellStyle name="Normal 55 5 3" xfId="56112"/>
    <cellStyle name="Normal 55 5 3 2" xfId="56113"/>
    <cellStyle name="Normal 55 5 3 3" xfId="56114"/>
    <cellStyle name="Normal 55 5 4" xfId="56115"/>
    <cellStyle name="Normal 55 5 5" xfId="56116"/>
    <cellStyle name="Normal 55 6" xfId="56117"/>
    <cellStyle name="Normal 55 6 2" xfId="56118"/>
    <cellStyle name="Normal 55 6 2 2" xfId="56119"/>
    <cellStyle name="Normal 55 6 2 2 2" xfId="56120"/>
    <cellStyle name="Normal 55 6 2 2 3" xfId="56121"/>
    <cellStyle name="Normal 55 6 2 3" xfId="56122"/>
    <cellStyle name="Normal 55 6 2 4" xfId="56123"/>
    <cellStyle name="Normal 55 6 3" xfId="56124"/>
    <cellStyle name="Normal 55 6 3 2" xfId="56125"/>
    <cellStyle name="Normal 55 6 3 3" xfId="56126"/>
    <cellStyle name="Normal 55 6 4" xfId="56127"/>
    <cellStyle name="Normal 55 6 5" xfId="56128"/>
    <cellStyle name="Normal 55 7" xfId="56129"/>
    <cellStyle name="Normal 55 7 2" xfId="56130"/>
    <cellStyle name="Normal 55 7 2 2" xfId="56131"/>
    <cellStyle name="Normal 55 7 2 2 2" xfId="56132"/>
    <cellStyle name="Normal 55 7 2 2 3" xfId="56133"/>
    <cellStyle name="Normal 55 7 2 3" xfId="56134"/>
    <cellStyle name="Normal 55 7 2 4" xfId="56135"/>
    <cellStyle name="Normal 55 7 3" xfId="56136"/>
    <cellStyle name="Normal 55 7 3 2" xfId="56137"/>
    <cellStyle name="Normal 55 7 3 3" xfId="56138"/>
    <cellStyle name="Normal 55 7 4" xfId="56139"/>
    <cellStyle name="Normal 55 7 5" xfId="56140"/>
    <cellStyle name="Normal 55 8" xfId="56141"/>
    <cellStyle name="Normal 55 8 2" xfId="56142"/>
    <cellStyle name="Normal 55 8 2 2" xfId="56143"/>
    <cellStyle name="Normal 55 8 2 3" xfId="56144"/>
    <cellStyle name="Normal 55 8 3" xfId="56145"/>
    <cellStyle name="Normal 55 8 4" xfId="56146"/>
    <cellStyle name="Normal 55 9" xfId="56147"/>
    <cellStyle name="Normal 55 9 2" xfId="56148"/>
    <cellStyle name="Normal 55 9 2 2" xfId="56149"/>
    <cellStyle name="Normal 55 9 2 3" xfId="56150"/>
    <cellStyle name="Normal 55 9 3" xfId="56151"/>
    <cellStyle name="Normal 55 9 4" xfId="56152"/>
    <cellStyle name="Normal 56" xfId="56153"/>
    <cellStyle name="Normal 56 10" xfId="56154"/>
    <cellStyle name="Normal 56 10 2" xfId="56155"/>
    <cellStyle name="Normal 56 10 3" xfId="56156"/>
    <cellStyle name="Normal 56 11" xfId="56157"/>
    <cellStyle name="Normal 56 12" xfId="56158"/>
    <cellStyle name="Normal 56 2" xfId="56159"/>
    <cellStyle name="Normal 56 2 2" xfId="56160"/>
    <cellStyle name="Normal 56 2 2 2" xfId="56161"/>
    <cellStyle name="Normal 56 2 2 2 2" xfId="56162"/>
    <cellStyle name="Normal 56 2 2 2 2 2" xfId="56163"/>
    <cellStyle name="Normal 56 2 2 2 2 3" xfId="56164"/>
    <cellStyle name="Normal 56 2 2 2 3" xfId="56165"/>
    <cellStyle name="Normal 56 2 2 2 4" xfId="56166"/>
    <cellStyle name="Normal 56 2 2 3" xfId="56167"/>
    <cellStyle name="Normal 56 2 2 3 2" xfId="56168"/>
    <cellStyle name="Normal 56 2 2 3 3" xfId="56169"/>
    <cellStyle name="Normal 56 2 2 4" xfId="56170"/>
    <cellStyle name="Normal 56 2 2 5" xfId="56171"/>
    <cellStyle name="Normal 56 2 3" xfId="56172"/>
    <cellStyle name="Normal 56 2 3 2" xfId="56173"/>
    <cellStyle name="Normal 56 2 3 2 2" xfId="56174"/>
    <cellStyle name="Normal 56 2 3 2 2 2" xfId="56175"/>
    <cellStyle name="Normal 56 2 3 2 2 3" xfId="56176"/>
    <cellStyle name="Normal 56 2 3 2 3" xfId="56177"/>
    <cellStyle name="Normal 56 2 3 2 4" xfId="56178"/>
    <cellStyle name="Normal 56 2 3 3" xfId="56179"/>
    <cellStyle name="Normal 56 2 3 3 2" xfId="56180"/>
    <cellStyle name="Normal 56 2 3 3 3" xfId="56181"/>
    <cellStyle name="Normal 56 2 3 4" xfId="56182"/>
    <cellStyle name="Normal 56 2 3 5" xfId="56183"/>
    <cellStyle name="Normal 56 2 4" xfId="56184"/>
    <cellStyle name="Normal 56 2 4 2" xfId="56185"/>
    <cellStyle name="Normal 56 2 4 2 2" xfId="56186"/>
    <cellStyle name="Normal 56 2 4 2 3" xfId="56187"/>
    <cellStyle name="Normal 56 2 4 3" xfId="56188"/>
    <cellStyle name="Normal 56 2 4 4" xfId="56189"/>
    <cellStyle name="Normal 56 2 5" xfId="56190"/>
    <cellStyle name="Normal 56 2 5 2" xfId="56191"/>
    <cellStyle name="Normal 56 2 5 3" xfId="56192"/>
    <cellStyle name="Normal 56 2 6" xfId="56193"/>
    <cellStyle name="Normal 56 2 7" xfId="56194"/>
    <cellStyle name="Normal 56 3" xfId="56195"/>
    <cellStyle name="Normal 56 3 2" xfId="56196"/>
    <cellStyle name="Normal 56 3 2 2" xfId="56197"/>
    <cellStyle name="Normal 56 3 2 2 2" xfId="56198"/>
    <cellStyle name="Normal 56 3 2 2 2 2" xfId="56199"/>
    <cellStyle name="Normal 56 3 2 2 2 3" xfId="56200"/>
    <cellStyle name="Normal 56 3 2 2 3" xfId="56201"/>
    <cellStyle name="Normal 56 3 2 2 4" xfId="56202"/>
    <cellStyle name="Normal 56 3 2 3" xfId="56203"/>
    <cellStyle name="Normal 56 3 2 3 2" xfId="56204"/>
    <cellStyle name="Normal 56 3 2 3 3" xfId="56205"/>
    <cellStyle name="Normal 56 3 2 4" xfId="56206"/>
    <cellStyle name="Normal 56 3 2 5" xfId="56207"/>
    <cellStyle name="Normal 56 3 3" xfId="56208"/>
    <cellStyle name="Normal 56 3 3 2" xfId="56209"/>
    <cellStyle name="Normal 56 3 3 2 2" xfId="56210"/>
    <cellStyle name="Normal 56 3 3 2 2 2" xfId="56211"/>
    <cellStyle name="Normal 56 3 3 2 2 3" xfId="56212"/>
    <cellStyle name="Normal 56 3 3 2 3" xfId="56213"/>
    <cellStyle name="Normal 56 3 3 2 4" xfId="56214"/>
    <cellStyle name="Normal 56 3 3 3" xfId="56215"/>
    <cellStyle name="Normal 56 3 3 3 2" xfId="56216"/>
    <cellStyle name="Normal 56 3 3 3 3" xfId="56217"/>
    <cellStyle name="Normal 56 3 3 4" xfId="56218"/>
    <cellStyle name="Normal 56 3 3 5" xfId="56219"/>
    <cellStyle name="Normal 56 3 4" xfId="56220"/>
    <cellStyle name="Normal 56 3 4 2" xfId="56221"/>
    <cellStyle name="Normal 56 3 4 2 2" xfId="56222"/>
    <cellStyle name="Normal 56 3 4 2 3" xfId="56223"/>
    <cellStyle name="Normal 56 3 4 3" xfId="56224"/>
    <cellStyle name="Normal 56 3 4 4" xfId="56225"/>
    <cellStyle name="Normal 56 3 5" xfId="56226"/>
    <cellStyle name="Normal 56 3 5 2" xfId="56227"/>
    <cellStyle name="Normal 56 3 5 3" xfId="56228"/>
    <cellStyle name="Normal 56 3 6" xfId="56229"/>
    <cellStyle name="Normal 56 3 7" xfId="56230"/>
    <cellStyle name="Normal 56 4" xfId="56231"/>
    <cellStyle name="Normal 56 4 2" xfId="56232"/>
    <cellStyle name="Normal 56 4 2 2" xfId="56233"/>
    <cellStyle name="Normal 56 4 2 2 2" xfId="56234"/>
    <cellStyle name="Normal 56 4 2 2 2 2" xfId="56235"/>
    <cellStyle name="Normal 56 4 2 2 2 3" xfId="56236"/>
    <cellStyle name="Normal 56 4 2 2 3" xfId="56237"/>
    <cellStyle name="Normal 56 4 2 2 4" xfId="56238"/>
    <cellStyle name="Normal 56 4 2 3" xfId="56239"/>
    <cellStyle name="Normal 56 4 2 3 2" xfId="56240"/>
    <cellStyle name="Normal 56 4 2 3 3" xfId="56241"/>
    <cellStyle name="Normal 56 4 2 4" xfId="56242"/>
    <cellStyle name="Normal 56 4 2 5" xfId="56243"/>
    <cellStyle name="Normal 56 4 3" xfId="56244"/>
    <cellStyle name="Normal 56 4 3 2" xfId="56245"/>
    <cellStyle name="Normal 56 4 3 2 2" xfId="56246"/>
    <cellStyle name="Normal 56 4 3 2 2 2" xfId="56247"/>
    <cellStyle name="Normal 56 4 3 2 2 3" xfId="56248"/>
    <cellStyle name="Normal 56 4 3 2 3" xfId="56249"/>
    <cellStyle name="Normal 56 4 3 2 4" xfId="56250"/>
    <cellStyle name="Normal 56 4 3 3" xfId="56251"/>
    <cellStyle name="Normal 56 4 3 3 2" xfId="56252"/>
    <cellStyle name="Normal 56 4 3 3 3" xfId="56253"/>
    <cellStyle name="Normal 56 4 3 4" xfId="56254"/>
    <cellStyle name="Normal 56 4 3 5" xfId="56255"/>
    <cellStyle name="Normal 56 4 4" xfId="56256"/>
    <cellStyle name="Normal 56 4 4 2" xfId="56257"/>
    <cellStyle name="Normal 56 4 4 2 2" xfId="56258"/>
    <cellStyle name="Normal 56 4 4 2 3" xfId="56259"/>
    <cellStyle name="Normal 56 4 4 3" xfId="56260"/>
    <cellStyle name="Normal 56 4 4 4" xfId="56261"/>
    <cellStyle name="Normal 56 4 5" xfId="56262"/>
    <cellStyle name="Normal 56 4 5 2" xfId="56263"/>
    <cellStyle name="Normal 56 4 5 3" xfId="56264"/>
    <cellStyle name="Normal 56 4 6" xfId="56265"/>
    <cellStyle name="Normal 56 4 7" xfId="56266"/>
    <cellStyle name="Normal 56 5" xfId="56267"/>
    <cellStyle name="Normal 56 5 2" xfId="56268"/>
    <cellStyle name="Normal 56 5 2 2" xfId="56269"/>
    <cellStyle name="Normal 56 5 2 2 2" xfId="56270"/>
    <cellStyle name="Normal 56 5 2 2 3" xfId="56271"/>
    <cellStyle name="Normal 56 5 2 3" xfId="56272"/>
    <cellStyle name="Normal 56 5 2 4" xfId="56273"/>
    <cellStyle name="Normal 56 5 3" xfId="56274"/>
    <cellStyle name="Normal 56 5 3 2" xfId="56275"/>
    <cellStyle name="Normal 56 5 3 3" xfId="56276"/>
    <cellStyle name="Normal 56 5 4" xfId="56277"/>
    <cellStyle name="Normal 56 5 5" xfId="56278"/>
    <cellStyle name="Normal 56 6" xfId="56279"/>
    <cellStyle name="Normal 56 6 2" xfId="56280"/>
    <cellStyle name="Normal 56 6 2 2" xfId="56281"/>
    <cellStyle name="Normal 56 6 2 2 2" xfId="56282"/>
    <cellStyle name="Normal 56 6 2 2 3" xfId="56283"/>
    <cellStyle name="Normal 56 6 2 3" xfId="56284"/>
    <cellStyle name="Normal 56 6 2 4" xfId="56285"/>
    <cellStyle name="Normal 56 6 3" xfId="56286"/>
    <cellStyle name="Normal 56 6 3 2" xfId="56287"/>
    <cellStyle name="Normal 56 6 3 3" xfId="56288"/>
    <cellStyle name="Normal 56 6 4" xfId="56289"/>
    <cellStyle name="Normal 56 6 5" xfId="56290"/>
    <cellStyle name="Normal 56 7" xfId="56291"/>
    <cellStyle name="Normal 56 7 2" xfId="56292"/>
    <cellStyle name="Normal 56 7 2 2" xfId="56293"/>
    <cellStyle name="Normal 56 7 2 2 2" xfId="56294"/>
    <cellStyle name="Normal 56 7 2 2 3" xfId="56295"/>
    <cellStyle name="Normal 56 7 2 3" xfId="56296"/>
    <cellStyle name="Normal 56 7 2 4" xfId="56297"/>
    <cellStyle name="Normal 56 7 3" xfId="56298"/>
    <cellStyle name="Normal 56 7 3 2" xfId="56299"/>
    <cellStyle name="Normal 56 7 3 3" xfId="56300"/>
    <cellStyle name="Normal 56 7 4" xfId="56301"/>
    <cellStyle name="Normal 56 7 5" xfId="56302"/>
    <cellStyle name="Normal 56 8" xfId="56303"/>
    <cellStyle name="Normal 56 8 2" xfId="56304"/>
    <cellStyle name="Normal 56 8 2 2" xfId="56305"/>
    <cellStyle name="Normal 56 8 2 3" xfId="56306"/>
    <cellStyle name="Normal 56 8 3" xfId="56307"/>
    <cellStyle name="Normal 56 8 4" xfId="56308"/>
    <cellStyle name="Normal 56 9" xfId="56309"/>
    <cellStyle name="Normal 56 9 2" xfId="56310"/>
    <cellStyle name="Normal 56 9 2 2" xfId="56311"/>
    <cellStyle name="Normal 56 9 2 3" xfId="56312"/>
    <cellStyle name="Normal 56 9 3" xfId="56313"/>
    <cellStyle name="Normal 56 9 4" xfId="56314"/>
    <cellStyle name="Normal 57" xfId="56315"/>
    <cellStyle name="Normal 57 10" xfId="56316"/>
    <cellStyle name="Normal 57 10 2" xfId="56317"/>
    <cellStyle name="Normal 57 10 3" xfId="56318"/>
    <cellStyle name="Normal 57 11" xfId="56319"/>
    <cellStyle name="Normal 57 12" xfId="56320"/>
    <cellStyle name="Normal 57 2" xfId="56321"/>
    <cellStyle name="Normal 57 2 2" xfId="56322"/>
    <cellStyle name="Normal 57 2 2 2" xfId="56323"/>
    <cellStyle name="Normal 57 2 2 2 2" xfId="56324"/>
    <cellStyle name="Normal 57 2 2 2 2 2" xfId="56325"/>
    <cellStyle name="Normal 57 2 2 2 2 3" xfId="56326"/>
    <cellStyle name="Normal 57 2 2 2 3" xfId="56327"/>
    <cellStyle name="Normal 57 2 2 2 4" xfId="56328"/>
    <cellStyle name="Normal 57 2 2 3" xfId="56329"/>
    <cellStyle name="Normal 57 2 2 3 2" xfId="56330"/>
    <cellStyle name="Normal 57 2 2 3 3" xfId="56331"/>
    <cellStyle name="Normal 57 2 2 4" xfId="56332"/>
    <cellStyle name="Normal 57 2 2 5" xfId="56333"/>
    <cellStyle name="Normal 57 2 3" xfId="56334"/>
    <cellStyle name="Normal 57 2 3 2" xfId="56335"/>
    <cellStyle name="Normal 57 2 3 2 2" xfId="56336"/>
    <cellStyle name="Normal 57 2 3 2 2 2" xfId="56337"/>
    <cellStyle name="Normal 57 2 3 2 2 3" xfId="56338"/>
    <cellStyle name="Normal 57 2 3 2 3" xfId="56339"/>
    <cellStyle name="Normal 57 2 3 2 4" xfId="56340"/>
    <cellStyle name="Normal 57 2 3 3" xfId="56341"/>
    <cellStyle name="Normal 57 2 3 3 2" xfId="56342"/>
    <cellStyle name="Normal 57 2 3 3 3" xfId="56343"/>
    <cellStyle name="Normal 57 2 3 4" xfId="56344"/>
    <cellStyle name="Normal 57 2 3 5" xfId="56345"/>
    <cellStyle name="Normal 57 2 4" xfId="56346"/>
    <cellStyle name="Normal 57 2 4 2" xfId="56347"/>
    <cellStyle name="Normal 57 2 4 2 2" xfId="56348"/>
    <cellStyle name="Normal 57 2 4 2 3" xfId="56349"/>
    <cellStyle name="Normal 57 2 4 3" xfId="56350"/>
    <cellStyle name="Normal 57 2 4 4" xfId="56351"/>
    <cellStyle name="Normal 57 2 5" xfId="56352"/>
    <cellStyle name="Normal 57 2 5 2" xfId="56353"/>
    <cellStyle name="Normal 57 2 5 3" xfId="56354"/>
    <cellStyle name="Normal 57 2 6" xfId="56355"/>
    <cellStyle name="Normal 57 2 7" xfId="56356"/>
    <cellStyle name="Normal 57 3" xfId="56357"/>
    <cellStyle name="Normal 57 3 2" xfId="56358"/>
    <cellStyle name="Normal 57 3 2 2" xfId="56359"/>
    <cellStyle name="Normal 57 3 2 2 2" xfId="56360"/>
    <cellStyle name="Normal 57 3 2 2 2 2" xfId="56361"/>
    <cellStyle name="Normal 57 3 2 2 2 3" xfId="56362"/>
    <cellStyle name="Normal 57 3 2 2 3" xfId="56363"/>
    <cellStyle name="Normal 57 3 2 2 4" xfId="56364"/>
    <cellStyle name="Normal 57 3 2 3" xfId="56365"/>
    <cellStyle name="Normal 57 3 2 3 2" xfId="56366"/>
    <cellStyle name="Normal 57 3 2 3 3" xfId="56367"/>
    <cellStyle name="Normal 57 3 2 4" xfId="56368"/>
    <cellStyle name="Normal 57 3 2 5" xfId="56369"/>
    <cellStyle name="Normal 57 3 3" xfId="56370"/>
    <cellStyle name="Normal 57 3 3 2" xfId="56371"/>
    <cellStyle name="Normal 57 3 3 2 2" xfId="56372"/>
    <cellStyle name="Normal 57 3 3 2 2 2" xfId="56373"/>
    <cellStyle name="Normal 57 3 3 2 2 3" xfId="56374"/>
    <cellStyle name="Normal 57 3 3 2 3" xfId="56375"/>
    <cellStyle name="Normal 57 3 3 2 4" xfId="56376"/>
    <cellStyle name="Normal 57 3 3 3" xfId="56377"/>
    <cellStyle name="Normal 57 3 3 3 2" xfId="56378"/>
    <cellStyle name="Normal 57 3 3 3 3" xfId="56379"/>
    <cellStyle name="Normal 57 3 3 4" xfId="56380"/>
    <cellStyle name="Normal 57 3 3 5" xfId="56381"/>
    <cellStyle name="Normal 57 3 4" xfId="56382"/>
    <cellStyle name="Normal 57 3 4 2" xfId="56383"/>
    <cellStyle name="Normal 57 3 4 2 2" xfId="56384"/>
    <cellStyle name="Normal 57 3 4 2 3" xfId="56385"/>
    <cellStyle name="Normal 57 3 4 3" xfId="56386"/>
    <cellStyle name="Normal 57 3 4 4" xfId="56387"/>
    <cellStyle name="Normal 57 3 5" xfId="56388"/>
    <cellStyle name="Normal 57 3 5 2" xfId="56389"/>
    <cellStyle name="Normal 57 3 5 3" xfId="56390"/>
    <cellStyle name="Normal 57 3 6" xfId="56391"/>
    <cellStyle name="Normal 57 3 7" xfId="56392"/>
    <cellStyle name="Normal 57 3 8" xfId="56393"/>
    <cellStyle name="Normal 57 3 9" xfId="56394"/>
    <cellStyle name="Normal 57 4" xfId="56395"/>
    <cellStyle name="Normal 57 4 2" xfId="56396"/>
    <cellStyle name="Normal 57 4 2 2" xfId="56397"/>
    <cellStyle name="Normal 57 4 2 2 2" xfId="56398"/>
    <cellStyle name="Normal 57 4 2 2 2 2" xfId="56399"/>
    <cellStyle name="Normal 57 4 2 2 2 3" xfId="56400"/>
    <cellStyle name="Normal 57 4 2 2 3" xfId="56401"/>
    <cellStyle name="Normal 57 4 2 2 4" xfId="56402"/>
    <cellStyle name="Normal 57 4 2 3" xfId="56403"/>
    <cellStyle name="Normal 57 4 2 3 2" xfId="56404"/>
    <cellStyle name="Normal 57 4 2 3 3" xfId="56405"/>
    <cellStyle name="Normal 57 4 2 4" xfId="56406"/>
    <cellStyle name="Normal 57 4 2 5" xfId="56407"/>
    <cellStyle name="Normal 57 4 3" xfId="56408"/>
    <cellStyle name="Normal 57 4 3 2" xfId="56409"/>
    <cellStyle name="Normal 57 4 3 2 2" xfId="56410"/>
    <cellStyle name="Normal 57 4 3 2 2 2" xfId="56411"/>
    <cellStyle name="Normal 57 4 3 2 2 3" xfId="56412"/>
    <cellStyle name="Normal 57 4 3 2 3" xfId="56413"/>
    <cellStyle name="Normal 57 4 3 2 4" xfId="56414"/>
    <cellStyle name="Normal 57 4 3 3" xfId="56415"/>
    <cellStyle name="Normal 57 4 3 3 2" xfId="56416"/>
    <cellStyle name="Normal 57 4 3 3 3" xfId="56417"/>
    <cellStyle name="Normal 57 4 3 4" xfId="56418"/>
    <cellStyle name="Normal 57 4 3 5" xfId="56419"/>
    <cellStyle name="Normal 57 4 4" xfId="56420"/>
    <cellStyle name="Normal 57 4 4 2" xfId="56421"/>
    <cellStyle name="Normal 57 4 4 2 2" xfId="56422"/>
    <cellStyle name="Normal 57 4 4 2 3" xfId="56423"/>
    <cellStyle name="Normal 57 4 4 3" xfId="56424"/>
    <cellStyle name="Normal 57 4 4 4" xfId="56425"/>
    <cellStyle name="Normal 57 4 5" xfId="56426"/>
    <cellStyle name="Normal 57 4 5 2" xfId="56427"/>
    <cellStyle name="Normal 57 4 5 3" xfId="56428"/>
    <cellStyle name="Normal 57 4 6" xfId="56429"/>
    <cellStyle name="Normal 57 4 7" xfId="56430"/>
    <cellStyle name="Normal 57 5" xfId="56431"/>
    <cellStyle name="Normal 57 5 2" xfId="56432"/>
    <cellStyle name="Normal 57 5 2 2" xfId="56433"/>
    <cellStyle name="Normal 57 5 2 2 2" xfId="56434"/>
    <cellStyle name="Normal 57 5 2 2 3" xfId="56435"/>
    <cellStyle name="Normal 57 5 2 3" xfId="56436"/>
    <cellStyle name="Normal 57 5 2 4" xfId="56437"/>
    <cellStyle name="Normal 57 5 3" xfId="56438"/>
    <cellStyle name="Normal 57 5 3 2" xfId="56439"/>
    <cellStyle name="Normal 57 5 3 3" xfId="56440"/>
    <cellStyle name="Normal 57 5 4" xfId="56441"/>
    <cellStyle name="Normal 57 5 5" xfId="56442"/>
    <cellStyle name="Normal 57 6" xfId="56443"/>
    <cellStyle name="Normal 57 6 2" xfId="56444"/>
    <cellStyle name="Normal 57 6 2 2" xfId="56445"/>
    <cellStyle name="Normal 57 6 2 2 2" xfId="56446"/>
    <cellStyle name="Normal 57 6 2 2 3" xfId="56447"/>
    <cellStyle name="Normal 57 6 2 3" xfId="56448"/>
    <cellStyle name="Normal 57 6 2 4" xfId="56449"/>
    <cellStyle name="Normal 57 6 3" xfId="56450"/>
    <cellStyle name="Normal 57 6 3 2" xfId="56451"/>
    <cellStyle name="Normal 57 6 3 3" xfId="56452"/>
    <cellStyle name="Normal 57 6 4" xfId="56453"/>
    <cellStyle name="Normal 57 6 5" xfId="56454"/>
    <cellStyle name="Normal 57 7" xfId="56455"/>
    <cellStyle name="Normal 57 7 2" xfId="56456"/>
    <cellStyle name="Normal 57 7 2 2" xfId="56457"/>
    <cellStyle name="Normal 57 7 2 2 2" xfId="56458"/>
    <cellStyle name="Normal 57 7 2 2 3" xfId="56459"/>
    <cellStyle name="Normal 57 7 2 3" xfId="56460"/>
    <cellStyle name="Normal 57 7 2 4" xfId="56461"/>
    <cellStyle name="Normal 57 7 3" xfId="56462"/>
    <cellStyle name="Normal 57 7 3 2" xfId="56463"/>
    <cellStyle name="Normal 57 7 3 3" xfId="56464"/>
    <cellStyle name="Normal 57 7 4" xfId="56465"/>
    <cellStyle name="Normal 57 7 5" xfId="56466"/>
    <cellStyle name="Normal 57 8" xfId="56467"/>
    <cellStyle name="Normal 57 8 2" xfId="56468"/>
    <cellStyle name="Normal 57 8 2 2" xfId="56469"/>
    <cellStyle name="Normal 57 8 2 3" xfId="56470"/>
    <cellStyle name="Normal 57 8 3" xfId="56471"/>
    <cellStyle name="Normal 57 8 4" xfId="56472"/>
    <cellStyle name="Normal 57 9" xfId="56473"/>
    <cellStyle name="Normal 57 9 2" xfId="56474"/>
    <cellStyle name="Normal 57 9 2 2" xfId="56475"/>
    <cellStyle name="Normal 57 9 2 3" xfId="56476"/>
    <cellStyle name="Normal 57 9 3" xfId="56477"/>
    <cellStyle name="Normal 57 9 4" xfId="56478"/>
    <cellStyle name="Normal 58" xfId="56479"/>
    <cellStyle name="Normal 58 10" xfId="56480"/>
    <cellStyle name="Normal 58 10 2" xfId="56481"/>
    <cellStyle name="Normal 58 10 3" xfId="56482"/>
    <cellStyle name="Normal 58 11" xfId="56483"/>
    <cellStyle name="Normal 58 12" xfId="56484"/>
    <cellStyle name="Normal 58 2" xfId="56485"/>
    <cellStyle name="Normal 58 2 2" xfId="56486"/>
    <cellStyle name="Normal 58 2 2 2" xfId="56487"/>
    <cellStyle name="Normal 58 2 2 2 2" xfId="56488"/>
    <cellStyle name="Normal 58 2 2 2 2 2" xfId="56489"/>
    <cellStyle name="Normal 58 2 2 2 2 3" xfId="56490"/>
    <cellStyle name="Normal 58 2 2 2 3" xfId="56491"/>
    <cellStyle name="Normal 58 2 2 2 4" xfId="56492"/>
    <cellStyle name="Normal 58 2 2 3" xfId="56493"/>
    <cellStyle name="Normal 58 2 2 3 2" xfId="56494"/>
    <cellStyle name="Normal 58 2 2 3 3" xfId="56495"/>
    <cellStyle name="Normal 58 2 2 4" xfId="56496"/>
    <cellStyle name="Normal 58 2 2 5" xfId="56497"/>
    <cellStyle name="Normal 58 2 3" xfId="56498"/>
    <cellStyle name="Normal 58 2 3 2" xfId="56499"/>
    <cellStyle name="Normal 58 2 3 2 2" xfId="56500"/>
    <cellStyle name="Normal 58 2 3 2 2 2" xfId="56501"/>
    <cellStyle name="Normal 58 2 3 2 2 3" xfId="56502"/>
    <cellStyle name="Normal 58 2 3 2 3" xfId="56503"/>
    <cellStyle name="Normal 58 2 3 2 4" xfId="56504"/>
    <cellStyle name="Normal 58 2 3 3" xfId="56505"/>
    <cellStyle name="Normal 58 2 3 3 2" xfId="56506"/>
    <cellStyle name="Normal 58 2 3 3 3" xfId="56507"/>
    <cellStyle name="Normal 58 2 3 4" xfId="56508"/>
    <cellStyle name="Normal 58 2 3 5" xfId="56509"/>
    <cellStyle name="Normal 58 2 4" xfId="56510"/>
    <cellStyle name="Normal 58 2 4 2" xfId="56511"/>
    <cellStyle name="Normal 58 2 4 2 2" xfId="56512"/>
    <cellStyle name="Normal 58 2 4 2 3" xfId="56513"/>
    <cellStyle name="Normal 58 2 4 3" xfId="56514"/>
    <cellStyle name="Normal 58 2 4 4" xfId="56515"/>
    <cellStyle name="Normal 58 2 5" xfId="56516"/>
    <cellStyle name="Normal 58 2 5 2" xfId="56517"/>
    <cellStyle name="Normal 58 2 5 3" xfId="56518"/>
    <cellStyle name="Normal 58 2 6" xfId="56519"/>
    <cellStyle name="Normal 58 2 7" xfId="56520"/>
    <cellStyle name="Normal 58 3" xfId="56521"/>
    <cellStyle name="Normal 58 3 2" xfId="56522"/>
    <cellStyle name="Normal 58 3 2 2" xfId="56523"/>
    <cellStyle name="Normal 58 3 2 2 2" xfId="56524"/>
    <cellStyle name="Normal 58 3 2 2 2 2" xfId="56525"/>
    <cellStyle name="Normal 58 3 2 2 2 3" xfId="56526"/>
    <cellStyle name="Normal 58 3 2 2 3" xfId="56527"/>
    <cellStyle name="Normal 58 3 2 2 4" xfId="56528"/>
    <cellStyle name="Normal 58 3 2 3" xfId="56529"/>
    <cellStyle name="Normal 58 3 2 3 2" xfId="56530"/>
    <cellStyle name="Normal 58 3 2 3 3" xfId="56531"/>
    <cellStyle name="Normal 58 3 2 4" xfId="56532"/>
    <cellStyle name="Normal 58 3 2 5" xfId="56533"/>
    <cellStyle name="Normal 58 3 3" xfId="56534"/>
    <cellStyle name="Normal 58 3 3 2" xfId="56535"/>
    <cellStyle name="Normal 58 3 3 2 2" xfId="56536"/>
    <cellStyle name="Normal 58 3 3 2 2 2" xfId="56537"/>
    <cellStyle name="Normal 58 3 3 2 2 3" xfId="56538"/>
    <cellStyle name="Normal 58 3 3 2 3" xfId="56539"/>
    <cellStyle name="Normal 58 3 3 2 4" xfId="56540"/>
    <cellStyle name="Normal 58 3 3 3" xfId="56541"/>
    <cellStyle name="Normal 58 3 3 3 2" xfId="56542"/>
    <cellStyle name="Normal 58 3 3 3 3" xfId="56543"/>
    <cellStyle name="Normal 58 3 3 4" xfId="56544"/>
    <cellStyle name="Normal 58 3 3 5" xfId="56545"/>
    <cellStyle name="Normal 58 3 4" xfId="56546"/>
    <cellStyle name="Normal 58 3 4 2" xfId="56547"/>
    <cellStyle name="Normal 58 3 4 2 2" xfId="56548"/>
    <cellStyle name="Normal 58 3 4 2 3" xfId="56549"/>
    <cellStyle name="Normal 58 3 4 3" xfId="56550"/>
    <cellStyle name="Normal 58 3 4 4" xfId="56551"/>
    <cellStyle name="Normal 58 3 5" xfId="56552"/>
    <cellStyle name="Normal 58 3 5 2" xfId="56553"/>
    <cellStyle name="Normal 58 3 5 3" xfId="56554"/>
    <cellStyle name="Normal 58 3 6" xfId="56555"/>
    <cellStyle name="Normal 58 3 7" xfId="56556"/>
    <cellStyle name="Normal 58 4" xfId="56557"/>
    <cellStyle name="Normal 58 4 2" xfId="56558"/>
    <cellStyle name="Normal 58 4 2 2" xfId="56559"/>
    <cellStyle name="Normal 58 4 2 2 2" xfId="56560"/>
    <cellStyle name="Normal 58 4 2 2 2 2" xfId="56561"/>
    <cellStyle name="Normal 58 4 2 2 2 3" xfId="56562"/>
    <cellStyle name="Normal 58 4 2 2 3" xfId="56563"/>
    <cellStyle name="Normal 58 4 2 2 4" xfId="56564"/>
    <cellStyle name="Normal 58 4 2 3" xfId="56565"/>
    <cellStyle name="Normal 58 4 2 3 2" xfId="56566"/>
    <cellStyle name="Normal 58 4 2 3 3" xfId="56567"/>
    <cellStyle name="Normal 58 4 2 4" xfId="56568"/>
    <cellStyle name="Normal 58 4 2 5" xfId="56569"/>
    <cellStyle name="Normal 58 4 3" xfId="56570"/>
    <cellStyle name="Normal 58 4 3 2" xfId="56571"/>
    <cellStyle name="Normal 58 4 3 2 2" xfId="56572"/>
    <cellStyle name="Normal 58 4 3 2 2 2" xfId="56573"/>
    <cellStyle name="Normal 58 4 3 2 2 3" xfId="56574"/>
    <cellStyle name="Normal 58 4 3 2 3" xfId="56575"/>
    <cellStyle name="Normal 58 4 3 2 4" xfId="56576"/>
    <cellStyle name="Normal 58 4 3 3" xfId="56577"/>
    <cellStyle name="Normal 58 4 3 3 2" xfId="56578"/>
    <cellStyle name="Normal 58 4 3 3 3" xfId="56579"/>
    <cellStyle name="Normal 58 4 3 4" xfId="56580"/>
    <cellStyle name="Normal 58 4 3 5" xfId="56581"/>
    <cellStyle name="Normal 58 4 4" xfId="56582"/>
    <cellStyle name="Normal 58 4 4 2" xfId="56583"/>
    <cellStyle name="Normal 58 4 4 2 2" xfId="56584"/>
    <cellStyle name="Normal 58 4 4 2 3" xfId="56585"/>
    <cellStyle name="Normal 58 4 4 3" xfId="56586"/>
    <cellStyle name="Normal 58 4 4 4" xfId="56587"/>
    <cellStyle name="Normal 58 4 5" xfId="56588"/>
    <cellStyle name="Normal 58 4 5 2" xfId="56589"/>
    <cellStyle name="Normal 58 4 5 3" xfId="56590"/>
    <cellStyle name="Normal 58 4 6" xfId="56591"/>
    <cellStyle name="Normal 58 4 7" xfId="56592"/>
    <cellStyle name="Normal 58 5" xfId="56593"/>
    <cellStyle name="Normal 58 5 2" xfId="56594"/>
    <cellStyle name="Normal 58 5 2 2" xfId="56595"/>
    <cellStyle name="Normal 58 5 2 2 2" xfId="56596"/>
    <cellStyle name="Normal 58 5 2 2 3" xfId="56597"/>
    <cellStyle name="Normal 58 5 2 3" xfId="56598"/>
    <cellStyle name="Normal 58 5 2 4" xfId="56599"/>
    <cellStyle name="Normal 58 5 3" xfId="56600"/>
    <cellStyle name="Normal 58 5 3 2" xfId="56601"/>
    <cellStyle name="Normal 58 5 3 3" xfId="56602"/>
    <cellStyle name="Normal 58 5 4" xfId="56603"/>
    <cellStyle name="Normal 58 5 5" xfId="56604"/>
    <cellStyle name="Normal 58 6" xfId="56605"/>
    <cellStyle name="Normal 58 6 2" xfId="56606"/>
    <cellStyle name="Normal 58 6 2 2" xfId="56607"/>
    <cellStyle name="Normal 58 6 2 2 2" xfId="56608"/>
    <cellStyle name="Normal 58 6 2 2 3" xfId="56609"/>
    <cellStyle name="Normal 58 6 2 3" xfId="56610"/>
    <cellStyle name="Normal 58 6 2 4" xfId="56611"/>
    <cellStyle name="Normal 58 6 3" xfId="56612"/>
    <cellStyle name="Normal 58 6 3 2" xfId="56613"/>
    <cellStyle name="Normal 58 6 3 3" xfId="56614"/>
    <cellStyle name="Normal 58 6 4" xfId="56615"/>
    <cellStyle name="Normal 58 6 5" xfId="56616"/>
    <cellStyle name="Normal 58 7" xfId="56617"/>
    <cellStyle name="Normal 58 7 2" xfId="56618"/>
    <cellStyle name="Normal 58 7 2 2" xfId="56619"/>
    <cellStyle name="Normal 58 7 2 2 2" xfId="56620"/>
    <cellStyle name="Normal 58 7 2 2 3" xfId="56621"/>
    <cellStyle name="Normal 58 7 2 3" xfId="56622"/>
    <cellStyle name="Normal 58 7 2 4" xfId="56623"/>
    <cellStyle name="Normal 58 7 3" xfId="56624"/>
    <cellStyle name="Normal 58 7 3 2" xfId="56625"/>
    <cellStyle name="Normal 58 7 3 3" xfId="56626"/>
    <cellStyle name="Normal 58 7 4" xfId="56627"/>
    <cellStyle name="Normal 58 7 5" xfId="56628"/>
    <cellStyle name="Normal 58 8" xfId="56629"/>
    <cellStyle name="Normal 58 8 2" xfId="56630"/>
    <cellStyle name="Normal 58 8 2 2" xfId="56631"/>
    <cellStyle name="Normal 58 8 2 3" xfId="56632"/>
    <cellStyle name="Normal 58 8 3" xfId="56633"/>
    <cellStyle name="Normal 58 8 4" xfId="56634"/>
    <cellStyle name="Normal 58 9" xfId="56635"/>
    <cellStyle name="Normal 58 9 2" xfId="56636"/>
    <cellStyle name="Normal 58 9 2 2" xfId="56637"/>
    <cellStyle name="Normal 58 9 2 3" xfId="56638"/>
    <cellStyle name="Normal 58 9 3" xfId="56639"/>
    <cellStyle name="Normal 58 9 4" xfId="56640"/>
    <cellStyle name="Normal 59" xfId="56641"/>
    <cellStyle name="Normal 59 10" xfId="56642"/>
    <cellStyle name="Normal 59 10 2" xfId="56643"/>
    <cellStyle name="Normal 59 10 3" xfId="56644"/>
    <cellStyle name="Normal 59 11" xfId="56645"/>
    <cellStyle name="Normal 59 12" xfId="56646"/>
    <cellStyle name="Normal 59 2" xfId="56647"/>
    <cellStyle name="Normal 59 2 2" xfId="56648"/>
    <cellStyle name="Normal 59 2 2 2" xfId="56649"/>
    <cellStyle name="Normal 59 2 2 2 2" xfId="56650"/>
    <cellStyle name="Normal 59 2 2 2 2 2" xfId="56651"/>
    <cellStyle name="Normal 59 2 2 2 2 3" xfId="56652"/>
    <cellStyle name="Normal 59 2 2 2 3" xfId="56653"/>
    <cellStyle name="Normal 59 2 2 2 4" xfId="56654"/>
    <cellStyle name="Normal 59 2 2 3" xfId="56655"/>
    <cellStyle name="Normal 59 2 2 3 2" xfId="56656"/>
    <cellStyle name="Normal 59 2 2 3 3" xfId="56657"/>
    <cellStyle name="Normal 59 2 2 4" xfId="56658"/>
    <cellStyle name="Normal 59 2 2 5" xfId="56659"/>
    <cellStyle name="Normal 59 2 3" xfId="56660"/>
    <cellStyle name="Normal 59 2 3 2" xfId="56661"/>
    <cellStyle name="Normal 59 2 3 2 2" xfId="56662"/>
    <cellStyle name="Normal 59 2 3 2 2 2" xfId="56663"/>
    <cellStyle name="Normal 59 2 3 2 2 3" xfId="56664"/>
    <cellStyle name="Normal 59 2 3 2 3" xfId="56665"/>
    <cellStyle name="Normal 59 2 3 2 4" xfId="56666"/>
    <cellStyle name="Normal 59 2 3 3" xfId="56667"/>
    <cellStyle name="Normal 59 2 3 3 2" xfId="56668"/>
    <cellStyle name="Normal 59 2 3 3 3" xfId="56669"/>
    <cellStyle name="Normal 59 2 3 4" xfId="56670"/>
    <cellStyle name="Normal 59 2 3 5" xfId="56671"/>
    <cellStyle name="Normal 59 2 4" xfId="56672"/>
    <cellStyle name="Normal 59 2 4 2" xfId="56673"/>
    <cellStyle name="Normal 59 2 4 2 2" xfId="56674"/>
    <cellStyle name="Normal 59 2 4 2 3" xfId="56675"/>
    <cellStyle name="Normal 59 2 4 3" xfId="56676"/>
    <cellStyle name="Normal 59 2 4 4" xfId="56677"/>
    <cellStyle name="Normal 59 2 5" xfId="56678"/>
    <cellStyle name="Normal 59 2 5 2" xfId="56679"/>
    <cellStyle name="Normal 59 2 5 3" xfId="56680"/>
    <cellStyle name="Normal 59 2 6" xfId="56681"/>
    <cellStyle name="Normal 59 2 7" xfId="56682"/>
    <cellStyle name="Normal 59 3" xfId="56683"/>
    <cellStyle name="Normal 59 3 2" xfId="56684"/>
    <cellStyle name="Normal 59 3 2 2" xfId="56685"/>
    <cellStyle name="Normal 59 3 2 2 2" xfId="56686"/>
    <cellStyle name="Normal 59 3 2 2 2 2" xfId="56687"/>
    <cellStyle name="Normal 59 3 2 2 2 3" xfId="56688"/>
    <cellStyle name="Normal 59 3 2 2 3" xfId="56689"/>
    <cellStyle name="Normal 59 3 2 2 4" xfId="56690"/>
    <cellStyle name="Normal 59 3 2 3" xfId="56691"/>
    <cellStyle name="Normal 59 3 2 3 2" xfId="56692"/>
    <cellStyle name="Normal 59 3 2 3 3" xfId="56693"/>
    <cellStyle name="Normal 59 3 2 4" xfId="56694"/>
    <cellStyle name="Normal 59 3 2 5" xfId="56695"/>
    <cellStyle name="Normal 59 3 3" xfId="56696"/>
    <cellStyle name="Normal 59 3 3 2" xfId="56697"/>
    <cellStyle name="Normal 59 3 3 2 2" xfId="56698"/>
    <cellStyle name="Normal 59 3 3 2 2 2" xfId="56699"/>
    <cellStyle name="Normal 59 3 3 2 2 3" xfId="56700"/>
    <cellStyle name="Normal 59 3 3 2 3" xfId="56701"/>
    <cellStyle name="Normal 59 3 3 2 4" xfId="56702"/>
    <cellStyle name="Normal 59 3 3 3" xfId="56703"/>
    <cellStyle name="Normal 59 3 3 3 2" xfId="56704"/>
    <cellStyle name="Normal 59 3 3 3 3" xfId="56705"/>
    <cellStyle name="Normal 59 3 3 4" xfId="56706"/>
    <cellStyle name="Normal 59 3 3 5" xfId="56707"/>
    <cellStyle name="Normal 59 3 4" xfId="56708"/>
    <cellStyle name="Normal 59 3 4 2" xfId="56709"/>
    <cellStyle name="Normal 59 3 4 2 2" xfId="56710"/>
    <cellStyle name="Normal 59 3 4 2 3" xfId="56711"/>
    <cellStyle name="Normal 59 3 4 3" xfId="56712"/>
    <cellStyle name="Normal 59 3 4 4" xfId="56713"/>
    <cellStyle name="Normal 59 3 5" xfId="56714"/>
    <cellStyle name="Normal 59 3 5 2" xfId="56715"/>
    <cellStyle name="Normal 59 3 5 3" xfId="56716"/>
    <cellStyle name="Normal 59 3 6" xfId="56717"/>
    <cellStyle name="Normal 59 3 7" xfId="56718"/>
    <cellStyle name="Normal 59 4" xfId="56719"/>
    <cellStyle name="Normal 59 4 2" xfId="56720"/>
    <cellStyle name="Normal 59 4 2 2" xfId="56721"/>
    <cellStyle name="Normal 59 4 2 2 2" xfId="56722"/>
    <cellStyle name="Normal 59 4 2 2 2 2" xfId="56723"/>
    <cellStyle name="Normal 59 4 2 2 2 3" xfId="56724"/>
    <cellStyle name="Normal 59 4 2 2 3" xfId="56725"/>
    <cellStyle name="Normal 59 4 2 2 4" xfId="56726"/>
    <cellStyle name="Normal 59 4 2 3" xfId="56727"/>
    <cellStyle name="Normal 59 4 2 3 2" xfId="56728"/>
    <cellStyle name="Normal 59 4 2 3 3" xfId="56729"/>
    <cellStyle name="Normal 59 4 2 4" xfId="56730"/>
    <cellStyle name="Normal 59 4 2 5" xfId="56731"/>
    <cellStyle name="Normal 59 4 3" xfId="56732"/>
    <cellStyle name="Normal 59 4 3 2" xfId="56733"/>
    <cellStyle name="Normal 59 4 3 2 2" xfId="56734"/>
    <cellStyle name="Normal 59 4 3 2 2 2" xfId="56735"/>
    <cellStyle name="Normal 59 4 3 2 2 3" xfId="56736"/>
    <cellStyle name="Normal 59 4 3 2 3" xfId="56737"/>
    <cellStyle name="Normal 59 4 3 2 4" xfId="56738"/>
    <cellStyle name="Normal 59 4 3 3" xfId="56739"/>
    <cellStyle name="Normal 59 4 3 3 2" xfId="56740"/>
    <cellStyle name="Normal 59 4 3 3 3" xfId="56741"/>
    <cellStyle name="Normal 59 4 3 4" xfId="56742"/>
    <cellStyle name="Normal 59 4 3 5" xfId="56743"/>
    <cellStyle name="Normal 59 4 4" xfId="56744"/>
    <cellStyle name="Normal 59 4 4 2" xfId="56745"/>
    <cellStyle name="Normal 59 4 4 2 2" xfId="56746"/>
    <cellStyle name="Normal 59 4 4 2 3" xfId="56747"/>
    <cellStyle name="Normal 59 4 4 3" xfId="56748"/>
    <cellStyle name="Normal 59 4 4 4" xfId="56749"/>
    <cellStyle name="Normal 59 4 5" xfId="56750"/>
    <cellStyle name="Normal 59 4 5 2" xfId="56751"/>
    <cellStyle name="Normal 59 4 5 3" xfId="56752"/>
    <cellStyle name="Normal 59 4 6" xfId="56753"/>
    <cellStyle name="Normal 59 4 7" xfId="56754"/>
    <cellStyle name="Normal 59 5" xfId="56755"/>
    <cellStyle name="Normal 59 5 2" xfId="56756"/>
    <cellStyle name="Normal 59 5 2 2" xfId="56757"/>
    <cellStyle name="Normal 59 5 2 2 2" xfId="56758"/>
    <cellStyle name="Normal 59 5 2 2 3" xfId="56759"/>
    <cellStyle name="Normal 59 5 2 3" xfId="56760"/>
    <cellStyle name="Normal 59 5 2 4" xfId="56761"/>
    <cellStyle name="Normal 59 5 3" xfId="56762"/>
    <cellStyle name="Normal 59 5 3 2" xfId="56763"/>
    <cellStyle name="Normal 59 5 3 3" xfId="56764"/>
    <cellStyle name="Normal 59 5 4" xfId="56765"/>
    <cellStyle name="Normal 59 5 5" xfId="56766"/>
    <cellStyle name="Normal 59 6" xfId="56767"/>
    <cellStyle name="Normal 59 6 2" xfId="56768"/>
    <cellStyle name="Normal 59 6 2 2" xfId="56769"/>
    <cellStyle name="Normal 59 6 2 2 2" xfId="56770"/>
    <cellStyle name="Normal 59 6 2 2 3" xfId="56771"/>
    <cellStyle name="Normal 59 6 2 3" xfId="56772"/>
    <cellStyle name="Normal 59 6 2 4" xfId="56773"/>
    <cellStyle name="Normal 59 6 3" xfId="56774"/>
    <cellStyle name="Normal 59 6 3 2" xfId="56775"/>
    <cellStyle name="Normal 59 6 3 3" xfId="56776"/>
    <cellStyle name="Normal 59 6 4" xfId="56777"/>
    <cellStyle name="Normal 59 6 5" xfId="56778"/>
    <cellStyle name="Normal 59 7" xfId="56779"/>
    <cellStyle name="Normal 59 7 2" xfId="56780"/>
    <cellStyle name="Normal 59 7 2 2" xfId="56781"/>
    <cellStyle name="Normal 59 7 2 2 2" xfId="56782"/>
    <cellStyle name="Normal 59 7 2 2 3" xfId="56783"/>
    <cellStyle name="Normal 59 7 2 3" xfId="56784"/>
    <cellStyle name="Normal 59 7 2 4" xfId="56785"/>
    <cellStyle name="Normal 59 7 3" xfId="56786"/>
    <cellStyle name="Normal 59 7 3 2" xfId="56787"/>
    <cellStyle name="Normal 59 7 3 3" xfId="56788"/>
    <cellStyle name="Normal 59 7 4" xfId="56789"/>
    <cellStyle name="Normal 59 7 5" xfId="56790"/>
    <cellStyle name="Normal 59 8" xfId="56791"/>
    <cellStyle name="Normal 59 8 2" xfId="56792"/>
    <cellStyle name="Normal 59 8 2 2" xfId="56793"/>
    <cellStyle name="Normal 59 8 2 3" xfId="56794"/>
    <cellStyle name="Normal 59 8 3" xfId="56795"/>
    <cellStyle name="Normal 59 8 4" xfId="56796"/>
    <cellStyle name="Normal 59 9" xfId="56797"/>
    <cellStyle name="Normal 59 9 2" xfId="56798"/>
    <cellStyle name="Normal 59 9 2 2" xfId="56799"/>
    <cellStyle name="Normal 59 9 2 3" xfId="56800"/>
    <cellStyle name="Normal 59 9 3" xfId="56801"/>
    <cellStyle name="Normal 59 9 4" xfId="56802"/>
    <cellStyle name="Normal 6" xfId="73"/>
    <cellStyle name="Normal 6 10" xfId="56803"/>
    <cellStyle name="Normal 6 11" xfId="56804"/>
    <cellStyle name="Normal 6 12" xfId="56805"/>
    <cellStyle name="Normal 6 2" xfId="2482"/>
    <cellStyle name="Normal 6 2 2" xfId="2483"/>
    <cellStyle name="Normal 6 2 3" xfId="56806"/>
    <cellStyle name="Normal 6 2 4" xfId="56807"/>
    <cellStyle name="Normal 6 2 5" xfId="56808"/>
    <cellStyle name="Normal 6 3" xfId="56809"/>
    <cellStyle name="Normal 6 3 2" xfId="56810"/>
    <cellStyle name="Normal 6 4" xfId="56811"/>
    <cellStyle name="Normal 6 4 2" xfId="56812"/>
    <cellStyle name="Normal 6 4 3" xfId="56813"/>
    <cellStyle name="Normal 6 5" xfId="56814"/>
    <cellStyle name="Normal 6 6" xfId="56815"/>
    <cellStyle name="Normal 6 7" xfId="56816"/>
    <cellStyle name="Normal 6 8" xfId="56817"/>
    <cellStyle name="Normal 6 9" xfId="56818"/>
    <cellStyle name="Normal 60" xfId="56819"/>
    <cellStyle name="Normal 61" xfId="56820"/>
    <cellStyle name="Normal 61 10" xfId="56821"/>
    <cellStyle name="Normal 61 10 2" xfId="56822"/>
    <cellStyle name="Normal 61 10 3" xfId="56823"/>
    <cellStyle name="Normal 61 11" xfId="56824"/>
    <cellStyle name="Normal 61 12" xfId="56825"/>
    <cellStyle name="Normal 61 2" xfId="56826"/>
    <cellStyle name="Normal 61 2 2" xfId="56827"/>
    <cellStyle name="Normal 61 2 2 2" xfId="56828"/>
    <cellStyle name="Normal 61 2 2 2 2" xfId="56829"/>
    <cellStyle name="Normal 61 2 2 2 2 2" xfId="56830"/>
    <cellStyle name="Normal 61 2 2 2 2 3" xfId="56831"/>
    <cellStyle name="Normal 61 2 2 2 3" xfId="56832"/>
    <cellStyle name="Normal 61 2 2 2 4" xfId="56833"/>
    <cellStyle name="Normal 61 2 2 3" xfId="56834"/>
    <cellStyle name="Normal 61 2 2 3 2" xfId="56835"/>
    <cellStyle name="Normal 61 2 2 3 3" xfId="56836"/>
    <cellStyle name="Normal 61 2 2 4" xfId="56837"/>
    <cellStyle name="Normal 61 2 2 5" xfId="56838"/>
    <cellStyle name="Normal 61 2 3" xfId="56839"/>
    <cellStyle name="Normal 61 2 3 2" xfId="56840"/>
    <cellStyle name="Normal 61 2 3 2 2" xfId="56841"/>
    <cellStyle name="Normal 61 2 3 2 2 2" xfId="56842"/>
    <cellStyle name="Normal 61 2 3 2 2 3" xfId="56843"/>
    <cellStyle name="Normal 61 2 3 2 3" xfId="56844"/>
    <cellStyle name="Normal 61 2 3 2 4" xfId="56845"/>
    <cellStyle name="Normal 61 2 3 3" xfId="56846"/>
    <cellStyle name="Normal 61 2 3 3 2" xfId="56847"/>
    <cellStyle name="Normal 61 2 3 3 3" xfId="56848"/>
    <cellStyle name="Normal 61 2 3 4" xfId="56849"/>
    <cellStyle name="Normal 61 2 3 5" xfId="56850"/>
    <cellStyle name="Normal 61 2 4" xfId="56851"/>
    <cellStyle name="Normal 61 2 4 2" xfId="56852"/>
    <cellStyle name="Normal 61 2 4 2 2" xfId="56853"/>
    <cellStyle name="Normal 61 2 4 2 3" xfId="56854"/>
    <cellStyle name="Normal 61 2 4 3" xfId="56855"/>
    <cellStyle name="Normal 61 2 4 4" xfId="56856"/>
    <cellStyle name="Normal 61 2 5" xfId="56857"/>
    <cellStyle name="Normal 61 2 5 2" xfId="56858"/>
    <cellStyle name="Normal 61 2 5 3" xfId="56859"/>
    <cellStyle name="Normal 61 2 6" xfId="56860"/>
    <cellStyle name="Normal 61 2 7" xfId="56861"/>
    <cellStyle name="Normal 61 3" xfId="56862"/>
    <cellStyle name="Normal 61 3 2" xfId="56863"/>
    <cellStyle name="Normal 61 3 2 2" xfId="56864"/>
    <cellStyle name="Normal 61 3 2 2 2" xfId="56865"/>
    <cellStyle name="Normal 61 3 2 2 2 2" xfId="56866"/>
    <cellStyle name="Normal 61 3 2 2 2 3" xfId="56867"/>
    <cellStyle name="Normal 61 3 2 2 3" xfId="56868"/>
    <cellStyle name="Normal 61 3 2 2 4" xfId="56869"/>
    <cellStyle name="Normal 61 3 2 3" xfId="56870"/>
    <cellStyle name="Normal 61 3 2 3 2" xfId="56871"/>
    <cellStyle name="Normal 61 3 2 3 3" xfId="56872"/>
    <cellStyle name="Normal 61 3 2 4" xfId="56873"/>
    <cellStyle name="Normal 61 3 2 5" xfId="56874"/>
    <cellStyle name="Normal 61 3 3" xfId="56875"/>
    <cellStyle name="Normal 61 3 3 2" xfId="56876"/>
    <cellStyle name="Normal 61 3 3 2 2" xfId="56877"/>
    <cellStyle name="Normal 61 3 3 2 2 2" xfId="56878"/>
    <cellStyle name="Normal 61 3 3 2 2 3" xfId="56879"/>
    <cellStyle name="Normal 61 3 3 2 3" xfId="56880"/>
    <cellStyle name="Normal 61 3 3 2 4" xfId="56881"/>
    <cellStyle name="Normal 61 3 3 3" xfId="56882"/>
    <cellStyle name="Normal 61 3 3 3 2" xfId="56883"/>
    <cellStyle name="Normal 61 3 3 3 3" xfId="56884"/>
    <cellStyle name="Normal 61 3 3 4" xfId="56885"/>
    <cellStyle name="Normal 61 3 3 5" xfId="56886"/>
    <cellStyle name="Normal 61 3 4" xfId="56887"/>
    <cellStyle name="Normal 61 3 4 2" xfId="56888"/>
    <cellStyle name="Normal 61 3 4 2 2" xfId="56889"/>
    <cellStyle name="Normal 61 3 4 2 3" xfId="56890"/>
    <cellStyle name="Normal 61 3 4 3" xfId="56891"/>
    <cellStyle name="Normal 61 3 4 4" xfId="56892"/>
    <cellStyle name="Normal 61 3 5" xfId="56893"/>
    <cellStyle name="Normal 61 3 5 2" xfId="56894"/>
    <cellStyle name="Normal 61 3 5 3" xfId="56895"/>
    <cellStyle name="Normal 61 3 6" xfId="56896"/>
    <cellStyle name="Normal 61 3 7" xfId="56897"/>
    <cellStyle name="Normal 61 4" xfId="56898"/>
    <cellStyle name="Normal 61 4 2" xfId="56899"/>
    <cellStyle name="Normal 61 4 2 2" xfId="56900"/>
    <cellStyle name="Normal 61 4 2 2 2" xfId="56901"/>
    <cellStyle name="Normal 61 4 2 2 2 2" xfId="56902"/>
    <cellStyle name="Normal 61 4 2 2 2 3" xfId="56903"/>
    <cellStyle name="Normal 61 4 2 2 3" xfId="56904"/>
    <cellStyle name="Normal 61 4 2 2 4" xfId="56905"/>
    <cellStyle name="Normal 61 4 2 3" xfId="56906"/>
    <cellStyle name="Normal 61 4 2 3 2" xfId="56907"/>
    <cellStyle name="Normal 61 4 2 3 3" xfId="56908"/>
    <cellStyle name="Normal 61 4 2 4" xfId="56909"/>
    <cellStyle name="Normal 61 4 2 5" xfId="56910"/>
    <cellStyle name="Normal 61 4 3" xfId="56911"/>
    <cellStyle name="Normal 61 4 3 2" xfId="56912"/>
    <cellStyle name="Normal 61 4 3 2 2" xfId="56913"/>
    <cellStyle name="Normal 61 4 3 2 2 2" xfId="56914"/>
    <cellStyle name="Normal 61 4 3 2 2 3" xfId="56915"/>
    <cellStyle name="Normal 61 4 3 2 3" xfId="56916"/>
    <cellStyle name="Normal 61 4 3 2 4" xfId="56917"/>
    <cellStyle name="Normal 61 4 3 3" xfId="56918"/>
    <cellStyle name="Normal 61 4 3 3 2" xfId="56919"/>
    <cellStyle name="Normal 61 4 3 3 3" xfId="56920"/>
    <cellStyle name="Normal 61 4 3 4" xfId="56921"/>
    <cellStyle name="Normal 61 4 3 5" xfId="56922"/>
    <cellStyle name="Normal 61 4 4" xfId="56923"/>
    <cellStyle name="Normal 61 4 4 2" xfId="56924"/>
    <cellStyle name="Normal 61 4 4 2 2" xfId="56925"/>
    <cellStyle name="Normal 61 4 4 2 3" xfId="56926"/>
    <cellStyle name="Normal 61 4 4 3" xfId="56927"/>
    <cellStyle name="Normal 61 4 4 4" xfId="56928"/>
    <cellStyle name="Normal 61 4 5" xfId="56929"/>
    <cellStyle name="Normal 61 4 5 2" xfId="56930"/>
    <cellStyle name="Normal 61 4 5 3" xfId="56931"/>
    <cellStyle name="Normal 61 4 6" xfId="56932"/>
    <cellStyle name="Normal 61 4 7" xfId="56933"/>
    <cellStyle name="Normal 61 5" xfId="56934"/>
    <cellStyle name="Normal 61 5 2" xfId="56935"/>
    <cellStyle name="Normal 61 5 2 2" xfId="56936"/>
    <cellStyle name="Normal 61 5 2 2 2" xfId="56937"/>
    <cellStyle name="Normal 61 5 2 2 3" xfId="56938"/>
    <cellStyle name="Normal 61 5 2 3" xfId="56939"/>
    <cellStyle name="Normal 61 5 2 4" xfId="56940"/>
    <cellStyle name="Normal 61 5 3" xfId="56941"/>
    <cellStyle name="Normal 61 5 3 2" xfId="56942"/>
    <cellStyle name="Normal 61 5 3 3" xfId="56943"/>
    <cellStyle name="Normal 61 5 4" xfId="56944"/>
    <cellStyle name="Normal 61 5 5" xfId="56945"/>
    <cellStyle name="Normal 61 6" xfId="56946"/>
    <cellStyle name="Normal 61 6 2" xfId="56947"/>
    <cellStyle name="Normal 61 6 2 2" xfId="56948"/>
    <cellStyle name="Normal 61 6 2 2 2" xfId="56949"/>
    <cellStyle name="Normal 61 6 2 2 3" xfId="56950"/>
    <cellStyle name="Normal 61 6 2 3" xfId="56951"/>
    <cellStyle name="Normal 61 6 2 4" xfId="56952"/>
    <cellStyle name="Normal 61 6 3" xfId="56953"/>
    <cellStyle name="Normal 61 6 3 2" xfId="56954"/>
    <cellStyle name="Normal 61 6 3 3" xfId="56955"/>
    <cellStyle name="Normal 61 6 4" xfId="56956"/>
    <cellStyle name="Normal 61 6 5" xfId="56957"/>
    <cellStyle name="Normal 61 7" xfId="56958"/>
    <cellStyle name="Normal 61 7 2" xfId="56959"/>
    <cellStyle name="Normal 61 7 2 2" xfId="56960"/>
    <cellStyle name="Normal 61 7 2 2 2" xfId="56961"/>
    <cellStyle name="Normal 61 7 2 2 3" xfId="56962"/>
    <cellStyle name="Normal 61 7 2 3" xfId="56963"/>
    <cellStyle name="Normal 61 7 2 4" xfId="56964"/>
    <cellStyle name="Normal 61 7 3" xfId="56965"/>
    <cellStyle name="Normal 61 7 3 2" xfId="56966"/>
    <cellStyle name="Normal 61 7 3 3" xfId="56967"/>
    <cellStyle name="Normal 61 7 4" xfId="56968"/>
    <cellStyle name="Normal 61 7 5" xfId="56969"/>
    <cellStyle name="Normal 61 8" xfId="56970"/>
    <cellStyle name="Normal 61 8 2" xfId="56971"/>
    <cellStyle name="Normal 61 8 2 2" xfId="56972"/>
    <cellStyle name="Normal 61 8 2 3" xfId="56973"/>
    <cellStyle name="Normal 61 8 3" xfId="56974"/>
    <cellStyle name="Normal 61 8 4" xfId="56975"/>
    <cellStyle name="Normal 61 9" xfId="56976"/>
    <cellStyle name="Normal 61 9 2" xfId="56977"/>
    <cellStyle name="Normal 61 9 2 2" xfId="56978"/>
    <cellStyle name="Normal 61 9 2 3" xfId="56979"/>
    <cellStyle name="Normal 61 9 3" xfId="56980"/>
    <cellStyle name="Normal 61 9 4" xfId="56981"/>
    <cellStyle name="Normal 62" xfId="56982"/>
    <cellStyle name="Normal 62 10" xfId="56983"/>
    <cellStyle name="Normal 62 10 2" xfId="56984"/>
    <cellStyle name="Normal 62 10 3" xfId="56985"/>
    <cellStyle name="Normal 62 11" xfId="56986"/>
    <cellStyle name="Normal 62 12" xfId="56987"/>
    <cellStyle name="Normal 62 2" xfId="56988"/>
    <cellStyle name="Normal 62 2 2" xfId="56989"/>
    <cellStyle name="Normal 62 2 2 2" xfId="56990"/>
    <cellStyle name="Normal 62 2 2 2 2" xfId="56991"/>
    <cellStyle name="Normal 62 2 2 2 2 2" xfId="56992"/>
    <cellStyle name="Normal 62 2 2 2 2 3" xfId="56993"/>
    <cellStyle name="Normal 62 2 2 2 3" xfId="56994"/>
    <cellStyle name="Normal 62 2 2 2 4" xfId="56995"/>
    <cellStyle name="Normal 62 2 2 3" xfId="56996"/>
    <cellStyle name="Normal 62 2 2 3 2" xfId="56997"/>
    <cellStyle name="Normal 62 2 2 3 3" xfId="56998"/>
    <cellStyle name="Normal 62 2 2 4" xfId="56999"/>
    <cellStyle name="Normal 62 2 2 5" xfId="57000"/>
    <cellStyle name="Normal 62 2 3" xfId="57001"/>
    <cellStyle name="Normal 62 2 3 2" xfId="57002"/>
    <cellStyle name="Normal 62 2 3 2 2" xfId="57003"/>
    <cellStyle name="Normal 62 2 3 2 2 2" xfId="57004"/>
    <cellStyle name="Normal 62 2 3 2 2 3" xfId="57005"/>
    <cellStyle name="Normal 62 2 3 2 3" xfId="57006"/>
    <cellStyle name="Normal 62 2 3 2 4" xfId="57007"/>
    <cellStyle name="Normal 62 2 3 3" xfId="57008"/>
    <cellStyle name="Normal 62 2 3 3 2" xfId="57009"/>
    <cellStyle name="Normal 62 2 3 3 3" xfId="57010"/>
    <cellStyle name="Normal 62 2 3 4" xfId="57011"/>
    <cellStyle name="Normal 62 2 3 5" xfId="57012"/>
    <cellStyle name="Normal 62 2 4" xfId="57013"/>
    <cellStyle name="Normal 62 2 4 2" xfId="57014"/>
    <cellStyle name="Normal 62 2 4 2 2" xfId="57015"/>
    <cellStyle name="Normal 62 2 4 2 3" xfId="57016"/>
    <cellStyle name="Normal 62 2 4 3" xfId="57017"/>
    <cellStyle name="Normal 62 2 4 4" xfId="57018"/>
    <cellStyle name="Normal 62 2 5" xfId="57019"/>
    <cellStyle name="Normal 62 2 5 2" xfId="57020"/>
    <cellStyle name="Normal 62 2 5 3" xfId="57021"/>
    <cellStyle name="Normal 62 2 6" xfId="57022"/>
    <cellStyle name="Normal 62 2 7" xfId="57023"/>
    <cellStyle name="Normal 62 3" xfId="57024"/>
    <cellStyle name="Normal 62 3 2" xfId="57025"/>
    <cellStyle name="Normal 62 3 2 2" xfId="57026"/>
    <cellStyle name="Normal 62 3 2 2 2" xfId="57027"/>
    <cellStyle name="Normal 62 3 2 2 2 2" xfId="57028"/>
    <cellStyle name="Normal 62 3 2 2 2 3" xfId="57029"/>
    <cellStyle name="Normal 62 3 2 2 3" xfId="57030"/>
    <cellStyle name="Normal 62 3 2 2 4" xfId="57031"/>
    <cellStyle name="Normal 62 3 2 3" xfId="57032"/>
    <cellStyle name="Normal 62 3 2 3 2" xfId="57033"/>
    <cellStyle name="Normal 62 3 2 3 3" xfId="57034"/>
    <cellStyle name="Normal 62 3 2 4" xfId="57035"/>
    <cellStyle name="Normal 62 3 2 5" xfId="57036"/>
    <cellStyle name="Normal 62 3 3" xfId="57037"/>
    <cellStyle name="Normal 62 3 3 2" xfId="57038"/>
    <cellStyle name="Normal 62 3 3 2 2" xfId="57039"/>
    <cellStyle name="Normal 62 3 3 2 2 2" xfId="57040"/>
    <cellStyle name="Normal 62 3 3 2 2 3" xfId="57041"/>
    <cellStyle name="Normal 62 3 3 2 3" xfId="57042"/>
    <cellStyle name="Normal 62 3 3 2 4" xfId="57043"/>
    <cellStyle name="Normal 62 3 3 3" xfId="57044"/>
    <cellStyle name="Normal 62 3 3 3 2" xfId="57045"/>
    <cellStyle name="Normal 62 3 3 3 3" xfId="57046"/>
    <cellStyle name="Normal 62 3 3 4" xfId="57047"/>
    <cellStyle name="Normal 62 3 3 5" xfId="57048"/>
    <cellStyle name="Normal 62 3 4" xfId="57049"/>
    <cellStyle name="Normal 62 3 4 2" xfId="57050"/>
    <cellStyle name="Normal 62 3 4 2 2" xfId="57051"/>
    <cellStyle name="Normal 62 3 4 2 3" xfId="57052"/>
    <cellStyle name="Normal 62 3 4 3" xfId="57053"/>
    <cellStyle name="Normal 62 3 4 4" xfId="57054"/>
    <cellStyle name="Normal 62 3 5" xfId="57055"/>
    <cellStyle name="Normal 62 3 5 2" xfId="57056"/>
    <cellStyle name="Normal 62 3 5 3" xfId="57057"/>
    <cellStyle name="Normal 62 3 6" xfId="57058"/>
    <cellStyle name="Normal 62 3 7" xfId="57059"/>
    <cellStyle name="Normal 62 4" xfId="57060"/>
    <cellStyle name="Normal 62 4 2" xfId="57061"/>
    <cellStyle name="Normal 62 4 2 2" xfId="57062"/>
    <cellStyle name="Normal 62 4 2 2 2" xfId="57063"/>
    <cellStyle name="Normal 62 4 2 2 2 2" xfId="57064"/>
    <cellStyle name="Normal 62 4 2 2 2 3" xfId="57065"/>
    <cellStyle name="Normal 62 4 2 2 3" xfId="57066"/>
    <cellStyle name="Normal 62 4 2 2 4" xfId="57067"/>
    <cellStyle name="Normal 62 4 2 3" xfId="57068"/>
    <cellStyle name="Normal 62 4 2 3 2" xfId="57069"/>
    <cellStyle name="Normal 62 4 2 3 3" xfId="57070"/>
    <cellStyle name="Normal 62 4 2 4" xfId="57071"/>
    <cellStyle name="Normal 62 4 2 5" xfId="57072"/>
    <cellStyle name="Normal 62 4 3" xfId="57073"/>
    <cellStyle name="Normal 62 4 3 2" xfId="57074"/>
    <cellStyle name="Normal 62 4 3 2 2" xfId="57075"/>
    <cellStyle name="Normal 62 4 3 2 2 2" xfId="57076"/>
    <cellStyle name="Normal 62 4 3 2 2 3" xfId="57077"/>
    <cellStyle name="Normal 62 4 3 2 3" xfId="57078"/>
    <cellStyle name="Normal 62 4 3 2 4" xfId="57079"/>
    <cellStyle name="Normal 62 4 3 3" xfId="57080"/>
    <cellStyle name="Normal 62 4 3 3 2" xfId="57081"/>
    <cellStyle name="Normal 62 4 3 3 3" xfId="57082"/>
    <cellStyle name="Normal 62 4 3 4" xfId="57083"/>
    <cellStyle name="Normal 62 4 3 5" xfId="57084"/>
    <cellStyle name="Normal 62 4 4" xfId="57085"/>
    <cellStyle name="Normal 62 4 4 2" xfId="57086"/>
    <cellStyle name="Normal 62 4 4 2 2" xfId="57087"/>
    <cellStyle name="Normal 62 4 4 2 3" xfId="57088"/>
    <cellStyle name="Normal 62 4 4 3" xfId="57089"/>
    <cellStyle name="Normal 62 4 4 4" xfId="57090"/>
    <cellStyle name="Normal 62 4 5" xfId="57091"/>
    <cellStyle name="Normal 62 4 5 2" xfId="57092"/>
    <cellStyle name="Normal 62 4 5 3" xfId="57093"/>
    <cellStyle name="Normal 62 4 6" xfId="57094"/>
    <cellStyle name="Normal 62 4 7" xfId="57095"/>
    <cellStyle name="Normal 62 5" xfId="57096"/>
    <cellStyle name="Normal 62 5 2" xfId="57097"/>
    <cellStyle name="Normal 62 5 2 2" xfId="57098"/>
    <cellStyle name="Normal 62 5 2 2 2" xfId="57099"/>
    <cellStyle name="Normal 62 5 2 2 3" xfId="57100"/>
    <cellStyle name="Normal 62 5 2 3" xfId="57101"/>
    <cellStyle name="Normal 62 5 2 4" xfId="57102"/>
    <cellStyle name="Normal 62 5 3" xfId="57103"/>
    <cellStyle name="Normal 62 5 3 2" xfId="57104"/>
    <cellStyle name="Normal 62 5 3 3" xfId="57105"/>
    <cellStyle name="Normal 62 5 4" xfId="57106"/>
    <cellStyle name="Normal 62 5 5" xfId="57107"/>
    <cellStyle name="Normal 62 6" xfId="57108"/>
    <cellStyle name="Normal 62 6 2" xfId="57109"/>
    <cellStyle name="Normal 62 6 2 2" xfId="57110"/>
    <cellStyle name="Normal 62 6 2 2 2" xfId="57111"/>
    <cellStyle name="Normal 62 6 2 2 3" xfId="57112"/>
    <cellStyle name="Normal 62 6 2 3" xfId="57113"/>
    <cellStyle name="Normal 62 6 2 4" xfId="57114"/>
    <cellStyle name="Normal 62 6 3" xfId="57115"/>
    <cellStyle name="Normal 62 6 3 2" xfId="57116"/>
    <cellStyle name="Normal 62 6 3 3" xfId="57117"/>
    <cellStyle name="Normal 62 6 4" xfId="57118"/>
    <cellStyle name="Normal 62 6 5" xfId="57119"/>
    <cellStyle name="Normal 62 7" xfId="57120"/>
    <cellStyle name="Normal 62 7 2" xfId="57121"/>
    <cellStyle name="Normal 62 7 2 2" xfId="57122"/>
    <cellStyle name="Normal 62 7 2 2 2" xfId="57123"/>
    <cellStyle name="Normal 62 7 2 2 3" xfId="57124"/>
    <cellStyle name="Normal 62 7 2 3" xfId="57125"/>
    <cellStyle name="Normal 62 7 2 4" xfId="57126"/>
    <cellStyle name="Normal 62 7 3" xfId="57127"/>
    <cellStyle name="Normal 62 7 3 2" xfId="57128"/>
    <cellStyle name="Normal 62 7 3 3" xfId="57129"/>
    <cellStyle name="Normal 62 7 4" xfId="57130"/>
    <cellStyle name="Normal 62 7 5" xfId="57131"/>
    <cellStyle name="Normal 62 8" xfId="57132"/>
    <cellStyle name="Normal 62 8 2" xfId="57133"/>
    <cellStyle name="Normal 62 8 2 2" xfId="57134"/>
    <cellStyle name="Normal 62 8 2 3" xfId="57135"/>
    <cellStyle name="Normal 62 8 3" xfId="57136"/>
    <cellStyle name="Normal 62 8 4" xfId="57137"/>
    <cellStyle name="Normal 62 9" xfId="57138"/>
    <cellStyle name="Normal 62 9 2" xfId="57139"/>
    <cellStyle name="Normal 62 9 2 2" xfId="57140"/>
    <cellStyle name="Normal 62 9 2 3" xfId="57141"/>
    <cellStyle name="Normal 62 9 3" xfId="57142"/>
    <cellStyle name="Normal 62 9 4" xfId="57143"/>
    <cellStyle name="Normal 63" xfId="57144"/>
    <cellStyle name="Normal 63 10" xfId="57145"/>
    <cellStyle name="Normal 63 10 2" xfId="57146"/>
    <cellStyle name="Normal 63 10 3" xfId="57147"/>
    <cellStyle name="Normal 63 11" xfId="57148"/>
    <cellStyle name="Normal 63 12" xfId="57149"/>
    <cellStyle name="Normal 63 2" xfId="57150"/>
    <cellStyle name="Normal 63 2 2" xfId="57151"/>
    <cellStyle name="Normal 63 2 2 2" xfId="57152"/>
    <cellStyle name="Normal 63 2 2 2 2" xfId="57153"/>
    <cellStyle name="Normal 63 2 2 2 2 2" xfId="57154"/>
    <cellStyle name="Normal 63 2 2 2 2 3" xfId="57155"/>
    <cellStyle name="Normal 63 2 2 2 3" xfId="57156"/>
    <cellStyle name="Normal 63 2 2 2 4" xfId="57157"/>
    <cellStyle name="Normal 63 2 2 3" xfId="57158"/>
    <cellStyle name="Normal 63 2 2 3 2" xfId="57159"/>
    <cellStyle name="Normal 63 2 2 3 3" xfId="57160"/>
    <cellStyle name="Normal 63 2 2 4" xfId="57161"/>
    <cellStyle name="Normal 63 2 2 5" xfId="57162"/>
    <cellStyle name="Normal 63 2 3" xfId="57163"/>
    <cellStyle name="Normal 63 2 3 2" xfId="57164"/>
    <cellStyle name="Normal 63 2 3 2 2" xfId="57165"/>
    <cellStyle name="Normal 63 2 3 2 2 2" xfId="57166"/>
    <cellStyle name="Normal 63 2 3 2 2 3" xfId="57167"/>
    <cellStyle name="Normal 63 2 3 2 3" xfId="57168"/>
    <cellStyle name="Normal 63 2 3 2 4" xfId="57169"/>
    <cellStyle name="Normal 63 2 3 3" xfId="57170"/>
    <cellStyle name="Normal 63 2 3 3 2" xfId="57171"/>
    <cellStyle name="Normal 63 2 3 3 3" xfId="57172"/>
    <cellStyle name="Normal 63 2 3 4" xfId="57173"/>
    <cellStyle name="Normal 63 2 3 5" xfId="57174"/>
    <cellStyle name="Normal 63 2 4" xfId="57175"/>
    <cellStyle name="Normal 63 2 4 2" xfId="57176"/>
    <cellStyle name="Normal 63 2 4 2 2" xfId="57177"/>
    <cellStyle name="Normal 63 2 4 2 3" xfId="57178"/>
    <cellStyle name="Normal 63 2 4 3" xfId="57179"/>
    <cellStyle name="Normal 63 2 4 4" xfId="57180"/>
    <cellStyle name="Normal 63 2 5" xfId="57181"/>
    <cellStyle name="Normal 63 2 5 2" xfId="57182"/>
    <cellStyle name="Normal 63 2 5 3" xfId="57183"/>
    <cellStyle name="Normal 63 2 6" xfId="57184"/>
    <cellStyle name="Normal 63 2 7" xfId="57185"/>
    <cellStyle name="Normal 63 3" xfId="57186"/>
    <cellStyle name="Normal 63 3 2" xfId="57187"/>
    <cellStyle name="Normal 63 3 2 2" xfId="57188"/>
    <cellStyle name="Normal 63 3 2 2 2" xfId="57189"/>
    <cellStyle name="Normal 63 3 2 2 2 2" xfId="57190"/>
    <cellStyle name="Normal 63 3 2 2 2 3" xfId="57191"/>
    <cellStyle name="Normal 63 3 2 2 3" xfId="57192"/>
    <cellStyle name="Normal 63 3 2 2 4" xfId="57193"/>
    <cellStyle name="Normal 63 3 2 3" xfId="57194"/>
    <cellStyle name="Normal 63 3 2 3 2" xfId="57195"/>
    <cellStyle name="Normal 63 3 2 3 3" xfId="57196"/>
    <cellStyle name="Normal 63 3 2 4" xfId="57197"/>
    <cellStyle name="Normal 63 3 2 5" xfId="57198"/>
    <cellStyle name="Normal 63 3 3" xfId="57199"/>
    <cellStyle name="Normal 63 3 3 2" xfId="57200"/>
    <cellStyle name="Normal 63 3 3 2 2" xfId="57201"/>
    <cellStyle name="Normal 63 3 3 2 2 2" xfId="57202"/>
    <cellStyle name="Normal 63 3 3 2 2 3" xfId="57203"/>
    <cellStyle name="Normal 63 3 3 2 3" xfId="57204"/>
    <cellStyle name="Normal 63 3 3 2 4" xfId="57205"/>
    <cellStyle name="Normal 63 3 3 3" xfId="57206"/>
    <cellStyle name="Normal 63 3 3 3 2" xfId="57207"/>
    <cellStyle name="Normal 63 3 3 3 3" xfId="57208"/>
    <cellStyle name="Normal 63 3 3 4" xfId="57209"/>
    <cellStyle name="Normal 63 3 3 5" xfId="57210"/>
    <cellStyle name="Normal 63 3 4" xfId="57211"/>
    <cellStyle name="Normal 63 3 4 2" xfId="57212"/>
    <cellStyle name="Normal 63 3 4 2 2" xfId="57213"/>
    <cellStyle name="Normal 63 3 4 2 3" xfId="57214"/>
    <cellStyle name="Normal 63 3 4 3" xfId="57215"/>
    <cellStyle name="Normal 63 3 4 4" xfId="57216"/>
    <cellStyle name="Normal 63 3 5" xfId="57217"/>
    <cellStyle name="Normal 63 3 5 2" xfId="57218"/>
    <cellStyle name="Normal 63 3 5 3" xfId="57219"/>
    <cellStyle name="Normal 63 3 6" xfId="57220"/>
    <cellStyle name="Normal 63 3 7" xfId="57221"/>
    <cellStyle name="Normal 63 4" xfId="57222"/>
    <cellStyle name="Normal 63 4 2" xfId="57223"/>
    <cellStyle name="Normal 63 4 2 2" xfId="57224"/>
    <cellStyle name="Normal 63 4 2 2 2" xfId="57225"/>
    <cellStyle name="Normal 63 4 2 2 2 2" xfId="57226"/>
    <cellStyle name="Normal 63 4 2 2 2 3" xfId="57227"/>
    <cellStyle name="Normal 63 4 2 2 3" xfId="57228"/>
    <cellStyle name="Normal 63 4 2 2 4" xfId="57229"/>
    <cellStyle name="Normal 63 4 2 3" xfId="57230"/>
    <cellStyle name="Normal 63 4 2 3 2" xfId="57231"/>
    <cellStyle name="Normal 63 4 2 3 3" xfId="57232"/>
    <cellStyle name="Normal 63 4 2 4" xfId="57233"/>
    <cellStyle name="Normal 63 4 2 5" xfId="57234"/>
    <cellStyle name="Normal 63 4 3" xfId="57235"/>
    <cellStyle name="Normal 63 4 3 2" xfId="57236"/>
    <cellStyle name="Normal 63 4 3 2 2" xfId="57237"/>
    <cellStyle name="Normal 63 4 3 2 2 2" xfId="57238"/>
    <cellStyle name="Normal 63 4 3 2 2 3" xfId="57239"/>
    <cellStyle name="Normal 63 4 3 2 3" xfId="57240"/>
    <cellStyle name="Normal 63 4 3 2 4" xfId="57241"/>
    <cellStyle name="Normal 63 4 3 3" xfId="57242"/>
    <cellStyle name="Normal 63 4 3 3 2" xfId="57243"/>
    <cellStyle name="Normal 63 4 3 3 3" xfId="57244"/>
    <cellStyle name="Normal 63 4 3 4" xfId="57245"/>
    <cellStyle name="Normal 63 4 3 5" xfId="57246"/>
    <cellStyle name="Normal 63 4 4" xfId="57247"/>
    <cellStyle name="Normal 63 4 4 2" xfId="57248"/>
    <cellStyle name="Normal 63 4 4 2 2" xfId="57249"/>
    <cellStyle name="Normal 63 4 4 2 3" xfId="57250"/>
    <cellStyle name="Normal 63 4 4 3" xfId="57251"/>
    <cellStyle name="Normal 63 4 4 4" xfId="57252"/>
    <cellStyle name="Normal 63 4 5" xfId="57253"/>
    <cellStyle name="Normal 63 4 5 2" xfId="57254"/>
    <cellStyle name="Normal 63 4 5 3" xfId="57255"/>
    <cellStyle name="Normal 63 4 6" xfId="57256"/>
    <cellStyle name="Normal 63 4 7" xfId="57257"/>
    <cellStyle name="Normal 63 5" xfId="57258"/>
    <cellStyle name="Normal 63 5 2" xfId="57259"/>
    <cellStyle name="Normal 63 5 2 2" xfId="57260"/>
    <cellStyle name="Normal 63 5 2 2 2" xfId="57261"/>
    <cellStyle name="Normal 63 5 2 2 3" xfId="57262"/>
    <cellStyle name="Normal 63 5 2 3" xfId="57263"/>
    <cellStyle name="Normal 63 5 2 4" xfId="57264"/>
    <cellStyle name="Normal 63 5 3" xfId="57265"/>
    <cellStyle name="Normal 63 5 3 2" xfId="57266"/>
    <cellStyle name="Normal 63 5 3 3" xfId="57267"/>
    <cellStyle name="Normal 63 5 4" xfId="57268"/>
    <cellStyle name="Normal 63 5 5" xfId="57269"/>
    <cellStyle name="Normal 63 6" xfId="57270"/>
    <cellStyle name="Normal 63 6 2" xfId="57271"/>
    <cellStyle name="Normal 63 6 2 2" xfId="57272"/>
    <cellStyle name="Normal 63 6 2 2 2" xfId="57273"/>
    <cellStyle name="Normal 63 6 2 2 3" xfId="57274"/>
    <cellStyle name="Normal 63 6 2 3" xfId="57275"/>
    <cellStyle name="Normal 63 6 2 4" xfId="57276"/>
    <cellStyle name="Normal 63 6 3" xfId="57277"/>
    <cellStyle name="Normal 63 6 3 2" xfId="57278"/>
    <cellStyle name="Normal 63 6 3 3" xfId="57279"/>
    <cellStyle name="Normal 63 6 4" xfId="57280"/>
    <cellStyle name="Normal 63 6 5" xfId="57281"/>
    <cellStyle name="Normal 63 7" xfId="57282"/>
    <cellStyle name="Normal 63 7 2" xfId="57283"/>
    <cellStyle name="Normal 63 7 2 2" xfId="57284"/>
    <cellStyle name="Normal 63 7 2 2 2" xfId="57285"/>
    <cellStyle name="Normal 63 7 2 2 3" xfId="57286"/>
    <cellStyle name="Normal 63 7 2 3" xfId="57287"/>
    <cellStyle name="Normal 63 7 2 4" xfId="57288"/>
    <cellStyle name="Normal 63 7 3" xfId="57289"/>
    <cellStyle name="Normal 63 7 3 2" xfId="57290"/>
    <cellStyle name="Normal 63 7 3 3" xfId="57291"/>
    <cellStyle name="Normal 63 7 4" xfId="57292"/>
    <cellStyle name="Normal 63 7 5" xfId="57293"/>
    <cellStyle name="Normal 63 8" xfId="57294"/>
    <cellStyle name="Normal 63 8 2" xfId="57295"/>
    <cellStyle name="Normal 63 8 2 2" xfId="57296"/>
    <cellStyle name="Normal 63 8 2 3" xfId="57297"/>
    <cellStyle name="Normal 63 8 3" xfId="57298"/>
    <cellStyle name="Normal 63 8 4" xfId="57299"/>
    <cellStyle name="Normal 63 9" xfId="57300"/>
    <cellStyle name="Normal 63 9 2" xfId="57301"/>
    <cellStyle name="Normal 63 9 2 2" xfId="57302"/>
    <cellStyle name="Normal 63 9 2 3" xfId="57303"/>
    <cellStyle name="Normal 63 9 3" xfId="57304"/>
    <cellStyle name="Normal 63 9 4" xfId="57305"/>
    <cellStyle name="Normal 64" xfId="57306"/>
    <cellStyle name="Normal 64 10" xfId="57307"/>
    <cellStyle name="Normal 64 10 2" xfId="57308"/>
    <cellStyle name="Normal 64 10 3" xfId="57309"/>
    <cellStyle name="Normal 64 11" xfId="57310"/>
    <cellStyle name="Normal 64 12" xfId="57311"/>
    <cellStyle name="Normal 64 2" xfId="57312"/>
    <cellStyle name="Normal 64 2 2" xfId="57313"/>
    <cellStyle name="Normal 64 2 2 2" xfId="57314"/>
    <cellStyle name="Normal 64 2 2 2 2" xfId="57315"/>
    <cellStyle name="Normal 64 2 2 2 2 2" xfId="57316"/>
    <cellStyle name="Normal 64 2 2 2 2 3" xfId="57317"/>
    <cellStyle name="Normal 64 2 2 2 3" xfId="57318"/>
    <cellStyle name="Normal 64 2 2 2 4" xfId="57319"/>
    <cellStyle name="Normal 64 2 2 3" xfId="57320"/>
    <cellStyle name="Normal 64 2 2 3 2" xfId="57321"/>
    <cellStyle name="Normal 64 2 2 3 3" xfId="57322"/>
    <cellStyle name="Normal 64 2 2 4" xfId="57323"/>
    <cellStyle name="Normal 64 2 2 5" xfId="57324"/>
    <cellStyle name="Normal 64 2 3" xfId="57325"/>
    <cellStyle name="Normal 64 2 3 2" xfId="57326"/>
    <cellStyle name="Normal 64 2 3 2 2" xfId="57327"/>
    <cellStyle name="Normal 64 2 3 2 2 2" xfId="57328"/>
    <cellStyle name="Normal 64 2 3 2 2 3" xfId="57329"/>
    <cellStyle name="Normal 64 2 3 2 3" xfId="57330"/>
    <cellStyle name="Normal 64 2 3 2 4" xfId="57331"/>
    <cellStyle name="Normal 64 2 3 3" xfId="57332"/>
    <cellStyle name="Normal 64 2 3 3 2" xfId="57333"/>
    <cellStyle name="Normal 64 2 3 3 3" xfId="57334"/>
    <cellStyle name="Normal 64 2 3 4" xfId="57335"/>
    <cellStyle name="Normal 64 2 3 5" xfId="57336"/>
    <cellStyle name="Normal 64 2 4" xfId="57337"/>
    <cellStyle name="Normal 64 2 4 2" xfId="57338"/>
    <cellStyle name="Normal 64 2 4 2 2" xfId="57339"/>
    <cellStyle name="Normal 64 2 4 2 3" xfId="57340"/>
    <cellStyle name="Normal 64 2 4 3" xfId="57341"/>
    <cellStyle name="Normal 64 2 4 4" xfId="57342"/>
    <cellStyle name="Normal 64 2 5" xfId="57343"/>
    <cellStyle name="Normal 64 2 5 2" xfId="57344"/>
    <cellStyle name="Normal 64 2 5 3" xfId="57345"/>
    <cellStyle name="Normal 64 2 6" xfId="57346"/>
    <cellStyle name="Normal 64 2 7" xfId="57347"/>
    <cellStyle name="Normal 64 3" xfId="57348"/>
    <cellStyle name="Normal 64 3 2" xfId="57349"/>
    <cellStyle name="Normal 64 3 2 2" xfId="57350"/>
    <cellStyle name="Normal 64 3 2 2 2" xfId="57351"/>
    <cellStyle name="Normal 64 3 2 2 2 2" xfId="57352"/>
    <cellStyle name="Normal 64 3 2 2 2 3" xfId="57353"/>
    <cellStyle name="Normal 64 3 2 2 3" xfId="57354"/>
    <cellStyle name="Normal 64 3 2 2 4" xfId="57355"/>
    <cellStyle name="Normal 64 3 2 3" xfId="57356"/>
    <cellStyle name="Normal 64 3 2 3 2" xfId="57357"/>
    <cellStyle name="Normal 64 3 2 3 3" xfId="57358"/>
    <cellStyle name="Normal 64 3 2 4" xfId="57359"/>
    <cellStyle name="Normal 64 3 2 5" xfId="57360"/>
    <cellStyle name="Normal 64 3 3" xfId="57361"/>
    <cellStyle name="Normal 64 3 3 2" xfId="57362"/>
    <cellStyle name="Normal 64 3 3 2 2" xfId="57363"/>
    <cellStyle name="Normal 64 3 3 2 2 2" xfId="57364"/>
    <cellStyle name="Normal 64 3 3 2 2 3" xfId="57365"/>
    <cellStyle name="Normal 64 3 3 2 3" xfId="57366"/>
    <cellStyle name="Normal 64 3 3 2 4" xfId="57367"/>
    <cellStyle name="Normal 64 3 3 3" xfId="57368"/>
    <cellStyle name="Normal 64 3 3 3 2" xfId="57369"/>
    <cellStyle name="Normal 64 3 3 3 3" xfId="57370"/>
    <cellStyle name="Normal 64 3 3 4" xfId="57371"/>
    <cellStyle name="Normal 64 3 3 5" xfId="57372"/>
    <cellStyle name="Normal 64 3 4" xfId="57373"/>
    <cellStyle name="Normal 64 3 4 2" xfId="57374"/>
    <cellStyle name="Normal 64 3 4 2 2" xfId="57375"/>
    <cellStyle name="Normal 64 3 4 2 3" xfId="57376"/>
    <cellStyle name="Normal 64 3 4 3" xfId="57377"/>
    <cellStyle name="Normal 64 3 4 4" xfId="57378"/>
    <cellStyle name="Normal 64 3 5" xfId="57379"/>
    <cellStyle name="Normal 64 3 5 2" xfId="57380"/>
    <cellStyle name="Normal 64 3 5 3" xfId="57381"/>
    <cellStyle name="Normal 64 3 6" xfId="57382"/>
    <cellStyle name="Normal 64 3 7" xfId="57383"/>
    <cellStyle name="Normal 64 4" xfId="57384"/>
    <cellStyle name="Normal 64 4 2" xfId="57385"/>
    <cellStyle name="Normal 64 4 2 2" xfId="57386"/>
    <cellStyle name="Normal 64 4 2 2 2" xfId="57387"/>
    <cellStyle name="Normal 64 4 2 2 2 2" xfId="57388"/>
    <cellStyle name="Normal 64 4 2 2 2 3" xfId="57389"/>
    <cellStyle name="Normal 64 4 2 2 3" xfId="57390"/>
    <cellStyle name="Normal 64 4 2 2 4" xfId="57391"/>
    <cellStyle name="Normal 64 4 2 3" xfId="57392"/>
    <cellStyle name="Normal 64 4 2 3 2" xfId="57393"/>
    <cellStyle name="Normal 64 4 2 3 3" xfId="57394"/>
    <cellStyle name="Normal 64 4 2 4" xfId="57395"/>
    <cellStyle name="Normal 64 4 2 5" xfId="57396"/>
    <cellStyle name="Normal 64 4 3" xfId="57397"/>
    <cellStyle name="Normal 64 4 3 2" xfId="57398"/>
    <cellStyle name="Normal 64 4 3 2 2" xfId="57399"/>
    <cellStyle name="Normal 64 4 3 2 2 2" xfId="57400"/>
    <cellStyle name="Normal 64 4 3 2 2 3" xfId="57401"/>
    <cellStyle name="Normal 64 4 3 2 3" xfId="57402"/>
    <cellStyle name="Normal 64 4 3 2 4" xfId="57403"/>
    <cellStyle name="Normal 64 4 3 3" xfId="57404"/>
    <cellStyle name="Normal 64 4 3 3 2" xfId="57405"/>
    <cellStyle name="Normal 64 4 3 3 3" xfId="57406"/>
    <cellStyle name="Normal 64 4 3 4" xfId="57407"/>
    <cellStyle name="Normal 64 4 3 5" xfId="57408"/>
    <cellStyle name="Normal 64 4 4" xfId="57409"/>
    <cellStyle name="Normal 64 4 4 2" xfId="57410"/>
    <cellStyle name="Normal 64 4 4 2 2" xfId="57411"/>
    <cellStyle name="Normal 64 4 4 2 3" xfId="57412"/>
    <cellStyle name="Normal 64 4 4 3" xfId="57413"/>
    <cellStyle name="Normal 64 4 4 4" xfId="57414"/>
    <cellStyle name="Normal 64 4 5" xfId="57415"/>
    <cellStyle name="Normal 64 4 5 2" xfId="57416"/>
    <cellStyle name="Normal 64 4 5 3" xfId="57417"/>
    <cellStyle name="Normal 64 4 6" xfId="57418"/>
    <cellStyle name="Normal 64 4 7" xfId="57419"/>
    <cellStyle name="Normal 64 5" xfId="57420"/>
    <cellStyle name="Normal 64 5 2" xfId="57421"/>
    <cellStyle name="Normal 64 5 2 2" xfId="57422"/>
    <cellStyle name="Normal 64 5 2 2 2" xfId="57423"/>
    <cellStyle name="Normal 64 5 2 2 3" xfId="57424"/>
    <cellStyle name="Normal 64 5 2 3" xfId="57425"/>
    <cellStyle name="Normal 64 5 2 4" xfId="57426"/>
    <cellStyle name="Normal 64 5 3" xfId="57427"/>
    <cellStyle name="Normal 64 5 3 2" xfId="57428"/>
    <cellStyle name="Normal 64 5 3 3" xfId="57429"/>
    <cellStyle name="Normal 64 5 4" xfId="57430"/>
    <cellStyle name="Normal 64 5 5" xfId="57431"/>
    <cellStyle name="Normal 64 6" xfId="57432"/>
    <cellStyle name="Normal 64 6 2" xfId="57433"/>
    <cellStyle name="Normal 64 6 2 2" xfId="57434"/>
    <cellStyle name="Normal 64 6 2 2 2" xfId="57435"/>
    <cellStyle name="Normal 64 6 2 2 3" xfId="57436"/>
    <cellStyle name="Normal 64 6 2 3" xfId="57437"/>
    <cellStyle name="Normal 64 6 2 4" xfId="57438"/>
    <cellStyle name="Normal 64 6 3" xfId="57439"/>
    <cellStyle name="Normal 64 6 3 2" xfId="57440"/>
    <cellStyle name="Normal 64 6 3 3" xfId="57441"/>
    <cellStyle name="Normal 64 6 4" xfId="57442"/>
    <cellStyle name="Normal 64 6 5" xfId="57443"/>
    <cellStyle name="Normal 64 7" xfId="57444"/>
    <cellStyle name="Normal 64 7 2" xfId="57445"/>
    <cellStyle name="Normal 64 7 2 2" xfId="57446"/>
    <cellStyle name="Normal 64 7 2 2 2" xfId="57447"/>
    <cellStyle name="Normal 64 7 2 2 3" xfId="57448"/>
    <cellStyle name="Normal 64 7 2 3" xfId="57449"/>
    <cellStyle name="Normal 64 7 2 4" xfId="57450"/>
    <cellStyle name="Normal 64 7 3" xfId="57451"/>
    <cellStyle name="Normal 64 7 3 2" xfId="57452"/>
    <cellStyle name="Normal 64 7 3 3" xfId="57453"/>
    <cellStyle name="Normal 64 7 4" xfId="57454"/>
    <cellStyle name="Normal 64 7 5" xfId="57455"/>
    <cellStyle name="Normal 64 8" xfId="57456"/>
    <cellStyle name="Normal 64 8 2" xfId="57457"/>
    <cellStyle name="Normal 64 8 2 2" xfId="57458"/>
    <cellStyle name="Normal 64 8 2 3" xfId="57459"/>
    <cellStyle name="Normal 64 8 3" xfId="57460"/>
    <cellStyle name="Normal 64 8 4" xfId="57461"/>
    <cellStyle name="Normal 64 9" xfId="57462"/>
    <cellStyle name="Normal 64 9 2" xfId="57463"/>
    <cellStyle name="Normal 64 9 2 2" xfId="57464"/>
    <cellStyle name="Normal 64 9 2 3" xfId="57465"/>
    <cellStyle name="Normal 64 9 3" xfId="57466"/>
    <cellStyle name="Normal 64 9 4" xfId="57467"/>
    <cellStyle name="Normal 65" xfId="2484"/>
    <cellStyle name="Normal 66" xfId="57468"/>
    <cellStyle name="Normal 66 10" xfId="57469"/>
    <cellStyle name="Normal 66 10 2" xfId="57470"/>
    <cellStyle name="Normal 66 10 3" xfId="57471"/>
    <cellStyle name="Normal 66 11" xfId="57472"/>
    <cellStyle name="Normal 66 12" xfId="57473"/>
    <cellStyle name="Normal 66 2" xfId="57474"/>
    <cellStyle name="Normal 66 2 2" xfId="57475"/>
    <cellStyle name="Normal 66 2 2 2" xfId="57476"/>
    <cellStyle name="Normal 66 2 2 2 2" xfId="57477"/>
    <cellStyle name="Normal 66 2 2 2 2 2" xfId="57478"/>
    <cellStyle name="Normal 66 2 2 2 2 3" xfId="57479"/>
    <cellStyle name="Normal 66 2 2 2 3" xfId="57480"/>
    <cellStyle name="Normal 66 2 2 2 4" xfId="57481"/>
    <cellStyle name="Normal 66 2 2 3" xfId="57482"/>
    <cellStyle name="Normal 66 2 2 3 2" xfId="57483"/>
    <cellStyle name="Normal 66 2 2 3 3" xfId="57484"/>
    <cellStyle name="Normal 66 2 2 4" xfId="57485"/>
    <cellStyle name="Normal 66 2 2 5" xfId="57486"/>
    <cellStyle name="Normal 66 2 3" xfId="57487"/>
    <cellStyle name="Normal 66 2 3 2" xfId="57488"/>
    <cellStyle name="Normal 66 2 3 2 2" xfId="57489"/>
    <cellStyle name="Normal 66 2 3 2 2 2" xfId="57490"/>
    <cellStyle name="Normal 66 2 3 2 2 3" xfId="57491"/>
    <cellStyle name="Normal 66 2 3 2 3" xfId="57492"/>
    <cellStyle name="Normal 66 2 3 2 4" xfId="57493"/>
    <cellStyle name="Normal 66 2 3 3" xfId="57494"/>
    <cellStyle name="Normal 66 2 3 3 2" xfId="57495"/>
    <cellStyle name="Normal 66 2 3 3 3" xfId="57496"/>
    <cellStyle name="Normal 66 2 3 4" xfId="57497"/>
    <cellStyle name="Normal 66 2 3 5" xfId="57498"/>
    <cellStyle name="Normal 66 2 4" xfId="57499"/>
    <cellStyle name="Normal 66 2 4 2" xfId="57500"/>
    <cellStyle name="Normal 66 2 4 2 2" xfId="57501"/>
    <cellStyle name="Normal 66 2 4 2 3" xfId="57502"/>
    <cellStyle name="Normal 66 2 4 3" xfId="57503"/>
    <cellStyle name="Normal 66 2 4 4" xfId="57504"/>
    <cellStyle name="Normal 66 2 5" xfId="57505"/>
    <cellStyle name="Normal 66 2 5 2" xfId="57506"/>
    <cellStyle name="Normal 66 2 5 3" xfId="57507"/>
    <cellStyle name="Normal 66 2 6" xfId="57508"/>
    <cellStyle name="Normal 66 2 7" xfId="57509"/>
    <cellStyle name="Normal 66 3" xfId="57510"/>
    <cellStyle name="Normal 66 3 2" xfId="57511"/>
    <cellStyle name="Normal 66 3 2 2" xfId="57512"/>
    <cellStyle name="Normal 66 3 2 2 2" xfId="57513"/>
    <cellStyle name="Normal 66 3 2 2 2 2" xfId="57514"/>
    <cellStyle name="Normal 66 3 2 2 2 3" xfId="57515"/>
    <cellStyle name="Normal 66 3 2 2 3" xfId="57516"/>
    <cellStyle name="Normal 66 3 2 2 4" xfId="57517"/>
    <cellStyle name="Normal 66 3 2 3" xfId="57518"/>
    <cellStyle name="Normal 66 3 2 3 2" xfId="57519"/>
    <cellStyle name="Normal 66 3 2 3 3" xfId="57520"/>
    <cellStyle name="Normal 66 3 2 4" xfId="57521"/>
    <cellStyle name="Normal 66 3 2 5" xfId="57522"/>
    <cellStyle name="Normal 66 3 3" xfId="57523"/>
    <cellStyle name="Normal 66 3 3 2" xfId="57524"/>
    <cellStyle name="Normal 66 3 3 2 2" xfId="57525"/>
    <cellStyle name="Normal 66 3 3 2 2 2" xfId="57526"/>
    <cellStyle name="Normal 66 3 3 2 2 3" xfId="57527"/>
    <cellStyle name="Normal 66 3 3 2 3" xfId="57528"/>
    <cellStyle name="Normal 66 3 3 2 4" xfId="57529"/>
    <cellStyle name="Normal 66 3 3 3" xfId="57530"/>
    <cellStyle name="Normal 66 3 3 3 2" xfId="57531"/>
    <cellStyle name="Normal 66 3 3 3 3" xfId="57532"/>
    <cellStyle name="Normal 66 3 3 4" xfId="57533"/>
    <cellStyle name="Normal 66 3 3 5" xfId="57534"/>
    <cellStyle name="Normal 66 3 4" xfId="57535"/>
    <cellStyle name="Normal 66 3 4 2" xfId="57536"/>
    <cellStyle name="Normal 66 3 4 2 2" xfId="57537"/>
    <cellStyle name="Normal 66 3 4 2 3" xfId="57538"/>
    <cellStyle name="Normal 66 3 4 3" xfId="57539"/>
    <cellStyle name="Normal 66 3 4 4" xfId="57540"/>
    <cellStyle name="Normal 66 3 5" xfId="57541"/>
    <cellStyle name="Normal 66 3 5 2" xfId="57542"/>
    <cellStyle name="Normal 66 3 5 3" xfId="57543"/>
    <cellStyle name="Normal 66 3 6" xfId="57544"/>
    <cellStyle name="Normal 66 3 7" xfId="57545"/>
    <cellStyle name="Normal 66 4" xfId="57546"/>
    <cellStyle name="Normal 66 4 2" xfId="57547"/>
    <cellStyle name="Normal 66 4 2 2" xfId="57548"/>
    <cellStyle name="Normal 66 4 2 2 2" xfId="57549"/>
    <cellStyle name="Normal 66 4 2 2 2 2" xfId="57550"/>
    <cellStyle name="Normal 66 4 2 2 2 3" xfId="57551"/>
    <cellStyle name="Normal 66 4 2 2 3" xfId="57552"/>
    <cellStyle name="Normal 66 4 2 2 4" xfId="57553"/>
    <cellStyle name="Normal 66 4 2 3" xfId="57554"/>
    <cellStyle name="Normal 66 4 2 3 2" xfId="57555"/>
    <cellStyle name="Normal 66 4 2 3 3" xfId="57556"/>
    <cellStyle name="Normal 66 4 2 4" xfId="57557"/>
    <cellStyle name="Normal 66 4 2 5" xfId="57558"/>
    <cellStyle name="Normal 66 4 3" xfId="57559"/>
    <cellStyle name="Normal 66 4 3 2" xfId="57560"/>
    <cellStyle name="Normal 66 4 3 2 2" xfId="57561"/>
    <cellStyle name="Normal 66 4 3 2 2 2" xfId="57562"/>
    <cellStyle name="Normal 66 4 3 2 2 3" xfId="57563"/>
    <cellStyle name="Normal 66 4 3 2 3" xfId="57564"/>
    <cellStyle name="Normal 66 4 3 2 4" xfId="57565"/>
    <cellStyle name="Normal 66 4 3 3" xfId="57566"/>
    <cellStyle name="Normal 66 4 3 3 2" xfId="57567"/>
    <cellStyle name="Normal 66 4 3 3 3" xfId="57568"/>
    <cellStyle name="Normal 66 4 3 4" xfId="57569"/>
    <cellStyle name="Normal 66 4 3 5" xfId="57570"/>
    <cellStyle name="Normal 66 4 4" xfId="57571"/>
    <cellStyle name="Normal 66 4 4 2" xfId="57572"/>
    <cellStyle name="Normal 66 4 4 2 2" xfId="57573"/>
    <cellStyle name="Normal 66 4 4 2 3" xfId="57574"/>
    <cellStyle name="Normal 66 4 4 3" xfId="57575"/>
    <cellStyle name="Normal 66 4 4 4" xfId="57576"/>
    <cellStyle name="Normal 66 4 5" xfId="57577"/>
    <cellStyle name="Normal 66 4 5 2" xfId="57578"/>
    <cellStyle name="Normal 66 4 5 3" xfId="57579"/>
    <cellStyle name="Normal 66 4 6" xfId="57580"/>
    <cellStyle name="Normal 66 4 7" xfId="57581"/>
    <cellStyle name="Normal 66 5" xfId="57582"/>
    <cellStyle name="Normal 66 5 2" xfId="57583"/>
    <cellStyle name="Normal 66 5 2 2" xfId="57584"/>
    <cellStyle name="Normal 66 5 2 2 2" xfId="57585"/>
    <cellStyle name="Normal 66 5 2 2 3" xfId="57586"/>
    <cellStyle name="Normal 66 5 2 3" xfId="57587"/>
    <cellStyle name="Normal 66 5 2 4" xfId="57588"/>
    <cellStyle name="Normal 66 5 3" xfId="57589"/>
    <cellStyle name="Normal 66 5 3 2" xfId="57590"/>
    <cellStyle name="Normal 66 5 3 3" xfId="57591"/>
    <cellStyle name="Normal 66 5 4" xfId="57592"/>
    <cellStyle name="Normal 66 5 5" xfId="57593"/>
    <cellStyle name="Normal 66 6" xfId="57594"/>
    <cellStyle name="Normal 66 6 2" xfId="57595"/>
    <cellStyle name="Normal 66 6 2 2" xfId="57596"/>
    <cellStyle name="Normal 66 6 2 2 2" xfId="57597"/>
    <cellStyle name="Normal 66 6 2 2 3" xfId="57598"/>
    <cellStyle name="Normal 66 6 2 3" xfId="57599"/>
    <cellStyle name="Normal 66 6 2 4" xfId="57600"/>
    <cellStyle name="Normal 66 6 3" xfId="57601"/>
    <cellStyle name="Normal 66 6 3 2" xfId="57602"/>
    <cellStyle name="Normal 66 6 3 3" xfId="57603"/>
    <cellStyle name="Normal 66 6 4" xfId="57604"/>
    <cellStyle name="Normal 66 6 5" xfId="57605"/>
    <cellStyle name="Normal 66 7" xfId="57606"/>
    <cellStyle name="Normal 66 7 2" xfId="57607"/>
    <cellStyle name="Normal 66 7 2 2" xfId="57608"/>
    <cellStyle name="Normal 66 7 2 2 2" xfId="57609"/>
    <cellStyle name="Normal 66 7 2 2 3" xfId="57610"/>
    <cellStyle name="Normal 66 7 2 3" xfId="57611"/>
    <cellStyle name="Normal 66 7 2 4" xfId="57612"/>
    <cellStyle name="Normal 66 7 3" xfId="57613"/>
    <cellStyle name="Normal 66 7 3 2" xfId="57614"/>
    <cellStyle name="Normal 66 7 3 3" xfId="57615"/>
    <cellStyle name="Normal 66 7 4" xfId="57616"/>
    <cellStyle name="Normal 66 7 5" xfId="57617"/>
    <cellStyle name="Normal 66 8" xfId="57618"/>
    <cellStyle name="Normal 66 8 2" xfId="57619"/>
    <cellStyle name="Normal 66 8 2 2" xfId="57620"/>
    <cellStyle name="Normal 66 8 2 3" xfId="57621"/>
    <cellStyle name="Normal 66 8 3" xfId="57622"/>
    <cellStyle name="Normal 66 8 4" xfId="57623"/>
    <cellStyle name="Normal 66 9" xfId="57624"/>
    <cellStyle name="Normal 66 9 2" xfId="57625"/>
    <cellStyle name="Normal 66 9 2 2" xfId="57626"/>
    <cellStyle name="Normal 66 9 2 3" xfId="57627"/>
    <cellStyle name="Normal 66 9 3" xfId="57628"/>
    <cellStyle name="Normal 66 9 4" xfId="57629"/>
    <cellStyle name="Normal 67" xfId="74"/>
    <cellStyle name="Normal 67 2" xfId="2485"/>
    <cellStyle name="Normal 67 3" xfId="2486"/>
    <cellStyle name="Normal 67 4" xfId="2487"/>
    <cellStyle name="Normal 68" xfId="75"/>
    <cellStyle name="Normal 68 2" xfId="2488"/>
    <cellStyle name="Normal 68 3" xfId="2489"/>
    <cellStyle name="Normal 68 4" xfId="2490"/>
    <cellStyle name="Normal 69" xfId="76"/>
    <cellStyle name="Normal 69 2" xfId="2491"/>
    <cellStyle name="Normal 69 3" xfId="2492"/>
    <cellStyle name="Normal 69 4" xfId="2493"/>
    <cellStyle name="Normal 7" xfId="77"/>
    <cellStyle name="Normal 7 10" xfId="57630"/>
    <cellStyle name="Normal 7 2" xfId="2494"/>
    <cellStyle name="Normal 7 2 2" xfId="57631"/>
    <cellStyle name="Normal 7 3" xfId="57632"/>
    <cellStyle name="Normal 7 4" xfId="57633"/>
    <cellStyle name="Normal 7 5" xfId="57634"/>
    <cellStyle name="Normal 7 6" xfId="57635"/>
    <cellStyle name="Normal 7 7" xfId="57636"/>
    <cellStyle name="Normal 7 8" xfId="57637"/>
    <cellStyle name="Normal 7 9" xfId="57638"/>
    <cellStyle name="Normal 7_2010-12 Current Payable Netting Rpt - FINAL" xfId="2495"/>
    <cellStyle name="Normal 70" xfId="78"/>
    <cellStyle name="Normal 70 2" xfId="2496"/>
    <cellStyle name="Normal 70 3" xfId="2497"/>
    <cellStyle name="Normal 70 4" xfId="2498"/>
    <cellStyle name="Normal 71" xfId="79"/>
    <cellStyle name="Normal 71 2" xfId="2499"/>
    <cellStyle name="Normal 71 3" xfId="2500"/>
    <cellStyle name="Normal 71 4" xfId="2501"/>
    <cellStyle name="Normal 72" xfId="80"/>
    <cellStyle name="Normal 72 2" xfId="2502"/>
    <cellStyle name="Normal 72 3" xfId="2503"/>
    <cellStyle name="Normal 72 4" xfId="2504"/>
    <cellStyle name="Normal 73" xfId="57639"/>
    <cellStyle name="Normal 73 10" xfId="57640"/>
    <cellStyle name="Normal 73 10 2" xfId="57641"/>
    <cellStyle name="Normal 73 10 3" xfId="57642"/>
    <cellStyle name="Normal 73 11" xfId="57643"/>
    <cellStyle name="Normal 73 12" xfId="57644"/>
    <cellStyle name="Normal 73 2" xfId="57645"/>
    <cellStyle name="Normal 73 2 2" xfId="57646"/>
    <cellStyle name="Normal 73 2 2 2" xfId="57647"/>
    <cellStyle name="Normal 73 2 2 2 2" xfId="57648"/>
    <cellStyle name="Normal 73 2 2 2 2 2" xfId="57649"/>
    <cellStyle name="Normal 73 2 2 2 2 3" xfId="57650"/>
    <cellStyle name="Normal 73 2 2 2 3" xfId="57651"/>
    <cellStyle name="Normal 73 2 2 2 4" xfId="57652"/>
    <cellStyle name="Normal 73 2 2 3" xfId="57653"/>
    <cellStyle name="Normal 73 2 2 3 2" xfId="57654"/>
    <cellStyle name="Normal 73 2 2 3 3" xfId="57655"/>
    <cellStyle name="Normal 73 2 2 4" xfId="57656"/>
    <cellStyle name="Normal 73 2 2 5" xfId="57657"/>
    <cellStyle name="Normal 73 2 3" xfId="57658"/>
    <cellStyle name="Normal 73 2 3 2" xfId="57659"/>
    <cellStyle name="Normal 73 2 3 2 2" xfId="57660"/>
    <cellStyle name="Normal 73 2 3 2 2 2" xfId="57661"/>
    <cellStyle name="Normal 73 2 3 2 2 3" xfId="57662"/>
    <cellStyle name="Normal 73 2 3 2 3" xfId="57663"/>
    <cellStyle name="Normal 73 2 3 2 4" xfId="57664"/>
    <cellStyle name="Normal 73 2 3 3" xfId="57665"/>
    <cellStyle name="Normal 73 2 3 3 2" xfId="57666"/>
    <cellStyle name="Normal 73 2 3 3 3" xfId="57667"/>
    <cellStyle name="Normal 73 2 3 4" xfId="57668"/>
    <cellStyle name="Normal 73 2 3 5" xfId="57669"/>
    <cellStyle name="Normal 73 2 4" xfId="57670"/>
    <cellStyle name="Normal 73 2 4 2" xfId="57671"/>
    <cellStyle name="Normal 73 2 4 2 2" xfId="57672"/>
    <cellStyle name="Normal 73 2 4 2 3" xfId="57673"/>
    <cellStyle name="Normal 73 2 4 3" xfId="57674"/>
    <cellStyle name="Normal 73 2 4 4" xfId="57675"/>
    <cellStyle name="Normal 73 2 5" xfId="57676"/>
    <cellStyle name="Normal 73 2 5 2" xfId="57677"/>
    <cellStyle name="Normal 73 2 5 3" xfId="57678"/>
    <cellStyle name="Normal 73 2 6" xfId="57679"/>
    <cellStyle name="Normal 73 2 7" xfId="57680"/>
    <cellStyle name="Normal 73 3" xfId="57681"/>
    <cellStyle name="Normal 73 3 2" xfId="57682"/>
    <cellStyle name="Normal 73 3 2 2" xfId="57683"/>
    <cellStyle name="Normal 73 3 2 2 2" xfId="57684"/>
    <cellStyle name="Normal 73 3 2 2 2 2" xfId="57685"/>
    <cellStyle name="Normal 73 3 2 2 2 3" xfId="57686"/>
    <cellStyle name="Normal 73 3 2 2 3" xfId="57687"/>
    <cellStyle name="Normal 73 3 2 2 4" xfId="57688"/>
    <cellStyle name="Normal 73 3 2 3" xfId="57689"/>
    <cellStyle name="Normal 73 3 2 3 2" xfId="57690"/>
    <cellStyle name="Normal 73 3 2 3 3" xfId="57691"/>
    <cellStyle name="Normal 73 3 2 4" xfId="57692"/>
    <cellStyle name="Normal 73 3 2 5" xfId="57693"/>
    <cellStyle name="Normal 73 3 3" xfId="57694"/>
    <cellStyle name="Normal 73 3 3 2" xfId="57695"/>
    <cellStyle name="Normal 73 3 3 2 2" xfId="57696"/>
    <cellStyle name="Normal 73 3 3 2 2 2" xfId="57697"/>
    <cellStyle name="Normal 73 3 3 2 2 3" xfId="57698"/>
    <cellStyle name="Normal 73 3 3 2 3" xfId="57699"/>
    <cellStyle name="Normal 73 3 3 2 4" xfId="57700"/>
    <cellStyle name="Normal 73 3 3 3" xfId="57701"/>
    <cellStyle name="Normal 73 3 3 3 2" xfId="57702"/>
    <cellStyle name="Normal 73 3 3 3 3" xfId="57703"/>
    <cellStyle name="Normal 73 3 3 4" xfId="57704"/>
    <cellStyle name="Normal 73 3 3 5" xfId="57705"/>
    <cellStyle name="Normal 73 3 4" xfId="57706"/>
    <cellStyle name="Normal 73 3 4 2" xfId="57707"/>
    <cellStyle name="Normal 73 3 4 2 2" xfId="57708"/>
    <cellStyle name="Normal 73 3 4 2 3" xfId="57709"/>
    <cellStyle name="Normal 73 3 4 3" xfId="57710"/>
    <cellStyle name="Normal 73 3 4 4" xfId="57711"/>
    <cellStyle name="Normal 73 3 5" xfId="57712"/>
    <cellStyle name="Normal 73 3 5 2" xfId="57713"/>
    <cellStyle name="Normal 73 3 5 3" xfId="57714"/>
    <cellStyle name="Normal 73 3 6" xfId="57715"/>
    <cellStyle name="Normal 73 3 7" xfId="57716"/>
    <cellStyle name="Normal 73 4" xfId="57717"/>
    <cellStyle name="Normal 73 4 2" xfId="57718"/>
    <cellStyle name="Normal 73 4 2 2" xfId="57719"/>
    <cellStyle name="Normal 73 4 2 2 2" xfId="57720"/>
    <cellStyle name="Normal 73 4 2 2 2 2" xfId="57721"/>
    <cellStyle name="Normal 73 4 2 2 2 3" xfId="57722"/>
    <cellStyle name="Normal 73 4 2 2 3" xfId="57723"/>
    <cellStyle name="Normal 73 4 2 2 4" xfId="57724"/>
    <cellStyle name="Normal 73 4 2 3" xfId="57725"/>
    <cellStyle name="Normal 73 4 2 3 2" xfId="57726"/>
    <cellStyle name="Normal 73 4 2 3 3" xfId="57727"/>
    <cellStyle name="Normal 73 4 2 4" xfId="57728"/>
    <cellStyle name="Normal 73 4 2 5" xfId="57729"/>
    <cellStyle name="Normal 73 4 3" xfId="57730"/>
    <cellStyle name="Normal 73 4 3 2" xfId="57731"/>
    <cellStyle name="Normal 73 4 3 2 2" xfId="57732"/>
    <cellStyle name="Normal 73 4 3 2 2 2" xfId="57733"/>
    <cellStyle name="Normal 73 4 3 2 2 3" xfId="57734"/>
    <cellStyle name="Normal 73 4 3 2 3" xfId="57735"/>
    <cellStyle name="Normal 73 4 3 2 4" xfId="57736"/>
    <cellStyle name="Normal 73 4 3 3" xfId="57737"/>
    <cellStyle name="Normal 73 4 3 3 2" xfId="57738"/>
    <cellStyle name="Normal 73 4 3 3 3" xfId="57739"/>
    <cellStyle name="Normal 73 4 3 4" xfId="57740"/>
    <cellStyle name="Normal 73 4 3 5" xfId="57741"/>
    <cellStyle name="Normal 73 4 4" xfId="57742"/>
    <cellStyle name="Normal 73 4 4 2" xfId="57743"/>
    <cellStyle name="Normal 73 4 4 2 2" xfId="57744"/>
    <cellStyle name="Normal 73 4 4 2 3" xfId="57745"/>
    <cellStyle name="Normal 73 4 4 3" xfId="57746"/>
    <cellStyle name="Normal 73 4 4 4" xfId="57747"/>
    <cellStyle name="Normal 73 4 5" xfId="57748"/>
    <cellStyle name="Normal 73 4 5 2" xfId="57749"/>
    <cellStyle name="Normal 73 4 5 3" xfId="57750"/>
    <cellStyle name="Normal 73 4 6" xfId="57751"/>
    <cellStyle name="Normal 73 4 7" xfId="57752"/>
    <cellStyle name="Normal 73 5" xfId="57753"/>
    <cellStyle name="Normal 73 5 2" xfId="57754"/>
    <cellStyle name="Normal 73 5 2 2" xfId="57755"/>
    <cellStyle name="Normal 73 5 2 2 2" xfId="57756"/>
    <cellStyle name="Normal 73 5 2 2 3" xfId="57757"/>
    <cellStyle name="Normal 73 5 2 3" xfId="57758"/>
    <cellStyle name="Normal 73 5 2 4" xfId="57759"/>
    <cellStyle name="Normal 73 5 3" xfId="57760"/>
    <cellStyle name="Normal 73 5 3 2" xfId="57761"/>
    <cellStyle name="Normal 73 5 3 3" xfId="57762"/>
    <cellStyle name="Normal 73 5 4" xfId="57763"/>
    <cellStyle name="Normal 73 5 5" xfId="57764"/>
    <cellStyle name="Normal 73 6" xfId="57765"/>
    <cellStyle name="Normal 73 6 2" xfId="57766"/>
    <cellStyle name="Normal 73 6 2 2" xfId="57767"/>
    <cellStyle name="Normal 73 6 2 2 2" xfId="57768"/>
    <cellStyle name="Normal 73 6 2 2 3" xfId="57769"/>
    <cellStyle name="Normal 73 6 2 3" xfId="57770"/>
    <cellStyle name="Normal 73 6 2 4" xfId="57771"/>
    <cellStyle name="Normal 73 6 3" xfId="57772"/>
    <cellStyle name="Normal 73 6 3 2" xfId="57773"/>
    <cellStyle name="Normal 73 6 3 3" xfId="57774"/>
    <cellStyle name="Normal 73 6 4" xfId="57775"/>
    <cellStyle name="Normal 73 6 5" xfId="57776"/>
    <cellStyle name="Normal 73 7" xfId="57777"/>
    <cellStyle name="Normal 73 7 2" xfId="57778"/>
    <cellStyle name="Normal 73 7 2 2" xfId="57779"/>
    <cellStyle name="Normal 73 7 2 2 2" xfId="57780"/>
    <cellStyle name="Normal 73 7 2 2 3" xfId="57781"/>
    <cellStyle name="Normal 73 7 2 3" xfId="57782"/>
    <cellStyle name="Normal 73 7 2 4" xfId="57783"/>
    <cellStyle name="Normal 73 7 3" xfId="57784"/>
    <cellStyle name="Normal 73 7 3 2" xfId="57785"/>
    <cellStyle name="Normal 73 7 3 3" xfId="57786"/>
    <cellStyle name="Normal 73 7 4" xfId="57787"/>
    <cellStyle name="Normal 73 7 5" xfId="57788"/>
    <cellStyle name="Normal 73 8" xfId="57789"/>
    <cellStyle name="Normal 73 8 2" xfId="57790"/>
    <cellStyle name="Normal 73 8 2 2" xfId="57791"/>
    <cellStyle name="Normal 73 8 2 3" xfId="57792"/>
    <cellStyle name="Normal 73 8 3" xfId="57793"/>
    <cellStyle name="Normal 73 8 4" xfId="57794"/>
    <cellStyle name="Normal 73 9" xfId="57795"/>
    <cellStyle name="Normal 73 9 2" xfId="57796"/>
    <cellStyle name="Normal 73 9 2 2" xfId="57797"/>
    <cellStyle name="Normal 73 9 2 3" xfId="57798"/>
    <cellStyle name="Normal 73 9 3" xfId="57799"/>
    <cellStyle name="Normal 73 9 4" xfId="57800"/>
    <cellStyle name="Normal 74" xfId="57801"/>
    <cellStyle name="Normal 75" xfId="57802"/>
    <cellStyle name="Normal 76" xfId="57803"/>
    <cellStyle name="Normal 77" xfId="57804"/>
    <cellStyle name="Normal 78" xfId="57805"/>
    <cellStyle name="Normal 79" xfId="57806"/>
    <cellStyle name="Normal 79 10" xfId="57807"/>
    <cellStyle name="Normal 79 10 2" xfId="57808"/>
    <cellStyle name="Normal 79 10 3" xfId="57809"/>
    <cellStyle name="Normal 79 11" xfId="57810"/>
    <cellStyle name="Normal 79 12" xfId="57811"/>
    <cellStyle name="Normal 79 2" xfId="57812"/>
    <cellStyle name="Normal 79 2 2" xfId="57813"/>
    <cellStyle name="Normal 79 2 2 2" xfId="57814"/>
    <cellStyle name="Normal 79 2 2 2 2" xfId="57815"/>
    <cellStyle name="Normal 79 2 2 2 2 2" xfId="57816"/>
    <cellStyle name="Normal 79 2 2 2 2 3" xfId="57817"/>
    <cellStyle name="Normal 79 2 2 2 3" xfId="57818"/>
    <cellStyle name="Normal 79 2 2 2 4" xfId="57819"/>
    <cellStyle name="Normal 79 2 2 3" xfId="57820"/>
    <cellStyle name="Normal 79 2 2 3 2" xfId="57821"/>
    <cellStyle name="Normal 79 2 2 3 3" xfId="57822"/>
    <cellStyle name="Normal 79 2 2 4" xfId="57823"/>
    <cellStyle name="Normal 79 2 2 5" xfId="57824"/>
    <cellStyle name="Normal 79 2 3" xfId="57825"/>
    <cellStyle name="Normal 79 2 3 2" xfId="57826"/>
    <cellStyle name="Normal 79 2 3 2 2" xfId="57827"/>
    <cellStyle name="Normal 79 2 3 2 2 2" xfId="57828"/>
    <cellStyle name="Normal 79 2 3 2 2 3" xfId="57829"/>
    <cellStyle name="Normal 79 2 3 2 3" xfId="57830"/>
    <cellStyle name="Normal 79 2 3 2 4" xfId="57831"/>
    <cellStyle name="Normal 79 2 3 3" xfId="57832"/>
    <cellStyle name="Normal 79 2 3 3 2" xfId="57833"/>
    <cellStyle name="Normal 79 2 3 3 3" xfId="57834"/>
    <cellStyle name="Normal 79 2 3 4" xfId="57835"/>
    <cellStyle name="Normal 79 2 3 5" xfId="57836"/>
    <cellStyle name="Normal 79 2 4" xfId="57837"/>
    <cellStyle name="Normal 79 2 4 2" xfId="57838"/>
    <cellStyle name="Normal 79 2 4 2 2" xfId="57839"/>
    <cellStyle name="Normal 79 2 4 2 3" xfId="57840"/>
    <cellStyle name="Normal 79 2 4 3" xfId="57841"/>
    <cellStyle name="Normal 79 2 4 4" xfId="57842"/>
    <cellStyle name="Normal 79 2 5" xfId="57843"/>
    <cellStyle name="Normal 79 2 5 2" xfId="57844"/>
    <cellStyle name="Normal 79 2 5 3" xfId="57845"/>
    <cellStyle name="Normal 79 2 6" xfId="57846"/>
    <cellStyle name="Normal 79 2 7" xfId="57847"/>
    <cellStyle name="Normal 79 3" xfId="57848"/>
    <cellStyle name="Normal 79 3 2" xfId="57849"/>
    <cellStyle name="Normal 79 3 2 2" xfId="57850"/>
    <cellStyle name="Normal 79 3 2 2 2" xfId="57851"/>
    <cellStyle name="Normal 79 3 2 2 2 2" xfId="57852"/>
    <cellStyle name="Normal 79 3 2 2 2 3" xfId="57853"/>
    <cellStyle name="Normal 79 3 2 2 3" xfId="57854"/>
    <cellStyle name="Normal 79 3 2 2 4" xfId="57855"/>
    <cellStyle name="Normal 79 3 2 3" xfId="57856"/>
    <cellStyle name="Normal 79 3 2 3 2" xfId="57857"/>
    <cellStyle name="Normal 79 3 2 3 3" xfId="57858"/>
    <cellStyle name="Normal 79 3 2 4" xfId="57859"/>
    <cellStyle name="Normal 79 3 2 5" xfId="57860"/>
    <cellStyle name="Normal 79 3 3" xfId="57861"/>
    <cellStyle name="Normal 79 3 3 2" xfId="57862"/>
    <cellStyle name="Normal 79 3 3 2 2" xfId="57863"/>
    <cellStyle name="Normal 79 3 3 2 2 2" xfId="57864"/>
    <cellStyle name="Normal 79 3 3 2 2 3" xfId="57865"/>
    <cellStyle name="Normal 79 3 3 2 3" xfId="57866"/>
    <cellStyle name="Normal 79 3 3 2 4" xfId="57867"/>
    <cellStyle name="Normal 79 3 3 3" xfId="57868"/>
    <cellStyle name="Normal 79 3 3 3 2" xfId="57869"/>
    <cellStyle name="Normal 79 3 3 3 3" xfId="57870"/>
    <cellStyle name="Normal 79 3 3 4" xfId="57871"/>
    <cellStyle name="Normal 79 3 3 5" xfId="57872"/>
    <cellStyle name="Normal 79 3 4" xfId="57873"/>
    <cellStyle name="Normal 79 3 4 2" xfId="57874"/>
    <cellStyle name="Normal 79 3 4 2 2" xfId="57875"/>
    <cellStyle name="Normal 79 3 4 2 3" xfId="57876"/>
    <cellStyle name="Normal 79 3 4 3" xfId="57877"/>
    <cellStyle name="Normal 79 3 4 4" xfId="57878"/>
    <cellStyle name="Normal 79 3 5" xfId="57879"/>
    <cellStyle name="Normal 79 3 5 2" xfId="57880"/>
    <cellStyle name="Normal 79 3 5 3" xfId="57881"/>
    <cellStyle name="Normal 79 3 6" xfId="57882"/>
    <cellStyle name="Normal 79 3 7" xfId="57883"/>
    <cellStyle name="Normal 79 4" xfId="57884"/>
    <cellStyle name="Normal 79 4 2" xfId="57885"/>
    <cellStyle name="Normal 79 4 2 2" xfId="57886"/>
    <cellStyle name="Normal 79 4 2 2 2" xfId="57887"/>
    <cellStyle name="Normal 79 4 2 2 2 2" xfId="57888"/>
    <cellStyle name="Normal 79 4 2 2 2 3" xfId="57889"/>
    <cellStyle name="Normal 79 4 2 2 3" xfId="57890"/>
    <cellStyle name="Normal 79 4 2 2 4" xfId="57891"/>
    <cellStyle name="Normal 79 4 2 3" xfId="57892"/>
    <cellStyle name="Normal 79 4 2 3 2" xfId="57893"/>
    <cellStyle name="Normal 79 4 2 3 3" xfId="57894"/>
    <cellStyle name="Normal 79 4 2 4" xfId="57895"/>
    <cellStyle name="Normal 79 4 2 5" xfId="57896"/>
    <cellStyle name="Normal 79 4 3" xfId="57897"/>
    <cellStyle name="Normal 79 4 3 2" xfId="57898"/>
    <cellStyle name="Normal 79 4 3 2 2" xfId="57899"/>
    <cellStyle name="Normal 79 4 3 2 2 2" xfId="57900"/>
    <cellStyle name="Normal 79 4 3 2 2 3" xfId="57901"/>
    <cellStyle name="Normal 79 4 3 2 3" xfId="57902"/>
    <cellStyle name="Normal 79 4 3 2 4" xfId="57903"/>
    <cellStyle name="Normal 79 4 3 3" xfId="57904"/>
    <cellStyle name="Normal 79 4 3 3 2" xfId="57905"/>
    <cellStyle name="Normal 79 4 3 3 3" xfId="57906"/>
    <cellStyle name="Normal 79 4 3 4" xfId="57907"/>
    <cellStyle name="Normal 79 4 3 5" xfId="57908"/>
    <cellStyle name="Normal 79 4 4" xfId="57909"/>
    <cellStyle name="Normal 79 4 4 2" xfId="57910"/>
    <cellStyle name="Normal 79 4 4 2 2" xfId="57911"/>
    <cellStyle name="Normal 79 4 4 2 3" xfId="57912"/>
    <cellStyle name="Normal 79 4 4 3" xfId="57913"/>
    <cellStyle name="Normal 79 4 4 4" xfId="57914"/>
    <cellStyle name="Normal 79 4 5" xfId="57915"/>
    <cellStyle name="Normal 79 4 5 2" xfId="57916"/>
    <cellStyle name="Normal 79 4 5 3" xfId="57917"/>
    <cellStyle name="Normal 79 4 6" xfId="57918"/>
    <cellStyle name="Normal 79 4 7" xfId="57919"/>
    <cellStyle name="Normal 79 5" xfId="57920"/>
    <cellStyle name="Normal 79 5 2" xfId="57921"/>
    <cellStyle name="Normal 79 5 2 2" xfId="57922"/>
    <cellStyle name="Normal 79 5 2 2 2" xfId="57923"/>
    <cellStyle name="Normal 79 5 2 2 3" xfId="57924"/>
    <cellStyle name="Normal 79 5 2 3" xfId="57925"/>
    <cellStyle name="Normal 79 5 2 4" xfId="57926"/>
    <cellStyle name="Normal 79 5 3" xfId="57927"/>
    <cellStyle name="Normal 79 5 3 2" xfId="57928"/>
    <cellStyle name="Normal 79 5 3 3" xfId="57929"/>
    <cellStyle name="Normal 79 5 4" xfId="57930"/>
    <cellStyle name="Normal 79 5 5" xfId="57931"/>
    <cellStyle name="Normal 79 6" xfId="57932"/>
    <cellStyle name="Normal 79 6 2" xfId="57933"/>
    <cellStyle name="Normal 79 6 2 2" xfId="57934"/>
    <cellStyle name="Normal 79 6 2 2 2" xfId="57935"/>
    <cellStyle name="Normal 79 6 2 2 3" xfId="57936"/>
    <cellStyle name="Normal 79 6 2 3" xfId="57937"/>
    <cellStyle name="Normal 79 6 2 4" xfId="57938"/>
    <cellStyle name="Normal 79 6 3" xfId="57939"/>
    <cellStyle name="Normal 79 6 3 2" xfId="57940"/>
    <cellStyle name="Normal 79 6 3 3" xfId="57941"/>
    <cellStyle name="Normal 79 6 4" xfId="57942"/>
    <cellStyle name="Normal 79 6 5" xfId="57943"/>
    <cellStyle name="Normal 79 7" xfId="57944"/>
    <cellStyle name="Normal 79 7 2" xfId="57945"/>
    <cellStyle name="Normal 79 7 2 2" xfId="57946"/>
    <cellStyle name="Normal 79 7 2 2 2" xfId="57947"/>
    <cellStyle name="Normal 79 7 2 2 3" xfId="57948"/>
    <cellStyle name="Normal 79 7 2 3" xfId="57949"/>
    <cellStyle name="Normal 79 7 2 4" xfId="57950"/>
    <cellStyle name="Normal 79 7 3" xfId="57951"/>
    <cellStyle name="Normal 79 7 3 2" xfId="57952"/>
    <cellStyle name="Normal 79 7 3 3" xfId="57953"/>
    <cellStyle name="Normal 79 7 4" xfId="57954"/>
    <cellStyle name="Normal 79 7 5" xfId="57955"/>
    <cellStyle name="Normal 79 8" xfId="57956"/>
    <cellStyle name="Normal 79 8 2" xfId="57957"/>
    <cellStyle name="Normal 79 8 2 2" xfId="57958"/>
    <cellStyle name="Normal 79 8 2 3" xfId="57959"/>
    <cellStyle name="Normal 79 8 3" xfId="57960"/>
    <cellStyle name="Normal 79 8 4" xfId="57961"/>
    <cellStyle name="Normal 79 9" xfId="57962"/>
    <cellStyle name="Normal 79 9 2" xfId="57963"/>
    <cellStyle name="Normal 79 9 2 2" xfId="57964"/>
    <cellStyle name="Normal 79 9 2 3" xfId="57965"/>
    <cellStyle name="Normal 79 9 3" xfId="57966"/>
    <cellStyle name="Normal 79 9 4" xfId="57967"/>
    <cellStyle name="Normal 8" xfId="81"/>
    <cellStyle name="Normal 8 10" xfId="57968"/>
    <cellStyle name="Normal 8 11" xfId="57969"/>
    <cellStyle name="Normal 8 12" xfId="57970"/>
    <cellStyle name="Normal 8 12 2" xfId="57971"/>
    <cellStyle name="Normal 8 12 2 2" xfId="57972"/>
    <cellStyle name="Normal 8 12 2 2 2" xfId="57973"/>
    <cellStyle name="Normal 8 12 2 2 3" xfId="57974"/>
    <cellStyle name="Normal 8 12 2 3" xfId="57975"/>
    <cellStyle name="Normal 8 12 2 4" xfId="57976"/>
    <cellStyle name="Normal 8 12 3" xfId="57977"/>
    <cellStyle name="Normal 8 12 3 2" xfId="57978"/>
    <cellStyle name="Normal 8 12 3 3" xfId="57979"/>
    <cellStyle name="Normal 8 12 4" xfId="57980"/>
    <cellStyle name="Normal 8 12 5" xfId="57981"/>
    <cellStyle name="Normal 8 13" xfId="57982"/>
    <cellStyle name="Normal 8 13 2" xfId="57983"/>
    <cellStyle name="Normal 8 13 2 2" xfId="57984"/>
    <cellStyle name="Normal 8 13 2 3" xfId="57985"/>
    <cellStyle name="Normal 8 13 3" xfId="57986"/>
    <cellStyle name="Normal 8 13 4" xfId="57987"/>
    <cellStyle name="Normal 8 14" xfId="57988"/>
    <cellStyle name="Normal 8 14 2" xfId="57989"/>
    <cellStyle name="Normal 8 14 2 2" xfId="57990"/>
    <cellStyle name="Normal 8 14 2 3" xfId="57991"/>
    <cellStyle name="Normal 8 14 3" xfId="57992"/>
    <cellStyle name="Normal 8 14 4" xfId="57993"/>
    <cellStyle name="Normal 8 15" xfId="57994"/>
    <cellStyle name="Normal 8 15 2" xfId="57995"/>
    <cellStyle name="Normal 8 15 3" xfId="57996"/>
    <cellStyle name="Normal 8 16" xfId="57997"/>
    <cellStyle name="Normal 8 17" xfId="57998"/>
    <cellStyle name="Normal 8 18" xfId="57999"/>
    <cellStyle name="Normal 8 19" xfId="58000"/>
    <cellStyle name="Normal 8 2" xfId="2505"/>
    <cellStyle name="Normal 8 2 2" xfId="82"/>
    <cellStyle name="Normal 8 2 2 2" xfId="58001"/>
    <cellStyle name="Normal 8 2 3" xfId="58002"/>
    <cellStyle name="Normal 8 20" xfId="58003"/>
    <cellStyle name="Normal 8 3" xfId="58004"/>
    <cellStyle name="Normal 8 3 10" xfId="58005"/>
    <cellStyle name="Normal 8 3 10 2" xfId="58006"/>
    <cellStyle name="Normal 8 3 10 3" xfId="58007"/>
    <cellStyle name="Normal 8 3 11" xfId="58008"/>
    <cellStyle name="Normal 8 3 12" xfId="58009"/>
    <cellStyle name="Normal 8 3 2" xfId="58010"/>
    <cellStyle name="Normal 8 3 2 2" xfId="58011"/>
    <cellStyle name="Normal 8 3 2 2 2" xfId="58012"/>
    <cellStyle name="Normal 8 3 2 2 2 2" xfId="58013"/>
    <cellStyle name="Normal 8 3 2 2 2 2 2" xfId="58014"/>
    <cellStyle name="Normal 8 3 2 2 2 2 3" xfId="58015"/>
    <cellStyle name="Normal 8 3 2 2 2 3" xfId="58016"/>
    <cellStyle name="Normal 8 3 2 2 2 4" xfId="58017"/>
    <cellStyle name="Normal 8 3 2 2 3" xfId="58018"/>
    <cellStyle name="Normal 8 3 2 2 3 2" xfId="58019"/>
    <cellStyle name="Normal 8 3 2 2 3 3" xfId="58020"/>
    <cellStyle name="Normal 8 3 2 2 4" xfId="58021"/>
    <cellStyle name="Normal 8 3 2 2 5" xfId="58022"/>
    <cellStyle name="Normal 8 3 2 3" xfId="58023"/>
    <cellStyle name="Normal 8 3 2 3 2" xfId="58024"/>
    <cellStyle name="Normal 8 3 2 3 2 2" xfId="58025"/>
    <cellStyle name="Normal 8 3 2 3 2 2 2" xfId="58026"/>
    <cellStyle name="Normal 8 3 2 3 2 2 3" xfId="58027"/>
    <cellStyle name="Normal 8 3 2 3 2 3" xfId="58028"/>
    <cellStyle name="Normal 8 3 2 3 2 4" xfId="58029"/>
    <cellStyle name="Normal 8 3 2 3 3" xfId="58030"/>
    <cellStyle name="Normal 8 3 2 3 3 2" xfId="58031"/>
    <cellStyle name="Normal 8 3 2 3 3 3" xfId="58032"/>
    <cellStyle name="Normal 8 3 2 3 4" xfId="58033"/>
    <cellStyle name="Normal 8 3 2 3 5" xfId="58034"/>
    <cellStyle name="Normal 8 3 2 4" xfId="58035"/>
    <cellStyle name="Normal 8 3 2 4 2" xfId="58036"/>
    <cellStyle name="Normal 8 3 2 4 2 2" xfId="58037"/>
    <cellStyle name="Normal 8 3 2 4 2 3" xfId="58038"/>
    <cellStyle name="Normal 8 3 2 4 3" xfId="58039"/>
    <cellStyle name="Normal 8 3 2 4 4" xfId="58040"/>
    <cellStyle name="Normal 8 3 2 5" xfId="58041"/>
    <cellStyle name="Normal 8 3 2 5 2" xfId="58042"/>
    <cellStyle name="Normal 8 3 2 5 3" xfId="58043"/>
    <cellStyle name="Normal 8 3 2 6" xfId="58044"/>
    <cellStyle name="Normal 8 3 2 7" xfId="58045"/>
    <cellStyle name="Normal 8 3 3" xfId="58046"/>
    <cellStyle name="Normal 8 3 3 2" xfId="58047"/>
    <cellStyle name="Normal 8 3 3 2 2" xfId="58048"/>
    <cellStyle name="Normal 8 3 3 2 2 2" xfId="58049"/>
    <cellStyle name="Normal 8 3 3 2 2 2 2" xfId="58050"/>
    <cellStyle name="Normal 8 3 3 2 2 2 3" xfId="58051"/>
    <cellStyle name="Normal 8 3 3 2 2 3" xfId="58052"/>
    <cellStyle name="Normal 8 3 3 2 2 4" xfId="58053"/>
    <cellStyle name="Normal 8 3 3 2 3" xfId="58054"/>
    <cellStyle name="Normal 8 3 3 2 3 2" xfId="58055"/>
    <cellStyle name="Normal 8 3 3 2 3 3" xfId="58056"/>
    <cellStyle name="Normal 8 3 3 2 4" xfId="58057"/>
    <cellStyle name="Normal 8 3 3 2 5" xfId="58058"/>
    <cellStyle name="Normal 8 3 3 3" xfId="58059"/>
    <cellStyle name="Normal 8 3 3 3 2" xfId="58060"/>
    <cellStyle name="Normal 8 3 3 3 2 2" xfId="58061"/>
    <cellStyle name="Normal 8 3 3 3 2 2 2" xfId="58062"/>
    <cellStyle name="Normal 8 3 3 3 2 2 3" xfId="58063"/>
    <cellStyle name="Normal 8 3 3 3 2 3" xfId="58064"/>
    <cellStyle name="Normal 8 3 3 3 2 4" xfId="58065"/>
    <cellStyle name="Normal 8 3 3 3 3" xfId="58066"/>
    <cellStyle name="Normal 8 3 3 3 3 2" xfId="58067"/>
    <cellStyle name="Normal 8 3 3 3 3 3" xfId="58068"/>
    <cellStyle name="Normal 8 3 3 3 4" xfId="58069"/>
    <cellStyle name="Normal 8 3 3 3 5" xfId="58070"/>
    <cellStyle name="Normal 8 3 3 4" xfId="58071"/>
    <cellStyle name="Normal 8 3 3 4 2" xfId="58072"/>
    <cellStyle name="Normal 8 3 3 4 2 2" xfId="58073"/>
    <cellStyle name="Normal 8 3 3 4 2 3" xfId="58074"/>
    <cellStyle name="Normal 8 3 3 4 3" xfId="58075"/>
    <cellStyle name="Normal 8 3 3 4 4" xfId="58076"/>
    <cellStyle name="Normal 8 3 3 5" xfId="58077"/>
    <cellStyle name="Normal 8 3 3 5 2" xfId="58078"/>
    <cellStyle name="Normal 8 3 3 5 3" xfId="58079"/>
    <cellStyle name="Normal 8 3 3 6" xfId="58080"/>
    <cellStyle name="Normal 8 3 3 7" xfId="58081"/>
    <cellStyle name="Normal 8 3 4" xfId="58082"/>
    <cellStyle name="Normal 8 3 4 2" xfId="58083"/>
    <cellStyle name="Normal 8 3 4 2 2" xfId="58084"/>
    <cellStyle name="Normal 8 3 4 2 2 2" xfId="58085"/>
    <cellStyle name="Normal 8 3 4 2 2 2 2" xfId="58086"/>
    <cellStyle name="Normal 8 3 4 2 2 2 3" xfId="58087"/>
    <cellStyle name="Normal 8 3 4 2 2 3" xfId="58088"/>
    <cellStyle name="Normal 8 3 4 2 2 4" xfId="58089"/>
    <cellStyle name="Normal 8 3 4 2 3" xfId="58090"/>
    <cellStyle name="Normal 8 3 4 2 3 2" xfId="58091"/>
    <cellStyle name="Normal 8 3 4 2 3 3" xfId="58092"/>
    <cellStyle name="Normal 8 3 4 2 4" xfId="58093"/>
    <cellStyle name="Normal 8 3 4 2 5" xfId="58094"/>
    <cellStyle name="Normal 8 3 4 3" xfId="58095"/>
    <cellStyle name="Normal 8 3 4 3 2" xfId="58096"/>
    <cellStyle name="Normal 8 3 4 3 2 2" xfId="58097"/>
    <cellStyle name="Normal 8 3 4 3 2 2 2" xfId="58098"/>
    <cellStyle name="Normal 8 3 4 3 2 2 3" xfId="58099"/>
    <cellStyle name="Normal 8 3 4 3 2 3" xfId="58100"/>
    <cellStyle name="Normal 8 3 4 3 2 4" xfId="58101"/>
    <cellStyle name="Normal 8 3 4 3 3" xfId="58102"/>
    <cellStyle name="Normal 8 3 4 3 3 2" xfId="58103"/>
    <cellStyle name="Normal 8 3 4 3 3 3" xfId="58104"/>
    <cellStyle name="Normal 8 3 4 3 4" xfId="58105"/>
    <cellStyle name="Normal 8 3 4 3 5" xfId="58106"/>
    <cellStyle name="Normal 8 3 4 4" xfId="58107"/>
    <cellStyle name="Normal 8 3 4 4 2" xfId="58108"/>
    <cellStyle name="Normal 8 3 4 4 2 2" xfId="58109"/>
    <cellStyle name="Normal 8 3 4 4 2 3" xfId="58110"/>
    <cellStyle name="Normal 8 3 4 4 3" xfId="58111"/>
    <cellStyle name="Normal 8 3 4 4 4" xfId="58112"/>
    <cellStyle name="Normal 8 3 4 5" xfId="58113"/>
    <cellStyle name="Normal 8 3 4 5 2" xfId="58114"/>
    <cellStyle name="Normal 8 3 4 5 3" xfId="58115"/>
    <cellStyle name="Normal 8 3 4 6" xfId="58116"/>
    <cellStyle name="Normal 8 3 4 7" xfId="58117"/>
    <cellStyle name="Normal 8 3 5" xfId="58118"/>
    <cellStyle name="Normal 8 3 5 2" xfId="58119"/>
    <cellStyle name="Normal 8 3 5 2 2" xfId="58120"/>
    <cellStyle name="Normal 8 3 5 2 2 2" xfId="58121"/>
    <cellStyle name="Normal 8 3 5 2 2 3" xfId="58122"/>
    <cellStyle name="Normal 8 3 5 2 3" xfId="58123"/>
    <cellStyle name="Normal 8 3 5 2 4" xfId="58124"/>
    <cellStyle name="Normal 8 3 5 3" xfId="58125"/>
    <cellStyle name="Normal 8 3 5 3 2" xfId="58126"/>
    <cellStyle name="Normal 8 3 5 3 3" xfId="58127"/>
    <cellStyle name="Normal 8 3 5 4" xfId="58128"/>
    <cellStyle name="Normal 8 3 5 5" xfId="58129"/>
    <cellStyle name="Normal 8 3 6" xfId="58130"/>
    <cellStyle name="Normal 8 3 6 2" xfId="58131"/>
    <cellStyle name="Normal 8 3 6 2 2" xfId="58132"/>
    <cellStyle name="Normal 8 3 6 2 2 2" xfId="58133"/>
    <cellStyle name="Normal 8 3 6 2 2 3" xfId="58134"/>
    <cellStyle name="Normal 8 3 6 2 3" xfId="58135"/>
    <cellStyle name="Normal 8 3 6 2 4" xfId="58136"/>
    <cellStyle name="Normal 8 3 6 3" xfId="58137"/>
    <cellStyle name="Normal 8 3 6 3 2" xfId="58138"/>
    <cellStyle name="Normal 8 3 6 3 3" xfId="58139"/>
    <cellStyle name="Normal 8 3 6 4" xfId="58140"/>
    <cellStyle name="Normal 8 3 6 5" xfId="58141"/>
    <cellStyle name="Normal 8 3 7" xfId="58142"/>
    <cellStyle name="Normal 8 3 7 2" xfId="58143"/>
    <cellStyle name="Normal 8 3 7 2 2" xfId="58144"/>
    <cellStyle name="Normal 8 3 7 2 2 2" xfId="58145"/>
    <cellStyle name="Normal 8 3 7 2 2 3" xfId="58146"/>
    <cellStyle name="Normal 8 3 7 2 3" xfId="58147"/>
    <cellStyle name="Normal 8 3 7 2 4" xfId="58148"/>
    <cellStyle name="Normal 8 3 7 3" xfId="58149"/>
    <cellStyle name="Normal 8 3 7 3 2" xfId="58150"/>
    <cellStyle name="Normal 8 3 7 3 3" xfId="58151"/>
    <cellStyle name="Normal 8 3 7 4" xfId="58152"/>
    <cellStyle name="Normal 8 3 7 5" xfId="58153"/>
    <cellStyle name="Normal 8 3 8" xfId="58154"/>
    <cellStyle name="Normal 8 3 8 2" xfId="58155"/>
    <cellStyle name="Normal 8 3 8 2 2" xfId="58156"/>
    <cellStyle name="Normal 8 3 8 2 3" xfId="58157"/>
    <cellStyle name="Normal 8 3 8 3" xfId="58158"/>
    <cellStyle name="Normal 8 3 8 4" xfId="58159"/>
    <cellStyle name="Normal 8 3 9" xfId="58160"/>
    <cellStyle name="Normal 8 3 9 2" xfId="58161"/>
    <cellStyle name="Normal 8 3 9 2 2" xfId="58162"/>
    <cellStyle name="Normal 8 3 9 2 3" xfId="58163"/>
    <cellStyle name="Normal 8 3 9 3" xfId="58164"/>
    <cellStyle name="Normal 8 3 9 4" xfId="58165"/>
    <cellStyle name="Normal 8 4" xfId="58166"/>
    <cellStyle name="Normal 8 4 10" xfId="58167"/>
    <cellStyle name="Normal 8 4 10 2" xfId="58168"/>
    <cellStyle name="Normal 8 4 10 3" xfId="58169"/>
    <cellStyle name="Normal 8 4 11" xfId="58170"/>
    <cellStyle name="Normal 8 4 12" xfId="58171"/>
    <cellStyle name="Normal 8 4 2" xfId="58172"/>
    <cellStyle name="Normal 8 4 2 2" xfId="58173"/>
    <cellStyle name="Normal 8 4 2 2 2" xfId="58174"/>
    <cellStyle name="Normal 8 4 2 2 2 2" xfId="58175"/>
    <cellStyle name="Normal 8 4 2 2 2 2 2" xfId="58176"/>
    <cellStyle name="Normal 8 4 2 2 2 2 3" xfId="58177"/>
    <cellStyle name="Normal 8 4 2 2 2 3" xfId="58178"/>
    <cellStyle name="Normal 8 4 2 2 2 4" xfId="58179"/>
    <cellStyle name="Normal 8 4 2 2 3" xfId="58180"/>
    <cellStyle name="Normal 8 4 2 2 3 2" xfId="58181"/>
    <cellStyle name="Normal 8 4 2 2 3 3" xfId="58182"/>
    <cellStyle name="Normal 8 4 2 2 4" xfId="58183"/>
    <cellStyle name="Normal 8 4 2 2 5" xfId="58184"/>
    <cellStyle name="Normal 8 4 2 3" xfId="58185"/>
    <cellStyle name="Normal 8 4 2 3 2" xfId="58186"/>
    <cellStyle name="Normal 8 4 2 3 2 2" xfId="58187"/>
    <cellStyle name="Normal 8 4 2 3 2 2 2" xfId="58188"/>
    <cellStyle name="Normal 8 4 2 3 2 2 3" xfId="58189"/>
    <cellStyle name="Normal 8 4 2 3 2 3" xfId="58190"/>
    <cellStyle name="Normal 8 4 2 3 2 4" xfId="58191"/>
    <cellStyle name="Normal 8 4 2 3 3" xfId="58192"/>
    <cellStyle name="Normal 8 4 2 3 3 2" xfId="58193"/>
    <cellStyle name="Normal 8 4 2 3 3 3" xfId="58194"/>
    <cellStyle name="Normal 8 4 2 3 4" xfId="58195"/>
    <cellStyle name="Normal 8 4 2 3 5" xfId="58196"/>
    <cellStyle name="Normal 8 4 2 4" xfId="58197"/>
    <cellStyle name="Normal 8 4 2 4 2" xfId="58198"/>
    <cellStyle name="Normal 8 4 2 4 2 2" xfId="58199"/>
    <cellStyle name="Normal 8 4 2 4 2 3" xfId="58200"/>
    <cellStyle name="Normal 8 4 2 4 3" xfId="58201"/>
    <cellStyle name="Normal 8 4 2 4 4" xfId="58202"/>
    <cellStyle name="Normal 8 4 2 5" xfId="58203"/>
    <cellStyle name="Normal 8 4 2 5 2" xfId="58204"/>
    <cellStyle name="Normal 8 4 2 5 3" xfId="58205"/>
    <cellStyle name="Normal 8 4 2 6" xfId="58206"/>
    <cellStyle name="Normal 8 4 2 7" xfId="58207"/>
    <cellStyle name="Normal 8 4 3" xfId="58208"/>
    <cellStyle name="Normal 8 4 3 2" xfId="58209"/>
    <cellStyle name="Normal 8 4 3 2 2" xfId="58210"/>
    <cellStyle name="Normal 8 4 3 2 2 2" xfId="58211"/>
    <cellStyle name="Normal 8 4 3 2 2 2 2" xfId="58212"/>
    <cellStyle name="Normal 8 4 3 2 2 2 3" xfId="58213"/>
    <cellStyle name="Normal 8 4 3 2 2 3" xfId="58214"/>
    <cellStyle name="Normal 8 4 3 2 2 4" xfId="58215"/>
    <cellStyle name="Normal 8 4 3 2 3" xfId="58216"/>
    <cellStyle name="Normal 8 4 3 2 3 2" xfId="58217"/>
    <cellStyle name="Normal 8 4 3 2 3 3" xfId="58218"/>
    <cellStyle name="Normal 8 4 3 2 4" xfId="58219"/>
    <cellStyle name="Normal 8 4 3 2 5" xfId="58220"/>
    <cellStyle name="Normal 8 4 3 3" xfId="58221"/>
    <cellStyle name="Normal 8 4 3 3 2" xfId="58222"/>
    <cellStyle name="Normal 8 4 3 3 2 2" xfId="58223"/>
    <cellStyle name="Normal 8 4 3 3 2 2 2" xfId="58224"/>
    <cellStyle name="Normal 8 4 3 3 2 2 3" xfId="58225"/>
    <cellStyle name="Normal 8 4 3 3 2 3" xfId="58226"/>
    <cellStyle name="Normal 8 4 3 3 2 4" xfId="58227"/>
    <cellStyle name="Normal 8 4 3 3 3" xfId="58228"/>
    <cellStyle name="Normal 8 4 3 3 3 2" xfId="58229"/>
    <cellStyle name="Normal 8 4 3 3 3 3" xfId="58230"/>
    <cellStyle name="Normal 8 4 3 3 4" xfId="58231"/>
    <cellStyle name="Normal 8 4 3 3 5" xfId="58232"/>
    <cellStyle name="Normal 8 4 3 4" xfId="58233"/>
    <cellStyle name="Normal 8 4 3 4 2" xfId="58234"/>
    <cellStyle name="Normal 8 4 3 4 2 2" xfId="58235"/>
    <cellStyle name="Normal 8 4 3 4 2 3" xfId="58236"/>
    <cellStyle name="Normal 8 4 3 4 3" xfId="58237"/>
    <cellStyle name="Normal 8 4 3 4 4" xfId="58238"/>
    <cellStyle name="Normal 8 4 3 5" xfId="58239"/>
    <cellStyle name="Normal 8 4 3 5 2" xfId="58240"/>
    <cellStyle name="Normal 8 4 3 5 3" xfId="58241"/>
    <cellStyle name="Normal 8 4 3 6" xfId="58242"/>
    <cellStyle name="Normal 8 4 3 7" xfId="58243"/>
    <cellStyle name="Normal 8 4 4" xfId="58244"/>
    <cellStyle name="Normal 8 4 4 2" xfId="58245"/>
    <cellStyle name="Normal 8 4 4 2 2" xfId="58246"/>
    <cellStyle name="Normal 8 4 4 2 2 2" xfId="58247"/>
    <cellStyle name="Normal 8 4 4 2 2 2 2" xfId="58248"/>
    <cellStyle name="Normal 8 4 4 2 2 2 3" xfId="58249"/>
    <cellStyle name="Normal 8 4 4 2 2 3" xfId="58250"/>
    <cellStyle name="Normal 8 4 4 2 2 4" xfId="58251"/>
    <cellStyle name="Normal 8 4 4 2 3" xfId="58252"/>
    <cellStyle name="Normal 8 4 4 2 3 2" xfId="58253"/>
    <cellStyle name="Normal 8 4 4 2 3 3" xfId="58254"/>
    <cellStyle name="Normal 8 4 4 2 4" xfId="58255"/>
    <cellStyle name="Normal 8 4 4 2 5" xfId="58256"/>
    <cellStyle name="Normal 8 4 4 3" xfId="58257"/>
    <cellStyle name="Normal 8 4 4 3 2" xfId="58258"/>
    <cellStyle name="Normal 8 4 4 3 2 2" xfId="58259"/>
    <cellStyle name="Normal 8 4 4 3 2 2 2" xfId="58260"/>
    <cellStyle name="Normal 8 4 4 3 2 2 3" xfId="58261"/>
    <cellStyle name="Normal 8 4 4 3 2 3" xfId="58262"/>
    <cellStyle name="Normal 8 4 4 3 2 4" xfId="58263"/>
    <cellStyle name="Normal 8 4 4 3 3" xfId="58264"/>
    <cellStyle name="Normal 8 4 4 3 3 2" xfId="58265"/>
    <cellStyle name="Normal 8 4 4 3 3 3" xfId="58266"/>
    <cellStyle name="Normal 8 4 4 3 4" xfId="58267"/>
    <cellStyle name="Normal 8 4 4 3 5" xfId="58268"/>
    <cellStyle name="Normal 8 4 4 4" xfId="58269"/>
    <cellStyle name="Normal 8 4 4 4 2" xfId="58270"/>
    <cellStyle name="Normal 8 4 4 4 2 2" xfId="58271"/>
    <cellStyle name="Normal 8 4 4 4 2 3" xfId="58272"/>
    <cellStyle name="Normal 8 4 4 4 3" xfId="58273"/>
    <cellStyle name="Normal 8 4 4 4 4" xfId="58274"/>
    <cellStyle name="Normal 8 4 4 5" xfId="58275"/>
    <cellStyle name="Normal 8 4 4 5 2" xfId="58276"/>
    <cellStyle name="Normal 8 4 4 5 3" xfId="58277"/>
    <cellStyle name="Normal 8 4 4 6" xfId="58278"/>
    <cellStyle name="Normal 8 4 4 7" xfId="58279"/>
    <cellStyle name="Normal 8 4 5" xfId="58280"/>
    <cellStyle name="Normal 8 4 5 2" xfId="58281"/>
    <cellStyle name="Normal 8 4 5 2 2" xfId="58282"/>
    <cellStyle name="Normal 8 4 5 2 2 2" xfId="58283"/>
    <cellStyle name="Normal 8 4 5 2 2 3" xfId="58284"/>
    <cellStyle name="Normal 8 4 5 2 3" xfId="58285"/>
    <cellStyle name="Normal 8 4 5 2 4" xfId="58286"/>
    <cellStyle name="Normal 8 4 5 3" xfId="58287"/>
    <cellStyle name="Normal 8 4 5 3 2" xfId="58288"/>
    <cellStyle name="Normal 8 4 5 3 3" xfId="58289"/>
    <cellStyle name="Normal 8 4 5 4" xfId="58290"/>
    <cellStyle name="Normal 8 4 5 5" xfId="58291"/>
    <cellStyle name="Normal 8 4 6" xfId="58292"/>
    <cellStyle name="Normal 8 4 6 2" xfId="58293"/>
    <cellStyle name="Normal 8 4 6 2 2" xfId="58294"/>
    <cellStyle name="Normal 8 4 6 2 2 2" xfId="58295"/>
    <cellStyle name="Normal 8 4 6 2 2 3" xfId="58296"/>
    <cellStyle name="Normal 8 4 6 2 3" xfId="58297"/>
    <cellStyle name="Normal 8 4 6 2 4" xfId="58298"/>
    <cellStyle name="Normal 8 4 6 3" xfId="58299"/>
    <cellStyle name="Normal 8 4 6 3 2" xfId="58300"/>
    <cellStyle name="Normal 8 4 6 3 3" xfId="58301"/>
    <cellStyle name="Normal 8 4 6 4" xfId="58302"/>
    <cellStyle name="Normal 8 4 6 5" xfId="58303"/>
    <cellStyle name="Normal 8 4 7" xfId="58304"/>
    <cellStyle name="Normal 8 4 7 2" xfId="58305"/>
    <cellStyle name="Normal 8 4 7 2 2" xfId="58306"/>
    <cellStyle name="Normal 8 4 7 2 2 2" xfId="58307"/>
    <cellStyle name="Normal 8 4 7 2 2 3" xfId="58308"/>
    <cellStyle name="Normal 8 4 7 2 3" xfId="58309"/>
    <cellStyle name="Normal 8 4 7 2 4" xfId="58310"/>
    <cellStyle name="Normal 8 4 7 3" xfId="58311"/>
    <cellStyle name="Normal 8 4 7 3 2" xfId="58312"/>
    <cellStyle name="Normal 8 4 7 3 3" xfId="58313"/>
    <cellStyle name="Normal 8 4 7 4" xfId="58314"/>
    <cellStyle name="Normal 8 4 7 5" xfId="58315"/>
    <cellStyle name="Normal 8 4 8" xfId="58316"/>
    <cellStyle name="Normal 8 4 8 2" xfId="58317"/>
    <cellStyle name="Normal 8 4 8 2 2" xfId="58318"/>
    <cellStyle name="Normal 8 4 8 2 3" xfId="58319"/>
    <cellStyle name="Normal 8 4 8 3" xfId="58320"/>
    <cellStyle name="Normal 8 4 8 4" xfId="58321"/>
    <cellStyle name="Normal 8 4 9" xfId="58322"/>
    <cellStyle name="Normal 8 4 9 2" xfId="58323"/>
    <cellStyle name="Normal 8 4 9 2 2" xfId="58324"/>
    <cellStyle name="Normal 8 4 9 2 3" xfId="58325"/>
    <cellStyle name="Normal 8 4 9 3" xfId="58326"/>
    <cellStyle name="Normal 8 4 9 4" xfId="58327"/>
    <cellStyle name="Normal 8 5" xfId="58328"/>
    <cellStyle name="Normal 8 5 2" xfId="58329"/>
    <cellStyle name="Normal 8 5 2 2" xfId="58330"/>
    <cellStyle name="Normal 8 5 2 3" xfId="58331"/>
    <cellStyle name="Normal 8 5 2 3 2" xfId="58332"/>
    <cellStyle name="Normal 8 5 2 3 2 2" xfId="58333"/>
    <cellStyle name="Normal 8 5 2 3 2 3" xfId="58334"/>
    <cellStyle name="Normal 8 5 2 3 3" xfId="58335"/>
    <cellStyle name="Normal 8 5 2 3 4" xfId="58336"/>
    <cellStyle name="Normal 8 5 2 4" xfId="58337"/>
    <cellStyle name="Normal 8 5 2 4 2" xfId="58338"/>
    <cellStyle name="Normal 8 5 2 4 3" xfId="58339"/>
    <cellStyle name="Normal 8 5 2 5" xfId="58340"/>
    <cellStyle name="Normal 8 5 2 6" xfId="58341"/>
    <cellStyle name="Normal 8 5 3" xfId="58342"/>
    <cellStyle name="Normal 8 5 3 2" xfId="58343"/>
    <cellStyle name="Normal 8 5 3 2 2" xfId="58344"/>
    <cellStyle name="Normal 8 5 3 2 2 2" xfId="58345"/>
    <cellStyle name="Normal 8 5 3 2 2 3" xfId="58346"/>
    <cellStyle name="Normal 8 5 3 2 3" xfId="58347"/>
    <cellStyle name="Normal 8 5 3 2 4" xfId="58348"/>
    <cellStyle name="Normal 8 5 3 3" xfId="58349"/>
    <cellStyle name="Normal 8 5 3 3 2" xfId="58350"/>
    <cellStyle name="Normal 8 5 3 3 3" xfId="58351"/>
    <cellStyle name="Normal 8 5 3 4" xfId="58352"/>
    <cellStyle name="Normal 8 5 3 5" xfId="58353"/>
    <cellStyle name="Normal 8 5 4" xfId="58354"/>
    <cellStyle name="Normal 8 5 4 2" xfId="58355"/>
    <cellStyle name="Normal 8 5 4 2 2" xfId="58356"/>
    <cellStyle name="Normal 8 5 4 2 3" xfId="58357"/>
    <cellStyle name="Normal 8 5 4 3" xfId="58358"/>
    <cellStyle name="Normal 8 5 4 4" xfId="58359"/>
    <cellStyle name="Normal 8 5 5" xfId="58360"/>
    <cellStyle name="Normal 8 5 5 2" xfId="58361"/>
    <cellStyle name="Normal 8 5 5 3" xfId="58362"/>
    <cellStyle name="Normal 8 5 6" xfId="58363"/>
    <cellStyle name="Normal 8 5 7" xfId="58364"/>
    <cellStyle name="Normal 8 6" xfId="58365"/>
    <cellStyle name="Normal 8 6 2" xfId="58366"/>
    <cellStyle name="Normal 8 6 2 2" xfId="58367"/>
    <cellStyle name="Normal 8 6 2 3" xfId="58368"/>
    <cellStyle name="Normal 8 6 2 3 2" xfId="58369"/>
    <cellStyle name="Normal 8 6 2 3 2 2" xfId="58370"/>
    <cellStyle name="Normal 8 6 2 3 2 3" xfId="58371"/>
    <cellStyle name="Normal 8 6 2 3 3" xfId="58372"/>
    <cellStyle name="Normal 8 6 2 3 4" xfId="58373"/>
    <cellStyle name="Normal 8 6 2 4" xfId="58374"/>
    <cellStyle name="Normal 8 6 2 4 2" xfId="58375"/>
    <cellStyle name="Normal 8 6 2 4 3" xfId="58376"/>
    <cellStyle name="Normal 8 6 2 5" xfId="58377"/>
    <cellStyle name="Normal 8 6 2 6" xfId="58378"/>
    <cellStyle name="Normal 8 6 3" xfId="58379"/>
    <cellStyle name="Normal 8 6 3 2" xfId="58380"/>
    <cellStyle name="Normal 8 6 3 2 2" xfId="58381"/>
    <cellStyle name="Normal 8 6 3 2 2 2" xfId="58382"/>
    <cellStyle name="Normal 8 6 3 2 2 3" xfId="58383"/>
    <cellStyle name="Normal 8 6 3 2 3" xfId="58384"/>
    <cellStyle name="Normal 8 6 3 2 4" xfId="58385"/>
    <cellStyle name="Normal 8 6 3 3" xfId="58386"/>
    <cellStyle name="Normal 8 6 3 3 2" xfId="58387"/>
    <cellStyle name="Normal 8 6 3 3 3" xfId="58388"/>
    <cellStyle name="Normal 8 6 3 4" xfId="58389"/>
    <cellStyle name="Normal 8 6 3 5" xfId="58390"/>
    <cellStyle name="Normal 8 6 4" xfId="58391"/>
    <cellStyle name="Normal 8 6 4 2" xfId="58392"/>
    <cellStyle name="Normal 8 6 4 2 2" xfId="58393"/>
    <cellStyle name="Normal 8 6 4 2 3" xfId="58394"/>
    <cellStyle name="Normal 8 6 4 3" xfId="58395"/>
    <cellStyle name="Normal 8 6 4 4" xfId="58396"/>
    <cellStyle name="Normal 8 6 5" xfId="58397"/>
    <cellStyle name="Normal 8 6 5 2" xfId="58398"/>
    <cellStyle name="Normal 8 6 5 3" xfId="58399"/>
    <cellStyle name="Normal 8 6 6" xfId="58400"/>
    <cellStyle name="Normal 8 6 7" xfId="58401"/>
    <cellStyle name="Normal 8 7" xfId="58402"/>
    <cellStyle name="Normal 8 7 2" xfId="58403"/>
    <cellStyle name="Normal 8 7 2 2" xfId="58404"/>
    <cellStyle name="Normal 8 7 2 3" xfId="58405"/>
    <cellStyle name="Normal 8 7 2 3 2" xfId="58406"/>
    <cellStyle name="Normal 8 7 2 3 2 2" xfId="58407"/>
    <cellStyle name="Normal 8 7 2 3 2 3" xfId="58408"/>
    <cellStyle name="Normal 8 7 2 3 3" xfId="58409"/>
    <cellStyle name="Normal 8 7 2 3 4" xfId="58410"/>
    <cellStyle name="Normal 8 7 2 4" xfId="58411"/>
    <cellStyle name="Normal 8 7 2 4 2" xfId="58412"/>
    <cellStyle name="Normal 8 7 2 4 3" xfId="58413"/>
    <cellStyle name="Normal 8 7 2 5" xfId="58414"/>
    <cellStyle name="Normal 8 7 2 6" xfId="58415"/>
    <cellStyle name="Normal 8 7 3" xfId="58416"/>
    <cellStyle name="Normal 8 7 3 2" xfId="58417"/>
    <cellStyle name="Normal 8 7 3 2 2" xfId="58418"/>
    <cellStyle name="Normal 8 7 3 2 2 2" xfId="58419"/>
    <cellStyle name="Normal 8 7 3 2 2 3" xfId="58420"/>
    <cellStyle name="Normal 8 7 3 2 3" xfId="58421"/>
    <cellStyle name="Normal 8 7 3 2 4" xfId="58422"/>
    <cellStyle name="Normal 8 7 3 3" xfId="58423"/>
    <cellStyle name="Normal 8 7 3 3 2" xfId="58424"/>
    <cellStyle name="Normal 8 7 3 3 3" xfId="58425"/>
    <cellStyle name="Normal 8 7 3 4" xfId="58426"/>
    <cellStyle name="Normal 8 7 3 5" xfId="58427"/>
    <cellStyle name="Normal 8 7 4" xfId="58428"/>
    <cellStyle name="Normal 8 7 4 2" xfId="58429"/>
    <cellStyle name="Normal 8 7 4 2 2" xfId="58430"/>
    <cellStyle name="Normal 8 7 4 2 3" xfId="58431"/>
    <cellStyle name="Normal 8 7 4 3" xfId="58432"/>
    <cellStyle name="Normal 8 7 4 4" xfId="58433"/>
    <cellStyle name="Normal 8 7 5" xfId="58434"/>
    <cellStyle name="Normal 8 7 5 2" xfId="58435"/>
    <cellStyle name="Normal 8 7 5 3" xfId="58436"/>
    <cellStyle name="Normal 8 7 6" xfId="58437"/>
    <cellStyle name="Normal 8 7 7" xfId="58438"/>
    <cellStyle name="Normal 8 8" xfId="58439"/>
    <cellStyle name="Normal 8 8 2" xfId="58440"/>
    <cellStyle name="Normal 8 8 3" xfId="58441"/>
    <cellStyle name="Normal 8 8 3 2" xfId="58442"/>
    <cellStyle name="Normal 8 8 3 2 2" xfId="58443"/>
    <cellStyle name="Normal 8 8 3 2 3" xfId="58444"/>
    <cellStyle name="Normal 8 8 3 3" xfId="58445"/>
    <cellStyle name="Normal 8 8 3 4" xfId="58446"/>
    <cellStyle name="Normal 8 8 4" xfId="58447"/>
    <cellStyle name="Normal 8 8 4 2" xfId="58448"/>
    <cellStyle name="Normal 8 8 4 3" xfId="58449"/>
    <cellStyle name="Normal 8 8 5" xfId="58450"/>
    <cellStyle name="Normal 8 8 6" xfId="58451"/>
    <cellStyle name="Normal 8 9" xfId="58452"/>
    <cellStyle name="Normal 8 9 2" xfId="58453"/>
    <cellStyle name="Normal 8 9 3" xfId="58454"/>
    <cellStyle name="Normal 8 9 3 2" xfId="58455"/>
    <cellStyle name="Normal 8 9 3 2 2" xfId="58456"/>
    <cellStyle name="Normal 8 9 3 2 3" xfId="58457"/>
    <cellStyle name="Normal 8 9 3 3" xfId="58458"/>
    <cellStyle name="Normal 8 9 3 4" xfId="58459"/>
    <cellStyle name="Normal 8 9 4" xfId="58460"/>
    <cellStyle name="Normal 8 9 4 2" xfId="58461"/>
    <cellStyle name="Normal 8 9 4 3" xfId="58462"/>
    <cellStyle name="Normal 8 9 5" xfId="58463"/>
    <cellStyle name="Normal 8 9 6" xfId="58464"/>
    <cellStyle name="Normal 8_PwrTax 51040" xfId="58465"/>
    <cellStyle name="Normal 80" xfId="58466"/>
    <cellStyle name="Normal 80 10" xfId="58467"/>
    <cellStyle name="Normal 80 10 2" xfId="58468"/>
    <cellStyle name="Normal 80 10 3" xfId="58469"/>
    <cellStyle name="Normal 80 11" xfId="58470"/>
    <cellStyle name="Normal 80 12" xfId="58471"/>
    <cellStyle name="Normal 80 2" xfId="58472"/>
    <cellStyle name="Normal 80 2 2" xfId="58473"/>
    <cellStyle name="Normal 80 2 2 2" xfId="58474"/>
    <cellStyle name="Normal 80 2 2 2 2" xfId="58475"/>
    <cellStyle name="Normal 80 2 2 2 2 2" xfId="58476"/>
    <cellStyle name="Normal 80 2 2 2 2 3" xfId="58477"/>
    <cellStyle name="Normal 80 2 2 2 3" xfId="58478"/>
    <cellStyle name="Normal 80 2 2 2 4" xfId="58479"/>
    <cellStyle name="Normal 80 2 2 3" xfId="58480"/>
    <cellStyle name="Normal 80 2 2 3 2" xfId="58481"/>
    <cellStyle name="Normal 80 2 2 3 3" xfId="58482"/>
    <cellStyle name="Normal 80 2 2 4" xfId="58483"/>
    <cellStyle name="Normal 80 2 2 5" xfId="58484"/>
    <cellStyle name="Normal 80 2 3" xfId="58485"/>
    <cellStyle name="Normal 80 2 3 2" xfId="58486"/>
    <cellStyle name="Normal 80 2 3 2 2" xfId="58487"/>
    <cellStyle name="Normal 80 2 3 2 2 2" xfId="58488"/>
    <cellStyle name="Normal 80 2 3 2 2 3" xfId="58489"/>
    <cellStyle name="Normal 80 2 3 2 3" xfId="58490"/>
    <cellStyle name="Normal 80 2 3 2 4" xfId="58491"/>
    <cellStyle name="Normal 80 2 3 3" xfId="58492"/>
    <cellStyle name="Normal 80 2 3 3 2" xfId="58493"/>
    <cellStyle name="Normal 80 2 3 3 3" xfId="58494"/>
    <cellStyle name="Normal 80 2 3 4" xfId="58495"/>
    <cellStyle name="Normal 80 2 3 5" xfId="58496"/>
    <cellStyle name="Normal 80 2 4" xfId="58497"/>
    <cellStyle name="Normal 80 2 4 2" xfId="58498"/>
    <cellStyle name="Normal 80 2 4 2 2" xfId="58499"/>
    <cellStyle name="Normal 80 2 4 2 3" xfId="58500"/>
    <cellStyle name="Normal 80 2 4 3" xfId="58501"/>
    <cellStyle name="Normal 80 2 4 4" xfId="58502"/>
    <cellStyle name="Normal 80 2 5" xfId="58503"/>
    <cellStyle name="Normal 80 2 5 2" xfId="58504"/>
    <cellStyle name="Normal 80 2 5 3" xfId="58505"/>
    <cellStyle name="Normal 80 2 6" xfId="58506"/>
    <cellStyle name="Normal 80 2 7" xfId="58507"/>
    <cellStyle name="Normal 80 3" xfId="58508"/>
    <cellStyle name="Normal 80 3 2" xfId="58509"/>
    <cellStyle name="Normal 80 3 2 2" xfId="58510"/>
    <cellStyle name="Normal 80 3 2 2 2" xfId="58511"/>
    <cellStyle name="Normal 80 3 2 2 2 2" xfId="58512"/>
    <cellStyle name="Normal 80 3 2 2 2 3" xfId="58513"/>
    <cellStyle name="Normal 80 3 2 2 3" xfId="58514"/>
    <cellStyle name="Normal 80 3 2 2 4" xfId="58515"/>
    <cellStyle name="Normal 80 3 2 3" xfId="58516"/>
    <cellStyle name="Normal 80 3 2 3 2" xfId="58517"/>
    <cellStyle name="Normal 80 3 2 3 3" xfId="58518"/>
    <cellStyle name="Normal 80 3 2 4" xfId="58519"/>
    <cellStyle name="Normal 80 3 2 5" xfId="58520"/>
    <cellStyle name="Normal 80 3 3" xfId="58521"/>
    <cellStyle name="Normal 80 3 3 2" xfId="58522"/>
    <cellStyle name="Normal 80 3 3 2 2" xfId="58523"/>
    <cellStyle name="Normal 80 3 3 2 2 2" xfId="58524"/>
    <cellStyle name="Normal 80 3 3 2 2 3" xfId="58525"/>
    <cellStyle name="Normal 80 3 3 2 3" xfId="58526"/>
    <cellStyle name="Normal 80 3 3 2 4" xfId="58527"/>
    <cellStyle name="Normal 80 3 3 3" xfId="58528"/>
    <cellStyle name="Normal 80 3 3 3 2" xfId="58529"/>
    <cellStyle name="Normal 80 3 3 3 3" xfId="58530"/>
    <cellStyle name="Normal 80 3 3 4" xfId="58531"/>
    <cellStyle name="Normal 80 3 3 5" xfId="58532"/>
    <cellStyle name="Normal 80 3 4" xfId="58533"/>
    <cellStyle name="Normal 80 3 4 2" xfId="58534"/>
    <cellStyle name="Normal 80 3 4 2 2" xfId="58535"/>
    <cellStyle name="Normal 80 3 4 2 3" xfId="58536"/>
    <cellStyle name="Normal 80 3 4 3" xfId="58537"/>
    <cellStyle name="Normal 80 3 4 4" xfId="58538"/>
    <cellStyle name="Normal 80 3 5" xfId="58539"/>
    <cellStyle name="Normal 80 3 5 2" xfId="58540"/>
    <cellStyle name="Normal 80 3 5 3" xfId="58541"/>
    <cellStyle name="Normal 80 3 6" xfId="58542"/>
    <cellStyle name="Normal 80 3 7" xfId="58543"/>
    <cellStyle name="Normal 80 4" xfId="58544"/>
    <cellStyle name="Normal 80 4 2" xfId="58545"/>
    <cellStyle name="Normal 80 4 2 2" xfId="58546"/>
    <cellStyle name="Normal 80 4 2 2 2" xfId="58547"/>
    <cellStyle name="Normal 80 4 2 2 2 2" xfId="58548"/>
    <cellStyle name="Normal 80 4 2 2 2 3" xfId="58549"/>
    <cellStyle name="Normal 80 4 2 2 3" xfId="58550"/>
    <cellStyle name="Normal 80 4 2 2 4" xfId="58551"/>
    <cellStyle name="Normal 80 4 2 3" xfId="58552"/>
    <cellStyle name="Normal 80 4 2 3 2" xfId="58553"/>
    <cellStyle name="Normal 80 4 2 3 3" xfId="58554"/>
    <cellStyle name="Normal 80 4 2 4" xfId="58555"/>
    <cellStyle name="Normal 80 4 2 5" xfId="58556"/>
    <cellStyle name="Normal 80 4 3" xfId="58557"/>
    <cellStyle name="Normal 80 4 3 2" xfId="58558"/>
    <cellStyle name="Normal 80 4 3 2 2" xfId="58559"/>
    <cellStyle name="Normal 80 4 3 2 2 2" xfId="58560"/>
    <cellStyle name="Normal 80 4 3 2 2 3" xfId="58561"/>
    <cellStyle name="Normal 80 4 3 2 3" xfId="58562"/>
    <cellStyle name="Normal 80 4 3 2 4" xfId="58563"/>
    <cellStyle name="Normal 80 4 3 3" xfId="58564"/>
    <cellStyle name="Normal 80 4 3 3 2" xfId="58565"/>
    <cellStyle name="Normal 80 4 3 3 3" xfId="58566"/>
    <cellStyle name="Normal 80 4 3 4" xfId="58567"/>
    <cellStyle name="Normal 80 4 3 5" xfId="58568"/>
    <cellStyle name="Normal 80 4 4" xfId="58569"/>
    <cellStyle name="Normal 80 4 4 2" xfId="58570"/>
    <cellStyle name="Normal 80 4 4 2 2" xfId="58571"/>
    <cellStyle name="Normal 80 4 4 2 3" xfId="58572"/>
    <cellStyle name="Normal 80 4 4 3" xfId="58573"/>
    <cellStyle name="Normal 80 4 4 4" xfId="58574"/>
    <cellStyle name="Normal 80 4 5" xfId="58575"/>
    <cellStyle name="Normal 80 4 5 2" xfId="58576"/>
    <cellStyle name="Normal 80 4 5 3" xfId="58577"/>
    <cellStyle name="Normal 80 4 6" xfId="58578"/>
    <cellStyle name="Normal 80 4 7" xfId="58579"/>
    <cellStyle name="Normal 80 5" xfId="58580"/>
    <cellStyle name="Normal 80 5 2" xfId="58581"/>
    <cellStyle name="Normal 80 5 2 2" xfId="58582"/>
    <cellStyle name="Normal 80 5 2 2 2" xfId="58583"/>
    <cellStyle name="Normal 80 5 2 2 3" xfId="58584"/>
    <cellStyle name="Normal 80 5 2 3" xfId="58585"/>
    <cellStyle name="Normal 80 5 2 4" xfId="58586"/>
    <cellStyle name="Normal 80 5 3" xfId="58587"/>
    <cellStyle name="Normal 80 5 3 2" xfId="58588"/>
    <cellStyle name="Normal 80 5 3 3" xfId="58589"/>
    <cellStyle name="Normal 80 5 4" xfId="58590"/>
    <cellStyle name="Normal 80 5 5" xfId="58591"/>
    <cellStyle name="Normal 80 6" xfId="58592"/>
    <cellStyle name="Normal 80 6 2" xfId="58593"/>
    <cellStyle name="Normal 80 6 2 2" xfId="58594"/>
    <cellStyle name="Normal 80 6 2 2 2" xfId="58595"/>
    <cellStyle name="Normal 80 6 2 2 3" xfId="58596"/>
    <cellStyle name="Normal 80 6 2 3" xfId="58597"/>
    <cellStyle name="Normal 80 6 2 4" xfId="58598"/>
    <cellStyle name="Normal 80 6 3" xfId="58599"/>
    <cellStyle name="Normal 80 6 3 2" xfId="58600"/>
    <cellStyle name="Normal 80 6 3 3" xfId="58601"/>
    <cellStyle name="Normal 80 6 4" xfId="58602"/>
    <cellStyle name="Normal 80 6 5" xfId="58603"/>
    <cellStyle name="Normal 80 7" xfId="58604"/>
    <cellStyle name="Normal 80 7 2" xfId="58605"/>
    <cellStyle name="Normal 80 7 2 2" xfId="58606"/>
    <cellStyle name="Normal 80 7 2 2 2" xfId="58607"/>
    <cellStyle name="Normal 80 7 2 2 3" xfId="58608"/>
    <cellStyle name="Normal 80 7 2 3" xfId="58609"/>
    <cellStyle name="Normal 80 7 2 4" xfId="58610"/>
    <cellStyle name="Normal 80 7 3" xfId="58611"/>
    <cellStyle name="Normal 80 7 3 2" xfId="58612"/>
    <cellStyle name="Normal 80 7 3 3" xfId="58613"/>
    <cellStyle name="Normal 80 7 4" xfId="58614"/>
    <cellStyle name="Normal 80 7 5" xfId="58615"/>
    <cellStyle name="Normal 80 8" xfId="58616"/>
    <cellStyle name="Normal 80 8 2" xfId="58617"/>
    <cellStyle name="Normal 80 8 2 2" xfId="58618"/>
    <cellStyle name="Normal 80 8 2 3" xfId="58619"/>
    <cellStyle name="Normal 80 8 3" xfId="58620"/>
    <cellStyle name="Normal 80 8 4" xfId="58621"/>
    <cellStyle name="Normal 80 9" xfId="58622"/>
    <cellStyle name="Normal 80 9 2" xfId="58623"/>
    <cellStyle name="Normal 80 9 2 2" xfId="58624"/>
    <cellStyle name="Normal 80 9 2 3" xfId="58625"/>
    <cellStyle name="Normal 80 9 3" xfId="58626"/>
    <cellStyle name="Normal 80 9 4" xfId="58627"/>
    <cellStyle name="Normal 81" xfId="58628"/>
    <cellStyle name="Normal 82" xfId="58629"/>
    <cellStyle name="Normal 82 10" xfId="58630"/>
    <cellStyle name="Normal 82 10 2" xfId="58631"/>
    <cellStyle name="Normal 82 10 3" xfId="58632"/>
    <cellStyle name="Normal 82 11" xfId="58633"/>
    <cellStyle name="Normal 82 12" xfId="58634"/>
    <cellStyle name="Normal 82 2" xfId="58635"/>
    <cellStyle name="Normal 82 2 2" xfId="58636"/>
    <cellStyle name="Normal 82 2 2 2" xfId="58637"/>
    <cellStyle name="Normal 82 2 2 2 2" xfId="58638"/>
    <cellStyle name="Normal 82 2 2 2 2 2" xfId="58639"/>
    <cellStyle name="Normal 82 2 2 2 2 3" xfId="58640"/>
    <cellStyle name="Normal 82 2 2 2 3" xfId="58641"/>
    <cellStyle name="Normal 82 2 2 2 4" xfId="58642"/>
    <cellStyle name="Normal 82 2 2 3" xfId="58643"/>
    <cellStyle name="Normal 82 2 2 3 2" xfId="58644"/>
    <cellStyle name="Normal 82 2 2 3 3" xfId="58645"/>
    <cellStyle name="Normal 82 2 2 4" xfId="58646"/>
    <cellStyle name="Normal 82 2 2 5" xfId="58647"/>
    <cellStyle name="Normal 82 2 3" xfId="58648"/>
    <cellStyle name="Normal 82 2 3 2" xfId="58649"/>
    <cellStyle name="Normal 82 2 3 2 2" xfId="58650"/>
    <cellStyle name="Normal 82 2 3 2 2 2" xfId="58651"/>
    <cellStyle name="Normal 82 2 3 2 2 3" xfId="58652"/>
    <cellStyle name="Normal 82 2 3 2 3" xfId="58653"/>
    <cellStyle name="Normal 82 2 3 2 4" xfId="58654"/>
    <cellStyle name="Normal 82 2 3 3" xfId="58655"/>
    <cellStyle name="Normal 82 2 3 3 2" xfId="58656"/>
    <cellStyle name="Normal 82 2 3 3 3" xfId="58657"/>
    <cellStyle name="Normal 82 2 3 4" xfId="58658"/>
    <cellStyle name="Normal 82 2 3 5" xfId="58659"/>
    <cellStyle name="Normal 82 2 4" xfId="58660"/>
    <cellStyle name="Normal 82 2 4 2" xfId="58661"/>
    <cellStyle name="Normal 82 2 4 2 2" xfId="58662"/>
    <cellStyle name="Normal 82 2 4 2 3" xfId="58663"/>
    <cellStyle name="Normal 82 2 4 3" xfId="58664"/>
    <cellStyle name="Normal 82 2 4 4" xfId="58665"/>
    <cellStyle name="Normal 82 2 5" xfId="58666"/>
    <cellStyle name="Normal 82 2 5 2" xfId="58667"/>
    <cellStyle name="Normal 82 2 5 3" xfId="58668"/>
    <cellStyle name="Normal 82 2 6" xfId="58669"/>
    <cellStyle name="Normal 82 2 7" xfId="58670"/>
    <cellStyle name="Normal 82 3" xfId="58671"/>
    <cellStyle name="Normal 82 3 2" xfId="58672"/>
    <cellStyle name="Normal 82 3 2 2" xfId="58673"/>
    <cellStyle name="Normal 82 3 2 2 2" xfId="58674"/>
    <cellStyle name="Normal 82 3 2 2 2 2" xfId="58675"/>
    <cellStyle name="Normal 82 3 2 2 2 3" xfId="58676"/>
    <cellStyle name="Normal 82 3 2 2 3" xfId="58677"/>
    <cellStyle name="Normal 82 3 2 2 4" xfId="58678"/>
    <cellStyle name="Normal 82 3 2 3" xfId="58679"/>
    <cellStyle name="Normal 82 3 2 3 2" xfId="58680"/>
    <cellStyle name="Normal 82 3 2 3 3" xfId="58681"/>
    <cellStyle name="Normal 82 3 2 4" xfId="58682"/>
    <cellStyle name="Normal 82 3 2 5" xfId="58683"/>
    <cellStyle name="Normal 82 3 3" xfId="58684"/>
    <cellStyle name="Normal 82 3 3 2" xfId="58685"/>
    <cellStyle name="Normal 82 3 3 2 2" xfId="58686"/>
    <cellStyle name="Normal 82 3 3 2 2 2" xfId="58687"/>
    <cellStyle name="Normal 82 3 3 2 2 3" xfId="58688"/>
    <cellStyle name="Normal 82 3 3 2 3" xfId="58689"/>
    <cellStyle name="Normal 82 3 3 2 4" xfId="58690"/>
    <cellStyle name="Normal 82 3 3 3" xfId="58691"/>
    <cellStyle name="Normal 82 3 3 3 2" xfId="58692"/>
    <cellStyle name="Normal 82 3 3 3 3" xfId="58693"/>
    <cellStyle name="Normal 82 3 3 4" xfId="58694"/>
    <cellStyle name="Normal 82 3 3 5" xfId="58695"/>
    <cellStyle name="Normal 82 3 4" xfId="58696"/>
    <cellStyle name="Normal 82 3 4 2" xfId="58697"/>
    <cellStyle name="Normal 82 3 4 2 2" xfId="58698"/>
    <cellStyle name="Normal 82 3 4 2 3" xfId="58699"/>
    <cellStyle name="Normal 82 3 4 3" xfId="58700"/>
    <cellStyle name="Normal 82 3 4 4" xfId="58701"/>
    <cellStyle name="Normal 82 3 5" xfId="58702"/>
    <cellStyle name="Normal 82 3 5 2" xfId="58703"/>
    <cellStyle name="Normal 82 3 5 3" xfId="58704"/>
    <cellStyle name="Normal 82 3 6" xfId="58705"/>
    <cellStyle name="Normal 82 3 7" xfId="58706"/>
    <cellStyle name="Normal 82 4" xfId="58707"/>
    <cellStyle name="Normal 82 4 2" xfId="58708"/>
    <cellStyle name="Normal 82 4 2 2" xfId="58709"/>
    <cellStyle name="Normal 82 4 2 2 2" xfId="58710"/>
    <cellStyle name="Normal 82 4 2 2 2 2" xfId="58711"/>
    <cellStyle name="Normal 82 4 2 2 2 3" xfId="58712"/>
    <cellStyle name="Normal 82 4 2 2 3" xfId="58713"/>
    <cellStyle name="Normal 82 4 2 2 4" xfId="58714"/>
    <cellStyle name="Normal 82 4 2 3" xfId="58715"/>
    <cellStyle name="Normal 82 4 2 3 2" xfId="58716"/>
    <cellStyle name="Normal 82 4 2 3 3" xfId="58717"/>
    <cellStyle name="Normal 82 4 2 4" xfId="58718"/>
    <cellStyle name="Normal 82 4 2 5" xfId="58719"/>
    <cellStyle name="Normal 82 4 3" xfId="58720"/>
    <cellStyle name="Normal 82 4 3 2" xfId="58721"/>
    <cellStyle name="Normal 82 4 3 2 2" xfId="58722"/>
    <cellStyle name="Normal 82 4 3 2 2 2" xfId="58723"/>
    <cellStyle name="Normal 82 4 3 2 2 3" xfId="58724"/>
    <cellStyle name="Normal 82 4 3 2 3" xfId="58725"/>
    <cellStyle name="Normal 82 4 3 2 4" xfId="58726"/>
    <cellStyle name="Normal 82 4 3 3" xfId="58727"/>
    <cellStyle name="Normal 82 4 3 3 2" xfId="58728"/>
    <cellStyle name="Normal 82 4 3 3 3" xfId="58729"/>
    <cellStyle name="Normal 82 4 3 4" xfId="58730"/>
    <cellStyle name="Normal 82 4 3 5" xfId="58731"/>
    <cellStyle name="Normal 82 4 4" xfId="58732"/>
    <cellStyle name="Normal 82 4 4 2" xfId="58733"/>
    <cellStyle name="Normal 82 4 4 2 2" xfId="58734"/>
    <cellStyle name="Normal 82 4 4 2 3" xfId="58735"/>
    <cellStyle name="Normal 82 4 4 3" xfId="58736"/>
    <cellStyle name="Normal 82 4 4 4" xfId="58737"/>
    <cellStyle name="Normal 82 4 5" xfId="58738"/>
    <cellStyle name="Normal 82 4 5 2" xfId="58739"/>
    <cellStyle name="Normal 82 4 5 3" xfId="58740"/>
    <cellStyle name="Normal 82 4 6" xfId="58741"/>
    <cellStyle name="Normal 82 4 7" xfId="58742"/>
    <cellStyle name="Normal 82 5" xfId="58743"/>
    <cellStyle name="Normal 82 5 2" xfId="58744"/>
    <cellStyle name="Normal 82 5 2 2" xfId="58745"/>
    <cellStyle name="Normal 82 5 2 2 2" xfId="58746"/>
    <cellStyle name="Normal 82 5 2 2 3" xfId="58747"/>
    <cellStyle name="Normal 82 5 2 3" xfId="58748"/>
    <cellStyle name="Normal 82 5 2 4" xfId="58749"/>
    <cellStyle name="Normal 82 5 3" xfId="58750"/>
    <cellStyle name="Normal 82 5 3 2" xfId="58751"/>
    <cellStyle name="Normal 82 5 3 3" xfId="58752"/>
    <cellStyle name="Normal 82 5 4" xfId="58753"/>
    <cellStyle name="Normal 82 5 5" xfId="58754"/>
    <cellStyle name="Normal 82 6" xfId="58755"/>
    <cellStyle name="Normal 82 6 2" xfId="58756"/>
    <cellStyle name="Normal 82 6 2 2" xfId="58757"/>
    <cellStyle name="Normal 82 6 2 2 2" xfId="58758"/>
    <cellStyle name="Normal 82 6 2 2 3" xfId="58759"/>
    <cellStyle name="Normal 82 6 2 3" xfId="58760"/>
    <cellStyle name="Normal 82 6 2 4" xfId="58761"/>
    <cellStyle name="Normal 82 6 3" xfId="58762"/>
    <cellStyle name="Normal 82 6 3 2" xfId="58763"/>
    <cellStyle name="Normal 82 6 3 3" xfId="58764"/>
    <cellStyle name="Normal 82 6 4" xfId="58765"/>
    <cellStyle name="Normal 82 6 5" xfId="58766"/>
    <cellStyle name="Normal 82 7" xfId="58767"/>
    <cellStyle name="Normal 82 7 2" xfId="58768"/>
    <cellStyle name="Normal 82 7 2 2" xfId="58769"/>
    <cellStyle name="Normal 82 7 2 2 2" xfId="58770"/>
    <cellStyle name="Normal 82 7 2 2 3" xfId="58771"/>
    <cellStyle name="Normal 82 7 2 3" xfId="58772"/>
    <cellStyle name="Normal 82 7 2 4" xfId="58773"/>
    <cellStyle name="Normal 82 7 3" xfId="58774"/>
    <cellStyle name="Normal 82 7 3 2" xfId="58775"/>
    <cellStyle name="Normal 82 7 3 3" xfId="58776"/>
    <cellStyle name="Normal 82 7 4" xfId="58777"/>
    <cellStyle name="Normal 82 7 5" xfId="58778"/>
    <cellStyle name="Normal 82 8" xfId="58779"/>
    <cellStyle name="Normal 82 8 2" xfId="58780"/>
    <cellStyle name="Normal 82 8 2 2" xfId="58781"/>
    <cellStyle name="Normal 82 8 2 3" xfId="58782"/>
    <cellStyle name="Normal 82 8 3" xfId="58783"/>
    <cellStyle name="Normal 82 8 4" xfId="58784"/>
    <cellStyle name="Normal 82 9" xfId="58785"/>
    <cellStyle name="Normal 82 9 2" xfId="58786"/>
    <cellStyle name="Normal 82 9 2 2" xfId="58787"/>
    <cellStyle name="Normal 82 9 2 3" xfId="58788"/>
    <cellStyle name="Normal 82 9 3" xfId="58789"/>
    <cellStyle name="Normal 82 9 4" xfId="58790"/>
    <cellStyle name="Normal 83" xfId="58791"/>
    <cellStyle name="Normal 83 2" xfId="58792"/>
    <cellStyle name="Normal 83 2 2" xfId="58793"/>
    <cellStyle name="Normal 83 2 2 2" xfId="58794"/>
    <cellStyle name="Normal 83 2 2 2 2" xfId="58795"/>
    <cellStyle name="Normal 83 2 2 2 3" xfId="58796"/>
    <cellStyle name="Normal 83 2 2 3" xfId="58797"/>
    <cellStyle name="Normal 83 2 2 4" xfId="58798"/>
    <cellStyle name="Normal 83 2 3" xfId="58799"/>
    <cellStyle name="Normal 83 2 3 2" xfId="58800"/>
    <cellStyle name="Normal 83 2 3 3" xfId="58801"/>
    <cellStyle name="Normal 83 2 4" xfId="58802"/>
    <cellStyle name="Normal 83 2 5" xfId="58803"/>
    <cellStyle name="Normal 83 3" xfId="58804"/>
    <cellStyle name="Normal 83 3 2" xfId="58805"/>
    <cellStyle name="Normal 83 3 2 2" xfId="58806"/>
    <cellStyle name="Normal 83 3 2 2 2" xfId="58807"/>
    <cellStyle name="Normal 83 3 2 2 3" xfId="58808"/>
    <cellStyle name="Normal 83 3 2 3" xfId="58809"/>
    <cellStyle name="Normal 83 3 2 4" xfId="58810"/>
    <cellStyle name="Normal 83 3 3" xfId="58811"/>
    <cellStyle name="Normal 83 3 3 2" xfId="58812"/>
    <cellStyle name="Normal 83 3 3 3" xfId="58813"/>
    <cellStyle name="Normal 83 3 4" xfId="58814"/>
    <cellStyle name="Normal 83 3 5" xfId="58815"/>
    <cellStyle name="Normal 83 4" xfId="58816"/>
    <cellStyle name="Normal 83 4 2" xfId="58817"/>
    <cellStyle name="Normal 83 4 2 2" xfId="58818"/>
    <cellStyle name="Normal 83 4 2 3" xfId="58819"/>
    <cellStyle name="Normal 83 4 3" xfId="58820"/>
    <cellStyle name="Normal 83 4 4" xfId="58821"/>
    <cellStyle name="Normal 83 5" xfId="58822"/>
    <cellStyle name="Normal 83 5 2" xfId="58823"/>
    <cellStyle name="Normal 83 5 3" xfId="58824"/>
    <cellStyle name="Normal 83 6" xfId="58825"/>
    <cellStyle name="Normal 83 7" xfId="58826"/>
    <cellStyle name="Normal 84" xfId="58827"/>
    <cellStyle name="Normal 84 2" xfId="58828"/>
    <cellStyle name="Normal 84 2 2" xfId="58829"/>
    <cellStyle name="Normal 84 2 2 2" xfId="58830"/>
    <cellStyle name="Normal 84 2 2 2 2" xfId="58831"/>
    <cellStyle name="Normal 84 2 2 2 3" xfId="58832"/>
    <cellStyle name="Normal 84 2 2 3" xfId="58833"/>
    <cellStyle name="Normal 84 2 2 4" xfId="58834"/>
    <cellStyle name="Normal 84 2 3" xfId="58835"/>
    <cellStyle name="Normal 84 2 3 2" xfId="58836"/>
    <cellStyle name="Normal 84 2 3 3" xfId="58837"/>
    <cellStyle name="Normal 84 2 4" xfId="58838"/>
    <cellStyle name="Normal 84 2 5" xfId="58839"/>
    <cellStyle name="Normal 84 3" xfId="58840"/>
    <cellStyle name="Normal 84 3 2" xfId="58841"/>
    <cellStyle name="Normal 84 3 2 2" xfId="58842"/>
    <cellStyle name="Normal 84 3 2 2 2" xfId="58843"/>
    <cellStyle name="Normal 84 3 2 2 3" xfId="58844"/>
    <cellStyle name="Normal 84 3 2 3" xfId="58845"/>
    <cellStyle name="Normal 84 3 2 4" xfId="58846"/>
    <cellStyle name="Normal 84 3 3" xfId="58847"/>
    <cellStyle name="Normal 84 3 3 2" xfId="58848"/>
    <cellStyle name="Normal 84 3 3 3" xfId="58849"/>
    <cellStyle name="Normal 84 3 4" xfId="58850"/>
    <cellStyle name="Normal 84 3 5" xfId="58851"/>
    <cellStyle name="Normal 84 4" xfId="58852"/>
    <cellStyle name="Normal 84 4 2" xfId="58853"/>
    <cellStyle name="Normal 84 4 2 2" xfId="58854"/>
    <cellStyle name="Normal 84 4 2 3" xfId="58855"/>
    <cellStyle name="Normal 84 4 3" xfId="58856"/>
    <cellStyle name="Normal 84 4 4" xfId="58857"/>
    <cellStyle name="Normal 84 5" xfId="58858"/>
    <cellStyle name="Normal 84 5 2" xfId="58859"/>
    <cellStyle name="Normal 84 5 3" xfId="58860"/>
    <cellStyle name="Normal 84 6" xfId="58861"/>
    <cellStyle name="Normal 84 7" xfId="58862"/>
    <cellStyle name="Normal 85" xfId="58863"/>
    <cellStyle name="Normal 85 2" xfId="58864"/>
    <cellStyle name="Normal 85 2 2" xfId="58865"/>
    <cellStyle name="Normal 85 2 2 2" xfId="58866"/>
    <cellStyle name="Normal 85 2 2 2 2" xfId="58867"/>
    <cellStyle name="Normal 85 2 2 2 3" xfId="58868"/>
    <cellStyle name="Normal 85 2 2 3" xfId="58869"/>
    <cellStyle name="Normal 85 2 2 4" xfId="58870"/>
    <cellStyle name="Normal 85 2 3" xfId="58871"/>
    <cellStyle name="Normal 85 2 3 2" xfId="58872"/>
    <cellStyle name="Normal 85 2 3 3" xfId="58873"/>
    <cellStyle name="Normal 85 2 4" xfId="58874"/>
    <cellStyle name="Normal 85 2 5" xfId="58875"/>
    <cellStyle name="Normal 85 3" xfId="58876"/>
    <cellStyle name="Normal 85 3 2" xfId="58877"/>
    <cellStyle name="Normal 85 3 2 2" xfId="58878"/>
    <cellStyle name="Normal 85 3 2 2 2" xfId="58879"/>
    <cellStyle name="Normal 85 3 2 2 3" xfId="58880"/>
    <cellStyle name="Normal 85 3 2 3" xfId="58881"/>
    <cellStyle name="Normal 85 3 2 4" xfId="58882"/>
    <cellStyle name="Normal 85 3 3" xfId="58883"/>
    <cellStyle name="Normal 85 3 3 2" xfId="58884"/>
    <cellStyle name="Normal 85 3 3 3" xfId="58885"/>
    <cellStyle name="Normal 85 3 4" xfId="58886"/>
    <cellStyle name="Normal 85 3 5" xfId="58887"/>
    <cellStyle name="Normal 85 4" xfId="58888"/>
    <cellStyle name="Normal 85 4 2" xfId="58889"/>
    <cellStyle name="Normal 85 4 2 2" xfId="58890"/>
    <cellStyle name="Normal 85 4 2 3" xfId="58891"/>
    <cellStyle name="Normal 85 4 3" xfId="58892"/>
    <cellStyle name="Normal 85 4 4" xfId="58893"/>
    <cellStyle name="Normal 85 5" xfId="58894"/>
    <cellStyle name="Normal 85 5 2" xfId="58895"/>
    <cellStyle name="Normal 85 5 3" xfId="58896"/>
    <cellStyle name="Normal 85 6" xfId="58897"/>
    <cellStyle name="Normal 85 7" xfId="58898"/>
    <cellStyle name="Normal 86" xfId="58899"/>
    <cellStyle name="Normal 86 2" xfId="58900"/>
    <cellStyle name="Normal 86 2 2" xfId="58901"/>
    <cellStyle name="Normal 86 2 2 2" xfId="58902"/>
    <cellStyle name="Normal 86 2 2 2 2" xfId="58903"/>
    <cellStyle name="Normal 86 2 2 2 3" xfId="58904"/>
    <cellStyle name="Normal 86 2 2 3" xfId="58905"/>
    <cellStyle name="Normal 86 2 2 4" xfId="58906"/>
    <cellStyle name="Normal 86 2 3" xfId="58907"/>
    <cellStyle name="Normal 86 2 3 2" xfId="58908"/>
    <cellStyle name="Normal 86 2 3 3" xfId="58909"/>
    <cellStyle name="Normal 86 2 4" xfId="58910"/>
    <cellStyle name="Normal 86 2 5" xfId="58911"/>
    <cellStyle name="Normal 86 3" xfId="58912"/>
    <cellStyle name="Normal 86 3 2" xfId="58913"/>
    <cellStyle name="Normal 86 3 2 2" xfId="58914"/>
    <cellStyle name="Normal 86 3 2 2 2" xfId="58915"/>
    <cellStyle name="Normal 86 3 2 2 3" xfId="58916"/>
    <cellStyle name="Normal 86 3 2 3" xfId="58917"/>
    <cellStyle name="Normal 86 3 2 4" xfId="58918"/>
    <cellStyle name="Normal 86 3 3" xfId="58919"/>
    <cellStyle name="Normal 86 3 3 2" xfId="58920"/>
    <cellStyle name="Normal 86 3 3 3" xfId="58921"/>
    <cellStyle name="Normal 86 3 4" xfId="58922"/>
    <cellStyle name="Normal 86 3 5" xfId="58923"/>
    <cellStyle name="Normal 86 4" xfId="58924"/>
    <cellStyle name="Normal 86 4 2" xfId="58925"/>
    <cellStyle name="Normal 86 4 2 2" xfId="58926"/>
    <cellStyle name="Normal 86 4 2 3" xfId="58927"/>
    <cellStyle name="Normal 86 4 3" xfId="58928"/>
    <cellStyle name="Normal 86 4 4" xfId="58929"/>
    <cellStyle name="Normal 86 5" xfId="58930"/>
    <cellStyle name="Normal 86 5 2" xfId="58931"/>
    <cellStyle name="Normal 86 5 3" xfId="58932"/>
    <cellStyle name="Normal 86 6" xfId="58933"/>
    <cellStyle name="Normal 86 7" xfId="58934"/>
    <cellStyle name="Normal 87" xfId="58935"/>
    <cellStyle name="Normal 87 2" xfId="58936"/>
    <cellStyle name="Normal 87 2 2" xfId="58937"/>
    <cellStyle name="Normal 87 2 2 2" xfId="58938"/>
    <cellStyle name="Normal 87 2 2 2 2" xfId="58939"/>
    <cellStyle name="Normal 87 2 2 2 3" xfId="58940"/>
    <cellStyle name="Normal 87 2 2 3" xfId="58941"/>
    <cellStyle name="Normal 87 2 2 4" xfId="58942"/>
    <cellStyle name="Normal 87 2 3" xfId="58943"/>
    <cellStyle name="Normal 87 2 3 2" xfId="58944"/>
    <cellStyle name="Normal 87 2 3 3" xfId="58945"/>
    <cellStyle name="Normal 87 2 4" xfId="58946"/>
    <cellStyle name="Normal 87 2 5" xfId="58947"/>
    <cellStyle name="Normal 87 3" xfId="58948"/>
    <cellStyle name="Normal 87 3 2" xfId="58949"/>
    <cellStyle name="Normal 87 3 2 2" xfId="58950"/>
    <cellStyle name="Normal 87 3 2 3" xfId="58951"/>
    <cellStyle name="Normal 87 3 3" xfId="58952"/>
    <cellStyle name="Normal 87 3 4" xfId="58953"/>
    <cellStyle name="Normal 87 4" xfId="58954"/>
    <cellStyle name="Normal 87 4 2" xfId="58955"/>
    <cellStyle name="Normal 87 4 3" xfId="58956"/>
    <cellStyle name="Normal 87 5" xfId="58957"/>
    <cellStyle name="Normal 87 6" xfId="58958"/>
    <cellStyle name="Normal 88" xfId="58959"/>
    <cellStyle name="Normal 88 2" xfId="58960"/>
    <cellStyle name="Normal 88 2 2" xfId="58961"/>
    <cellStyle name="Normal 88 2 2 2" xfId="58962"/>
    <cellStyle name="Normal 88 2 2 2 2" xfId="58963"/>
    <cellStyle name="Normal 88 2 2 2 3" xfId="58964"/>
    <cellStyle name="Normal 88 2 2 3" xfId="58965"/>
    <cellStyle name="Normal 88 2 2 4" xfId="58966"/>
    <cellStyle name="Normal 88 2 3" xfId="58967"/>
    <cellStyle name="Normal 88 2 3 2" xfId="58968"/>
    <cellStyle name="Normal 88 2 3 3" xfId="58969"/>
    <cellStyle name="Normal 88 2 4" xfId="58970"/>
    <cellStyle name="Normal 88 2 5" xfId="58971"/>
    <cellStyle name="Normal 88 3" xfId="58972"/>
    <cellStyle name="Normal 88 3 2" xfId="58973"/>
    <cellStyle name="Normal 88 3 2 2" xfId="58974"/>
    <cellStyle name="Normal 88 3 2 3" xfId="58975"/>
    <cellStyle name="Normal 88 3 3" xfId="58976"/>
    <cellStyle name="Normal 88 3 4" xfId="58977"/>
    <cellStyle name="Normal 88 4" xfId="58978"/>
    <cellStyle name="Normal 88 4 2" xfId="58979"/>
    <cellStyle name="Normal 88 4 3" xfId="58980"/>
    <cellStyle name="Normal 88 5" xfId="58981"/>
    <cellStyle name="Normal 88 6" xfId="58982"/>
    <cellStyle name="Normal 89" xfId="58983"/>
    <cellStyle name="Normal 89 2" xfId="58984"/>
    <cellStyle name="Normal 89 3" xfId="58985"/>
    <cellStyle name="Normal 89 3 2" xfId="58986"/>
    <cellStyle name="Normal 89 3 2 2" xfId="58987"/>
    <cellStyle name="Normal 89 3 2 3" xfId="58988"/>
    <cellStyle name="Normal 89 3 3" xfId="58989"/>
    <cellStyle name="Normal 89 3 4" xfId="58990"/>
    <cellStyle name="Normal 89 4" xfId="58991"/>
    <cellStyle name="Normal 89 4 2" xfId="58992"/>
    <cellStyle name="Normal 89 4 3" xfId="58993"/>
    <cellStyle name="Normal 89 5" xfId="58994"/>
    <cellStyle name="Normal 89 6" xfId="58995"/>
    <cellStyle name="Normal 9" xfId="2506"/>
    <cellStyle name="Normal 9 10" xfId="58996"/>
    <cellStyle name="Normal 9 10 2" xfId="58997"/>
    <cellStyle name="Normal 9 10 2 2" xfId="58998"/>
    <cellStyle name="Normal 9 10 2 2 2" xfId="58999"/>
    <cellStyle name="Normal 9 10 2 2 3" xfId="59000"/>
    <cellStyle name="Normal 9 10 2 3" xfId="59001"/>
    <cellStyle name="Normal 9 10 2 4" xfId="59002"/>
    <cellStyle name="Normal 9 10 3" xfId="59003"/>
    <cellStyle name="Normal 9 10 3 2" xfId="59004"/>
    <cellStyle name="Normal 9 10 3 3" xfId="59005"/>
    <cellStyle name="Normal 9 10 4" xfId="59006"/>
    <cellStyle name="Normal 9 10 5" xfId="59007"/>
    <cellStyle name="Normal 9 11" xfId="59008"/>
    <cellStyle name="Normal 9 11 2" xfId="59009"/>
    <cellStyle name="Normal 9 11 2 2" xfId="59010"/>
    <cellStyle name="Normal 9 11 2 3" xfId="59011"/>
    <cellStyle name="Normal 9 11 3" xfId="59012"/>
    <cellStyle name="Normal 9 11 4" xfId="59013"/>
    <cellStyle name="Normal 9 12" xfId="59014"/>
    <cellStyle name="Normal 9 12 2" xfId="59015"/>
    <cellStyle name="Normal 9 12 2 2" xfId="59016"/>
    <cellStyle name="Normal 9 12 2 3" xfId="59017"/>
    <cellStyle name="Normal 9 12 3" xfId="59018"/>
    <cellStyle name="Normal 9 12 4" xfId="59019"/>
    <cellStyle name="Normal 9 13" xfId="59020"/>
    <cellStyle name="Normal 9 13 2" xfId="59021"/>
    <cellStyle name="Normal 9 13 3" xfId="59022"/>
    <cellStyle name="Normal 9 14" xfId="59023"/>
    <cellStyle name="Normal 9 15" xfId="59024"/>
    <cellStyle name="Normal 9 2" xfId="2507"/>
    <cellStyle name="Normal 9 2 2" xfId="59025"/>
    <cellStyle name="Normal 9 3" xfId="59026"/>
    <cellStyle name="Normal 9 3 10" xfId="59027"/>
    <cellStyle name="Normal 9 3 10 2" xfId="59028"/>
    <cellStyle name="Normal 9 3 10 3" xfId="59029"/>
    <cellStyle name="Normal 9 3 11" xfId="59030"/>
    <cellStyle name="Normal 9 3 12" xfId="59031"/>
    <cellStyle name="Normal 9 3 2" xfId="59032"/>
    <cellStyle name="Normal 9 3 2 2" xfId="59033"/>
    <cellStyle name="Normal 9 3 2 2 2" xfId="59034"/>
    <cellStyle name="Normal 9 3 2 2 2 2" xfId="59035"/>
    <cellStyle name="Normal 9 3 2 2 2 2 2" xfId="59036"/>
    <cellStyle name="Normal 9 3 2 2 2 2 3" xfId="59037"/>
    <cellStyle name="Normal 9 3 2 2 2 3" xfId="59038"/>
    <cellStyle name="Normal 9 3 2 2 2 4" xfId="59039"/>
    <cellStyle name="Normal 9 3 2 2 3" xfId="59040"/>
    <cellStyle name="Normal 9 3 2 2 3 2" xfId="59041"/>
    <cellStyle name="Normal 9 3 2 2 3 3" xfId="59042"/>
    <cellStyle name="Normal 9 3 2 2 4" xfId="59043"/>
    <cellStyle name="Normal 9 3 2 2 5" xfId="59044"/>
    <cellStyle name="Normal 9 3 2 3" xfId="59045"/>
    <cellStyle name="Normal 9 3 2 3 2" xfId="59046"/>
    <cellStyle name="Normal 9 3 2 3 2 2" xfId="59047"/>
    <cellStyle name="Normal 9 3 2 3 2 2 2" xfId="59048"/>
    <cellStyle name="Normal 9 3 2 3 2 2 3" xfId="59049"/>
    <cellStyle name="Normal 9 3 2 3 2 3" xfId="59050"/>
    <cellStyle name="Normal 9 3 2 3 2 4" xfId="59051"/>
    <cellStyle name="Normal 9 3 2 3 3" xfId="59052"/>
    <cellStyle name="Normal 9 3 2 3 3 2" xfId="59053"/>
    <cellStyle name="Normal 9 3 2 3 3 3" xfId="59054"/>
    <cellStyle name="Normal 9 3 2 3 4" xfId="59055"/>
    <cellStyle name="Normal 9 3 2 3 5" xfId="59056"/>
    <cellStyle name="Normal 9 3 2 4" xfId="59057"/>
    <cellStyle name="Normal 9 3 2 4 2" xfId="59058"/>
    <cellStyle name="Normal 9 3 2 4 2 2" xfId="59059"/>
    <cellStyle name="Normal 9 3 2 4 2 3" xfId="59060"/>
    <cellStyle name="Normal 9 3 2 4 3" xfId="59061"/>
    <cellStyle name="Normal 9 3 2 4 4" xfId="59062"/>
    <cellStyle name="Normal 9 3 2 5" xfId="59063"/>
    <cellStyle name="Normal 9 3 2 5 2" xfId="59064"/>
    <cellStyle name="Normal 9 3 2 5 3" xfId="59065"/>
    <cellStyle name="Normal 9 3 2 6" xfId="59066"/>
    <cellStyle name="Normal 9 3 2 7" xfId="59067"/>
    <cellStyle name="Normal 9 3 3" xfId="59068"/>
    <cellStyle name="Normal 9 3 3 2" xfId="59069"/>
    <cellStyle name="Normal 9 3 3 2 2" xfId="59070"/>
    <cellStyle name="Normal 9 3 3 2 2 2" xfId="59071"/>
    <cellStyle name="Normal 9 3 3 2 2 2 2" xfId="59072"/>
    <cellStyle name="Normal 9 3 3 2 2 2 3" xfId="59073"/>
    <cellStyle name="Normal 9 3 3 2 2 3" xfId="59074"/>
    <cellStyle name="Normal 9 3 3 2 2 4" xfId="59075"/>
    <cellStyle name="Normal 9 3 3 2 3" xfId="59076"/>
    <cellStyle name="Normal 9 3 3 2 3 2" xfId="59077"/>
    <cellStyle name="Normal 9 3 3 2 3 3" xfId="59078"/>
    <cellStyle name="Normal 9 3 3 2 4" xfId="59079"/>
    <cellStyle name="Normal 9 3 3 2 5" xfId="59080"/>
    <cellStyle name="Normal 9 3 3 3" xfId="59081"/>
    <cellStyle name="Normal 9 3 3 3 2" xfId="59082"/>
    <cellStyle name="Normal 9 3 3 3 2 2" xfId="59083"/>
    <cellStyle name="Normal 9 3 3 3 2 2 2" xfId="59084"/>
    <cellStyle name="Normal 9 3 3 3 2 2 3" xfId="59085"/>
    <cellStyle name="Normal 9 3 3 3 2 3" xfId="59086"/>
    <cellStyle name="Normal 9 3 3 3 2 4" xfId="59087"/>
    <cellStyle name="Normal 9 3 3 3 3" xfId="59088"/>
    <cellStyle name="Normal 9 3 3 3 3 2" xfId="59089"/>
    <cellStyle name="Normal 9 3 3 3 3 3" xfId="59090"/>
    <cellStyle name="Normal 9 3 3 3 4" xfId="59091"/>
    <cellStyle name="Normal 9 3 3 3 5" xfId="59092"/>
    <cellStyle name="Normal 9 3 3 4" xfId="59093"/>
    <cellStyle name="Normal 9 3 3 4 2" xfId="59094"/>
    <cellStyle name="Normal 9 3 3 4 2 2" xfId="59095"/>
    <cellStyle name="Normal 9 3 3 4 2 3" xfId="59096"/>
    <cellStyle name="Normal 9 3 3 4 3" xfId="59097"/>
    <cellStyle name="Normal 9 3 3 4 4" xfId="59098"/>
    <cellStyle name="Normal 9 3 3 5" xfId="59099"/>
    <cellStyle name="Normal 9 3 3 5 2" xfId="59100"/>
    <cellStyle name="Normal 9 3 3 5 3" xfId="59101"/>
    <cellStyle name="Normal 9 3 3 6" xfId="59102"/>
    <cellStyle name="Normal 9 3 3 7" xfId="59103"/>
    <cellStyle name="Normal 9 3 4" xfId="59104"/>
    <cellStyle name="Normal 9 3 4 2" xfId="59105"/>
    <cellStyle name="Normal 9 3 4 2 2" xfId="59106"/>
    <cellStyle name="Normal 9 3 4 2 2 2" xfId="59107"/>
    <cellStyle name="Normal 9 3 4 2 2 2 2" xfId="59108"/>
    <cellStyle name="Normal 9 3 4 2 2 2 3" xfId="59109"/>
    <cellStyle name="Normal 9 3 4 2 2 3" xfId="59110"/>
    <cellStyle name="Normal 9 3 4 2 2 4" xfId="59111"/>
    <cellStyle name="Normal 9 3 4 2 3" xfId="59112"/>
    <cellStyle name="Normal 9 3 4 2 3 2" xfId="59113"/>
    <cellStyle name="Normal 9 3 4 2 3 3" xfId="59114"/>
    <cellStyle name="Normal 9 3 4 2 4" xfId="59115"/>
    <cellStyle name="Normal 9 3 4 2 5" xfId="59116"/>
    <cellStyle name="Normal 9 3 4 3" xfId="59117"/>
    <cellStyle name="Normal 9 3 4 3 2" xfId="59118"/>
    <cellStyle name="Normal 9 3 4 3 2 2" xfId="59119"/>
    <cellStyle name="Normal 9 3 4 3 2 2 2" xfId="59120"/>
    <cellStyle name="Normal 9 3 4 3 2 2 3" xfId="59121"/>
    <cellStyle name="Normal 9 3 4 3 2 3" xfId="59122"/>
    <cellStyle name="Normal 9 3 4 3 2 4" xfId="59123"/>
    <cellStyle name="Normal 9 3 4 3 3" xfId="59124"/>
    <cellStyle name="Normal 9 3 4 3 3 2" xfId="59125"/>
    <cellStyle name="Normal 9 3 4 3 3 3" xfId="59126"/>
    <cellStyle name="Normal 9 3 4 3 4" xfId="59127"/>
    <cellStyle name="Normal 9 3 4 3 5" xfId="59128"/>
    <cellStyle name="Normal 9 3 4 4" xfId="59129"/>
    <cellStyle name="Normal 9 3 4 4 2" xfId="59130"/>
    <cellStyle name="Normal 9 3 4 4 2 2" xfId="59131"/>
    <cellStyle name="Normal 9 3 4 4 2 3" xfId="59132"/>
    <cellStyle name="Normal 9 3 4 4 3" xfId="59133"/>
    <cellStyle name="Normal 9 3 4 4 4" xfId="59134"/>
    <cellStyle name="Normal 9 3 4 5" xfId="59135"/>
    <cellStyle name="Normal 9 3 4 5 2" xfId="59136"/>
    <cellStyle name="Normal 9 3 4 5 3" xfId="59137"/>
    <cellStyle name="Normal 9 3 4 6" xfId="59138"/>
    <cellStyle name="Normal 9 3 4 7" xfId="59139"/>
    <cellStyle name="Normal 9 3 5" xfId="59140"/>
    <cellStyle name="Normal 9 3 5 2" xfId="59141"/>
    <cellStyle name="Normal 9 3 5 2 2" xfId="59142"/>
    <cellStyle name="Normal 9 3 5 2 2 2" xfId="59143"/>
    <cellStyle name="Normal 9 3 5 2 2 3" xfId="59144"/>
    <cellStyle name="Normal 9 3 5 2 3" xfId="59145"/>
    <cellStyle name="Normal 9 3 5 2 4" xfId="59146"/>
    <cellStyle name="Normal 9 3 5 3" xfId="59147"/>
    <cellStyle name="Normal 9 3 5 3 2" xfId="59148"/>
    <cellStyle name="Normal 9 3 5 3 3" xfId="59149"/>
    <cellStyle name="Normal 9 3 5 4" xfId="59150"/>
    <cellStyle name="Normal 9 3 5 5" xfId="59151"/>
    <cellStyle name="Normal 9 3 6" xfId="59152"/>
    <cellStyle name="Normal 9 3 6 2" xfId="59153"/>
    <cellStyle name="Normal 9 3 6 2 2" xfId="59154"/>
    <cellStyle name="Normal 9 3 6 2 2 2" xfId="59155"/>
    <cellStyle name="Normal 9 3 6 2 2 3" xfId="59156"/>
    <cellStyle name="Normal 9 3 6 2 3" xfId="59157"/>
    <cellStyle name="Normal 9 3 6 2 4" xfId="59158"/>
    <cellStyle name="Normal 9 3 6 3" xfId="59159"/>
    <cellStyle name="Normal 9 3 6 3 2" xfId="59160"/>
    <cellStyle name="Normal 9 3 6 3 3" xfId="59161"/>
    <cellStyle name="Normal 9 3 6 4" xfId="59162"/>
    <cellStyle name="Normal 9 3 6 5" xfId="59163"/>
    <cellStyle name="Normal 9 3 7" xfId="59164"/>
    <cellStyle name="Normal 9 3 7 2" xfId="59165"/>
    <cellStyle name="Normal 9 3 7 2 2" xfId="59166"/>
    <cellStyle name="Normal 9 3 7 2 2 2" xfId="59167"/>
    <cellStyle name="Normal 9 3 7 2 2 3" xfId="59168"/>
    <cellStyle name="Normal 9 3 7 2 3" xfId="59169"/>
    <cellStyle name="Normal 9 3 7 2 4" xfId="59170"/>
    <cellStyle name="Normal 9 3 7 3" xfId="59171"/>
    <cellStyle name="Normal 9 3 7 3 2" xfId="59172"/>
    <cellStyle name="Normal 9 3 7 3 3" xfId="59173"/>
    <cellStyle name="Normal 9 3 7 4" xfId="59174"/>
    <cellStyle name="Normal 9 3 7 5" xfId="59175"/>
    <cellStyle name="Normal 9 3 8" xfId="59176"/>
    <cellStyle name="Normal 9 3 8 2" xfId="59177"/>
    <cellStyle name="Normal 9 3 8 2 2" xfId="59178"/>
    <cellStyle name="Normal 9 3 8 2 3" xfId="59179"/>
    <cellStyle name="Normal 9 3 8 3" xfId="59180"/>
    <cellStyle name="Normal 9 3 8 4" xfId="59181"/>
    <cellStyle name="Normal 9 3 9" xfId="59182"/>
    <cellStyle name="Normal 9 3 9 2" xfId="59183"/>
    <cellStyle name="Normal 9 3 9 2 2" xfId="59184"/>
    <cellStyle name="Normal 9 3 9 2 3" xfId="59185"/>
    <cellStyle name="Normal 9 3 9 3" xfId="59186"/>
    <cellStyle name="Normal 9 3 9 4" xfId="59187"/>
    <cellStyle name="Normal 9 4" xfId="59188"/>
    <cellStyle name="Normal 9 4 2" xfId="59189"/>
    <cellStyle name="Normal 9 4 2 2" xfId="59190"/>
    <cellStyle name="Normal 9 4 2 3" xfId="59191"/>
    <cellStyle name="Normal 9 4 2 3 2" xfId="59192"/>
    <cellStyle name="Normal 9 4 2 3 2 2" xfId="59193"/>
    <cellStyle name="Normal 9 4 2 3 2 3" xfId="59194"/>
    <cellStyle name="Normal 9 4 2 3 3" xfId="59195"/>
    <cellStyle name="Normal 9 4 2 3 4" xfId="59196"/>
    <cellStyle name="Normal 9 4 2 4" xfId="59197"/>
    <cellStyle name="Normal 9 4 2 4 2" xfId="59198"/>
    <cellStyle name="Normal 9 4 2 4 3" xfId="59199"/>
    <cellStyle name="Normal 9 4 2 5" xfId="59200"/>
    <cellStyle name="Normal 9 4 2 6" xfId="59201"/>
    <cellStyle name="Normal 9 4 3" xfId="59202"/>
    <cellStyle name="Normal 9 4 4" xfId="59203"/>
    <cellStyle name="Normal 9 4 4 2" xfId="59204"/>
    <cellStyle name="Normal 9 4 4 2 2" xfId="59205"/>
    <cellStyle name="Normal 9 4 4 2 2 2" xfId="59206"/>
    <cellStyle name="Normal 9 4 4 2 2 3" xfId="59207"/>
    <cellStyle name="Normal 9 4 4 2 3" xfId="59208"/>
    <cellStyle name="Normal 9 4 4 2 4" xfId="59209"/>
    <cellStyle name="Normal 9 4 4 3" xfId="59210"/>
    <cellStyle name="Normal 9 4 4 3 2" xfId="59211"/>
    <cellStyle name="Normal 9 4 4 3 3" xfId="59212"/>
    <cellStyle name="Normal 9 4 4 4" xfId="59213"/>
    <cellStyle name="Normal 9 4 4 5" xfId="59214"/>
    <cellStyle name="Normal 9 4 5" xfId="59215"/>
    <cellStyle name="Normal 9 4 5 2" xfId="59216"/>
    <cellStyle name="Normal 9 4 5 2 2" xfId="59217"/>
    <cellStyle name="Normal 9 4 5 2 3" xfId="59218"/>
    <cellStyle name="Normal 9 4 5 3" xfId="59219"/>
    <cellStyle name="Normal 9 4 5 4" xfId="59220"/>
    <cellStyle name="Normal 9 4 6" xfId="59221"/>
    <cellStyle name="Normal 9 4 6 2" xfId="59222"/>
    <cellStyle name="Normal 9 4 6 3" xfId="59223"/>
    <cellStyle name="Normal 9 4 7" xfId="59224"/>
    <cellStyle name="Normal 9 4 8" xfId="59225"/>
    <cellStyle name="Normal 9 5" xfId="59226"/>
    <cellStyle name="Normal 9 5 2" xfId="59227"/>
    <cellStyle name="Normal 9 5 2 2" xfId="59228"/>
    <cellStyle name="Normal 9 5 2 3" xfId="59229"/>
    <cellStyle name="Normal 9 5 2 3 2" xfId="59230"/>
    <cellStyle name="Normal 9 5 2 3 2 2" xfId="59231"/>
    <cellStyle name="Normal 9 5 2 3 2 3" xfId="59232"/>
    <cellStyle name="Normal 9 5 2 3 3" xfId="59233"/>
    <cellStyle name="Normal 9 5 2 3 4" xfId="59234"/>
    <cellStyle name="Normal 9 5 2 4" xfId="59235"/>
    <cellStyle name="Normal 9 5 2 4 2" xfId="59236"/>
    <cellStyle name="Normal 9 5 2 4 3" xfId="59237"/>
    <cellStyle name="Normal 9 5 2 5" xfId="59238"/>
    <cellStyle name="Normal 9 5 2 6" xfId="59239"/>
    <cellStyle name="Normal 9 5 3" xfId="59240"/>
    <cellStyle name="Normal 9 5 4" xfId="59241"/>
    <cellStyle name="Normal 9 5 4 2" xfId="59242"/>
    <cellStyle name="Normal 9 5 4 2 2" xfId="59243"/>
    <cellStyle name="Normal 9 5 4 2 2 2" xfId="59244"/>
    <cellStyle name="Normal 9 5 4 2 2 3" xfId="59245"/>
    <cellStyle name="Normal 9 5 4 2 3" xfId="59246"/>
    <cellStyle name="Normal 9 5 4 2 4" xfId="59247"/>
    <cellStyle name="Normal 9 5 4 3" xfId="59248"/>
    <cellStyle name="Normal 9 5 4 3 2" xfId="59249"/>
    <cellStyle name="Normal 9 5 4 3 3" xfId="59250"/>
    <cellStyle name="Normal 9 5 4 4" xfId="59251"/>
    <cellStyle name="Normal 9 5 4 5" xfId="59252"/>
    <cellStyle name="Normal 9 5 5" xfId="59253"/>
    <cellStyle name="Normal 9 5 5 2" xfId="59254"/>
    <cellStyle name="Normal 9 5 5 2 2" xfId="59255"/>
    <cellStyle name="Normal 9 5 5 2 3" xfId="59256"/>
    <cellStyle name="Normal 9 5 5 3" xfId="59257"/>
    <cellStyle name="Normal 9 5 5 4" xfId="59258"/>
    <cellStyle name="Normal 9 5 6" xfId="59259"/>
    <cellStyle name="Normal 9 5 6 2" xfId="59260"/>
    <cellStyle name="Normal 9 5 6 3" xfId="59261"/>
    <cellStyle name="Normal 9 5 7" xfId="59262"/>
    <cellStyle name="Normal 9 5 8" xfId="59263"/>
    <cellStyle name="Normal 9 6" xfId="59264"/>
    <cellStyle name="Normal 9 6 2" xfId="59265"/>
    <cellStyle name="Normal 9 6 2 2" xfId="59266"/>
    <cellStyle name="Normal 9 6 2 2 2" xfId="59267"/>
    <cellStyle name="Normal 9 6 2 2 2 2" xfId="59268"/>
    <cellStyle name="Normal 9 6 2 2 2 3" xfId="59269"/>
    <cellStyle name="Normal 9 6 2 2 3" xfId="59270"/>
    <cellStyle name="Normal 9 6 2 2 4" xfId="59271"/>
    <cellStyle name="Normal 9 6 2 3" xfId="59272"/>
    <cellStyle name="Normal 9 6 2 3 2" xfId="59273"/>
    <cellStyle name="Normal 9 6 2 3 3" xfId="59274"/>
    <cellStyle name="Normal 9 6 2 4" xfId="59275"/>
    <cellStyle name="Normal 9 6 2 5" xfId="59276"/>
    <cellStyle name="Normal 9 6 3" xfId="59277"/>
    <cellStyle name="Normal 9 6 3 2" xfId="59278"/>
    <cellStyle name="Normal 9 6 3 2 2" xfId="59279"/>
    <cellStyle name="Normal 9 6 3 2 2 2" xfId="59280"/>
    <cellStyle name="Normal 9 6 3 2 2 3" xfId="59281"/>
    <cellStyle name="Normal 9 6 3 2 3" xfId="59282"/>
    <cellStyle name="Normal 9 6 3 2 4" xfId="59283"/>
    <cellStyle name="Normal 9 6 3 3" xfId="59284"/>
    <cellStyle name="Normal 9 6 3 3 2" xfId="59285"/>
    <cellStyle name="Normal 9 6 3 3 3" xfId="59286"/>
    <cellStyle name="Normal 9 6 3 4" xfId="59287"/>
    <cellStyle name="Normal 9 6 3 5" xfId="59288"/>
    <cellStyle name="Normal 9 6 4" xfId="59289"/>
    <cellStyle name="Normal 9 6 4 2" xfId="59290"/>
    <cellStyle name="Normal 9 6 4 2 2" xfId="59291"/>
    <cellStyle name="Normal 9 6 4 2 3" xfId="59292"/>
    <cellStyle name="Normal 9 6 4 3" xfId="59293"/>
    <cellStyle name="Normal 9 6 4 4" xfId="59294"/>
    <cellStyle name="Normal 9 6 5" xfId="59295"/>
    <cellStyle name="Normal 9 6 5 2" xfId="59296"/>
    <cellStyle name="Normal 9 6 5 3" xfId="59297"/>
    <cellStyle name="Normal 9 6 6" xfId="59298"/>
    <cellStyle name="Normal 9 6 7" xfId="59299"/>
    <cellStyle name="Normal 9 7" xfId="59300"/>
    <cellStyle name="Normal 9 7 2" xfId="59301"/>
    <cellStyle name="Normal 9 7 3" xfId="59302"/>
    <cellStyle name="Normal 9 7 3 2" xfId="59303"/>
    <cellStyle name="Normal 9 7 3 2 2" xfId="59304"/>
    <cellStyle name="Normal 9 7 3 2 3" xfId="59305"/>
    <cellStyle name="Normal 9 7 3 3" xfId="59306"/>
    <cellStyle name="Normal 9 7 3 4" xfId="59307"/>
    <cellStyle name="Normal 9 7 4" xfId="59308"/>
    <cellStyle name="Normal 9 7 4 2" xfId="59309"/>
    <cellStyle name="Normal 9 7 4 3" xfId="59310"/>
    <cellStyle name="Normal 9 7 5" xfId="59311"/>
    <cellStyle name="Normal 9 7 6" xfId="59312"/>
    <cellStyle name="Normal 9 8" xfId="59313"/>
    <cellStyle name="Normal 9 8 2" xfId="59314"/>
    <cellStyle name="Normal 9 8 3" xfId="59315"/>
    <cellStyle name="Normal 9 8 4" xfId="59316"/>
    <cellStyle name="Normal 9 8 4 2" xfId="59317"/>
    <cellStyle name="Normal 9 8 4 2 2" xfId="59318"/>
    <cellStyle name="Normal 9 8 4 2 3" xfId="59319"/>
    <cellStyle name="Normal 9 8 4 3" xfId="59320"/>
    <cellStyle name="Normal 9 8 4 4" xfId="59321"/>
    <cellStyle name="Normal 9 8 5" xfId="59322"/>
    <cellStyle name="Normal 9 8 5 2" xfId="59323"/>
    <cellStyle name="Normal 9 8 5 3" xfId="59324"/>
    <cellStyle name="Normal 9 8 6" xfId="59325"/>
    <cellStyle name="Normal 9 8 7" xfId="59326"/>
    <cellStyle name="Normal 9 9" xfId="59327"/>
    <cellStyle name="Normal 9_PwrTax 51040" xfId="59328"/>
    <cellStyle name="Normal 90" xfId="59329"/>
    <cellStyle name="Normal 90 2" xfId="59330"/>
    <cellStyle name="Normal 90 3" xfId="59331"/>
    <cellStyle name="Normal 90 3 2" xfId="59332"/>
    <cellStyle name="Normal 90 3 2 2" xfId="59333"/>
    <cellStyle name="Normal 90 3 2 3" xfId="59334"/>
    <cellStyle name="Normal 90 3 3" xfId="59335"/>
    <cellStyle name="Normal 90 3 4" xfId="59336"/>
    <cellStyle name="Normal 90 4" xfId="59337"/>
    <cellStyle name="Normal 90 4 2" xfId="59338"/>
    <cellStyle name="Normal 90 4 3" xfId="59339"/>
    <cellStyle name="Normal 90 5" xfId="59340"/>
    <cellStyle name="Normal 90 6" xfId="59341"/>
    <cellStyle name="Normal 91" xfId="2508"/>
    <cellStyle name="Normal 92" xfId="59342"/>
    <cellStyle name="Normal 92 2" xfId="59343"/>
    <cellStyle name="Normal 92 2 2" xfId="59344"/>
    <cellStyle name="Normal 92 2 2 2" xfId="59345"/>
    <cellStyle name="Normal 92 2 2 3" xfId="59346"/>
    <cellStyle name="Normal 92 2 3" xfId="59347"/>
    <cellStyle name="Normal 92 2 4" xfId="59348"/>
    <cellStyle name="Normal 92 3" xfId="59349"/>
    <cellStyle name="Normal 92 3 2" xfId="59350"/>
    <cellStyle name="Normal 92 3 3" xfId="59351"/>
    <cellStyle name="Normal 92 4" xfId="59352"/>
    <cellStyle name="Normal 92 5" xfId="59353"/>
    <cellStyle name="Normal 93" xfId="59354"/>
    <cellStyle name="Normal 93 2" xfId="59355"/>
    <cellStyle name="Normal 93 2 2" xfId="59356"/>
    <cellStyle name="Normal 93 2 2 2" xfId="59357"/>
    <cellStyle name="Normal 93 2 2 3" xfId="59358"/>
    <cellStyle name="Normal 93 2 3" xfId="59359"/>
    <cellStyle name="Normal 93 2 4" xfId="59360"/>
    <cellStyle name="Normal 94" xfId="59361"/>
    <cellStyle name="Normal 94 2" xfId="59362"/>
    <cellStyle name="Normal 94 2 2" xfId="59363"/>
    <cellStyle name="Normal 94 2 2 2" xfId="59364"/>
    <cellStyle name="Normal 94 2 2 3" xfId="59365"/>
    <cellStyle name="Normal 94 2 3" xfId="59366"/>
    <cellStyle name="Normal 94 2 4" xfId="59367"/>
    <cellStyle name="Normal 95" xfId="59368"/>
    <cellStyle name="Normal 96" xfId="59369"/>
    <cellStyle name="Normal 97" xfId="59370"/>
    <cellStyle name="Normal 97 2" xfId="59371"/>
    <cellStyle name="Normal 97 2 2" xfId="59372"/>
    <cellStyle name="Normal 97 2 2 2" xfId="59373"/>
    <cellStyle name="Normal 97 2 2 3" xfId="59374"/>
    <cellStyle name="Normal 97 2 3" xfId="59375"/>
    <cellStyle name="Normal 97 2 4" xfId="59376"/>
    <cellStyle name="Normal 97 3" xfId="59377"/>
    <cellStyle name="Normal 97 3 2" xfId="59378"/>
    <cellStyle name="Normal 97 3 3" xfId="59379"/>
    <cellStyle name="Normal 97 4" xfId="59380"/>
    <cellStyle name="Normal 97 5" xfId="59381"/>
    <cellStyle name="Normal 98" xfId="59382"/>
    <cellStyle name="Normal 98 2" xfId="59383"/>
    <cellStyle name="Normal 98 2 2" xfId="59384"/>
    <cellStyle name="Normal 98 2 2 2" xfId="59385"/>
    <cellStyle name="Normal 98 2 2 3" xfId="59386"/>
    <cellStyle name="Normal 98 2 3" xfId="59387"/>
    <cellStyle name="Normal 98 2 4" xfId="59388"/>
    <cellStyle name="Normal 98 3" xfId="59389"/>
    <cellStyle name="Normal 98 3 2" xfId="59390"/>
    <cellStyle name="Normal 98 3 3" xfId="59391"/>
    <cellStyle name="Normal 98 4" xfId="59392"/>
    <cellStyle name="Normal 98 5" xfId="59393"/>
    <cellStyle name="Normal 99" xfId="59394"/>
    <cellStyle name="Normal 99 2" xfId="59395"/>
    <cellStyle name="Normal 99 2 2" xfId="59396"/>
    <cellStyle name="Normal 99 2 2 2" xfId="59397"/>
    <cellStyle name="Normal 99 2 2 3" xfId="59398"/>
    <cellStyle name="Normal 99 2 3" xfId="59399"/>
    <cellStyle name="Normal 99 2 4" xfId="59400"/>
    <cellStyle name="Normal 99 3" xfId="59401"/>
    <cellStyle name="Normal 99 3 2" xfId="59402"/>
    <cellStyle name="Normal 99 3 3" xfId="59403"/>
    <cellStyle name="Normal 99 4" xfId="59404"/>
    <cellStyle name="Normal 99 5" xfId="59405"/>
    <cellStyle name="Normal_1995 FCWS" xfId="83"/>
    <cellStyle name="Normal_FN1 Ratebase Draft SPP template (6-11-04) v2" xfId="84"/>
    <cellStyle name="Normal_TrAILCo attach 6 &amp; 7 and Appendix A" xfId="85"/>
    <cellStyle name="Normal_Transmission Property Taxes 2" xfId="3077"/>
    <cellStyle name="Normal_Transmission Property Taxes 2 2" xfId="63995"/>
    <cellStyle name="Note" xfId="86" builtinId="10" customBuiltin="1"/>
    <cellStyle name="Note 10" xfId="2509"/>
    <cellStyle name="Note 10 2" xfId="2510"/>
    <cellStyle name="Note 10 2 2" xfId="59406"/>
    <cellStyle name="Note 10 3" xfId="59407"/>
    <cellStyle name="Note 10 3 2" xfId="59408"/>
    <cellStyle name="Note 10 4" xfId="59409"/>
    <cellStyle name="Note 10 4 2" xfId="59410"/>
    <cellStyle name="Note 10 5" xfId="59411"/>
    <cellStyle name="Note 10 5 2" xfId="59412"/>
    <cellStyle name="Note 10 6" xfId="59413"/>
    <cellStyle name="Note 100" xfId="59414"/>
    <cellStyle name="Note 101" xfId="59415"/>
    <cellStyle name="Note 102" xfId="59416"/>
    <cellStyle name="Note 103" xfId="59417"/>
    <cellStyle name="Note 104" xfId="59418"/>
    <cellStyle name="Note 105" xfId="59419"/>
    <cellStyle name="Note 106" xfId="59420"/>
    <cellStyle name="Note 107" xfId="59421"/>
    <cellStyle name="Note 11" xfId="2511"/>
    <cellStyle name="Note 11 2" xfId="2512"/>
    <cellStyle name="Note 11 2 2" xfId="59422"/>
    <cellStyle name="Note 11 3" xfId="59423"/>
    <cellStyle name="Note 11 3 2" xfId="59424"/>
    <cellStyle name="Note 11 4" xfId="59425"/>
    <cellStyle name="Note 11 4 2" xfId="59426"/>
    <cellStyle name="Note 11 5" xfId="59427"/>
    <cellStyle name="Note 11 5 2" xfId="59428"/>
    <cellStyle name="Note 11 6" xfId="59429"/>
    <cellStyle name="Note 12" xfId="2513"/>
    <cellStyle name="Note 12 2" xfId="2514"/>
    <cellStyle name="Note 12 2 2" xfId="59430"/>
    <cellStyle name="Note 12 3" xfId="59431"/>
    <cellStyle name="Note 12 3 2" xfId="59432"/>
    <cellStyle name="Note 12 4" xfId="59433"/>
    <cellStyle name="Note 12 4 2" xfId="59434"/>
    <cellStyle name="Note 12 5" xfId="59435"/>
    <cellStyle name="Note 12 5 2" xfId="59436"/>
    <cellStyle name="Note 12 6" xfId="59437"/>
    <cellStyle name="Note 13" xfId="2515"/>
    <cellStyle name="Note 13 2" xfId="2516"/>
    <cellStyle name="Note 13 2 2" xfId="59438"/>
    <cellStyle name="Note 13 3" xfId="59439"/>
    <cellStyle name="Note 13 3 2" xfId="59440"/>
    <cellStyle name="Note 13 4" xfId="59441"/>
    <cellStyle name="Note 13 4 2" xfId="59442"/>
    <cellStyle name="Note 13 5" xfId="59443"/>
    <cellStyle name="Note 13 5 2" xfId="59444"/>
    <cellStyle name="Note 13 6" xfId="59445"/>
    <cellStyle name="Note 14" xfId="2517"/>
    <cellStyle name="Note 14 2" xfId="2518"/>
    <cellStyle name="Note 14 2 2" xfId="59446"/>
    <cellStyle name="Note 14 3" xfId="59447"/>
    <cellStyle name="Note 14 3 2" xfId="59448"/>
    <cellStyle name="Note 14 4" xfId="59449"/>
    <cellStyle name="Note 14 4 2" xfId="59450"/>
    <cellStyle name="Note 14 5" xfId="59451"/>
    <cellStyle name="Note 14 5 2" xfId="59452"/>
    <cellStyle name="Note 14 6" xfId="59453"/>
    <cellStyle name="Note 15" xfId="2519"/>
    <cellStyle name="Note 15 2" xfId="2520"/>
    <cellStyle name="Note 15 2 2" xfId="59454"/>
    <cellStyle name="Note 15 3" xfId="59455"/>
    <cellStyle name="Note 15 3 2" xfId="59456"/>
    <cellStyle name="Note 15 4" xfId="59457"/>
    <cellStyle name="Note 15 4 2" xfId="59458"/>
    <cellStyle name="Note 15 5" xfId="59459"/>
    <cellStyle name="Note 15 5 2" xfId="59460"/>
    <cellStyle name="Note 15 6" xfId="59461"/>
    <cellStyle name="Note 16" xfId="2521"/>
    <cellStyle name="Note 16 2" xfId="2522"/>
    <cellStyle name="Note 17" xfId="2523"/>
    <cellStyle name="Note 17 2" xfId="2524"/>
    <cellStyle name="Note 18" xfId="2525"/>
    <cellStyle name="Note 18 2" xfId="2526"/>
    <cellStyle name="Note 19" xfId="2527"/>
    <cellStyle name="Note 19 2" xfId="2528"/>
    <cellStyle name="Note 2" xfId="2529"/>
    <cellStyle name="Note 2 10" xfId="2530"/>
    <cellStyle name="Note 2 11" xfId="2531"/>
    <cellStyle name="Note 2 12" xfId="2532"/>
    <cellStyle name="Note 2 13" xfId="2533"/>
    <cellStyle name="Note 2 14" xfId="59462"/>
    <cellStyle name="Note 2 15" xfId="59463"/>
    <cellStyle name="Note 2 16" xfId="59464"/>
    <cellStyle name="Note 2 2" xfId="2534"/>
    <cellStyle name="Note 2 2 2" xfId="59465"/>
    <cellStyle name="Note 2 2 3" xfId="59466"/>
    <cellStyle name="Note 2 2 4" xfId="59467"/>
    <cellStyle name="Note 2 2_PwrTax 51040" xfId="59468"/>
    <cellStyle name="Note 2 3" xfId="2535"/>
    <cellStyle name="Note 2 3 2" xfId="59469"/>
    <cellStyle name="Note 2 4" xfId="2536"/>
    <cellStyle name="Note 2 4 2" xfId="59470"/>
    <cellStyle name="Note 2 5" xfId="2537"/>
    <cellStyle name="Note 2 5 2" xfId="59471"/>
    <cellStyle name="Note 2 6" xfId="2538"/>
    <cellStyle name="Note 2 6 2" xfId="59472"/>
    <cellStyle name="Note 2 7" xfId="2539"/>
    <cellStyle name="Note 2 7 2" xfId="59473"/>
    <cellStyle name="Note 2 8" xfId="2540"/>
    <cellStyle name="Note 2 8 2" xfId="59474"/>
    <cellStyle name="Note 2 9" xfId="2541"/>
    <cellStyle name="Note 2 9 2" xfId="59475"/>
    <cellStyle name="Note 2_PwrTax 51040" xfId="59476"/>
    <cellStyle name="Note 20" xfId="2542"/>
    <cellStyle name="Note 21" xfId="2543"/>
    <cellStyle name="Note 22" xfId="2544"/>
    <cellStyle name="Note 23" xfId="2545"/>
    <cellStyle name="Note 24" xfId="2546"/>
    <cellStyle name="Note 25" xfId="2547"/>
    <cellStyle name="Note 26" xfId="2548"/>
    <cellStyle name="Note 27" xfId="2549"/>
    <cellStyle name="Note 28" xfId="2550"/>
    <cellStyle name="Note 29" xfId="2551"/>
    <cellStyle name="Note 3" xfId="2552"/>
    <cellStyle name="Note 3 10" xfId="2553"/>
    <cellStyle name="Note 3 11" xfId="2554"/>
    <cellStyle name="Note 3 12" xfId="2555"/>
    <cellStyle name="Note 3 13" xfId="2556"/>
    <cellStyle name="Note 3 14" xfId="59477"/>
    <cellStyle name="Note 3 2" xfId="2557"/>
    <cellStyle name="Note 3 2 2" xfId="59478"/>
    <cellStyle name="Note 3 3" xfId="2558"/>
    <cellStyle name="Note 3 3 2" xfId="59479"/>
    <cellStyle name="Note 3 4" xfId="2559"/>
    <cellStyle name="Note 3 4 2" xfId="59480"/>
    <cellStyle name="Note 3 5" xfId="2560"/>
    <cellStyle name="Note 3 5 2" xfId="59481"/>
    <cellStyle name="Note 3 6" xfId="2561"/>
    <cellStyle name="Note 3 6 2" xfId="59482"/>
    <cellStyle name="Note 3 7" xfId="2562"/>
    <cellStyle name="Note 3 7 2" xfId="59483"/>
    <cellStyle name="Note 3 8" xfId="2563"/>
    <cellStyle name="Note 3 8 2" xfId="59484"/>
    <cellStyle name="Note 3 9" xfId="2564"/>
    <cellStyle name="Note 3 9 2" xfId="59485"/>
    <cellStyle name="Note 3_PwrTax 51040" xfId="59486"/>
    <cellStyle name="Note 30" xfId="2565"/>
    <cellStyle name="Note 31" xfId="2566"/>
    <cellStyle name="Note 32" xfId="2567"/>
    <cellStyle name="Note 33" xfId="2568"/>
    <cellStyle name="Note 34" xfId="2569"/>
    <cellStyle name="Note 35" xfId="2570"/>
    <cellStyle name="Note 36" xfId="2571"/>
    <cellStyle name="Note 36 2" xfId="2572"/>
    <cellStyle name="Note 36 3" xfId="2573"/>
    <cellStyle name="Note 36 4" xfId="2574"/>
    <cellStyle name="Note 36 5" xfId="2575"/>
    <cellStyle name="Note 36 6" xfId="2576"/>
    <cellStyle name="Note 37" xfId="2577"/>
    <cellStyle name="Note 37 10" xfId="59487"/>
    <cellStyle name="Note 37 10 2" xfId="59488"/>
    <cellStyle name="Note 37 10 2 2" xfId="59489"/>
    <cellStyle name="Note 37 10 2 3" xfId="59490"/>
    <cellStyle name="Note 37 10 3" xfId="59491"/>
    <cellStyle name="Note 37 10 4" xfId="59492"/>
    <cellStyle name="Note 37 11" xfId="59493"/>
    <cellStyle name="Note 37 11 2" xfId="59494"/>
    <cellStyle name="Note 37 11 2 2" xfId="59495"/>
    <cellStyle name="Note 37 11 2 3" xfId="59496"/>
    <cellStyle name="Note 37 11 3" xfId="59497"/>
    <cellStyle name="Note 37 11 4" xfId="59498"/>
    <cellStyle name="Note 37 12" xfId="59499"/>
    <cellStyle name="Note 37 12 2" xfId="59500"/>
    <cellStyle name="Note 37 12 3" xfId="59501"/>
    <cellStyle name="Note 37 13" xfId="59502"/>
    <cellStyle name="Note 37 14" xfId="59503"/>
    <cellStyle name="Note 37 2" xfId="59504"/>
    <cellStyle name="Note 37 2 10" xfId="59505"/>
    <cellStyle name="Note 37 2 10 2" xfId="59506"/>
    <cellStyle name="Note 37 2 10 3" xfId="59507"/>
    <cellStyle name="Note 37 2 11" xfId="59508"/>
    <cellStyle name="Note 37 2 12" xfId="59509"/>
    <cellStyle name="Note 37 2 2" xfId="59510"/>
    <cellStyle name="Note 37 2 2 2" xfId="59511"/>
    <cellStyle name="Note 37 2 2 2 2" xfId="59512"/>
    <cellStyle name="Note 37 2 2 2 2 2" xfId="59513"/>
    <cellStyle name="Note 37 2 2 2 2 2 2" xfId="59514"/>
    <cellStyle name="Note 37 2 2 2 2 2 3" xfId="59515"/>
    <cellStyle name="Note 37 2 2 2 2 3" xfId="59516"/>
    <cellStyle name="Note 37 2 2 2 2 4" xfId="59517"/>
    <cellStyle name="Note 37 2 2 2 3" xfId="59518"/>
    <cellStyle name="Note 37 2 2 2 3 2" xfId="59519"/>
    <cellStyle name="Note 37 2 2 2 3 3" xfId="59520"/>
    <cellStyle name="Note 37 2 2 2 4" xfId="59521"/>
    <cellStyle name="Note 37 2 2 2 5" xfId="59522"/>
    <cellStyle name="Note 37 2 2 3" xfId="59523"/>
    <cellStyle name="Note 37 2 2 3 2" xfId="59524"/>
    <cellStyle name="Note 37 2 2 3 2 2" xfId="59525"/>
    <cellStyle name="Note 37 2 2 3 2 2 2" xfId="59526"/>
    <cellStyle name="Note 37 2 2 3 2 2 3" xfId="59527"/>
    <cellStyle name="Note 37 2 2 3 2 3" xfId="59528"/>
    <cellStyle name="Note 37 2 2 3 2 4" xfId="59529"/>
    <cellStyle name="Note 37 2 2 3 3" xfId="59530"/>
    <cellStyle name="Note 37 2 2 3 3 2" xfId="59531"/>
    <cellStyle name="Note 37 2 2 3 3 3" xfId="59532"/>
    <cellStyle name="Note 37 2 2 3 4" xfId="59533"/>
    <cellStyle name="Note 37 2 2 3 5" xfId="59534"/>
    <cellStyle name="Note 37 2 2 4" xfId="59535"/>
    <cellStyle name="Note 37 2 2 4 2" xfId="59536"/>
    <cellStyle name="Note 37 2 2 4 2 2" xfId="59537"/>
    <cellStyle name="Note 37 2 2 4 2 3" xfId="59538"/>
    <cellStyle name="Note 37 2 2 4 3" xfId="59539"/>
    <cellStyle name="Note 37 2 2 4 4" xfId="59540"/>
    <cellStyle name="Note 37 2 2 5" xfId="59541"/>
    <cellStyle name="Note 37 2 2 5 2" xfId="59542"/>
    <cellStyle name="Note 37 2 2 5 3" xfId="59543"/>
    <cellStyle name="Note 37 2 2 6" xfId="59544"/>
    <cellStyle name="Note 37 2 2 7" xfId="59545"/>
    <cellStyle name="Note 37 2 3" xfId="59546"/>
    <cellStyle name="Note 37 2 3 2" xfId="59547"/>
    <cellStyle name="Note 37 2 3 2 2" xfId="59548"/>
    <cellStyle name="Note 37 2 3 2 2 2" xfId="59549"/>
    <cellStyle name="Note 37 2 3 2 2 2 2" xfId="59550"/>
    <cellStyle name="Note 37 2 3 2 2 2 3" xfId="59551"/>
    <cellStyle name="Note 37 2 3 2 2 3" xfId="59552"/>
    <cellStyle name="Note 37 2 3 2 2 4" xfId="59553"/>
    <cellStyle name="Note 37 2 3 2 3" xfId="59554"/>
    <cellStyle name="Note 37 2 3 2 3 2" xfId="59555"/>
    <cellStyle name="Note 37 2 3 2 3 3" xfId="59556"/>
    <cellStyle name="Note 37 2 3 2 4" xfId="59557"/>
    <cellStyle name="Note 37 2 3 2 5" xfId="59558"/>
    <cellStyle name="Note 37 2 3 3" xfId="59559"/>
    <cellStyle name="Note 37 2 3 3 2" xfId="59560"/>
    <cellStyle name="Note 37 2 3 3 2 2" xfId="59561"/>
    <cellStyle name="Note 37 2 3 3 2 2 2" xfId="59562"/>
    <cellStyle name="Note 37 2 3 3 2 2 3" xfId="59563"/>
    <cellStyle name="Note 37 2 3 3 2 3" xfId="59564"/>
    <cellStyle name="Note 37 2 3 3 2 4" xfId="59565"/>
    <cellStyle name="Note 37 2 3 3 3" xfId="59566"/>
    <cellStyle name="Note 37 2 3 3 3 2" xfId="59567"/>
    <cellStyle name="Note 37 2 3 3 3 3" xfId="59568"/>
    <cellStyle name="Note 37 2 3 3 4" xfId="59569"/>
    <cellStyle name="Note 37 2 3 3 5" xfId="59570"/>
    <cellStyle name="Note 37 2 3 4" xfId="59571"/>
    <cellStyle name="Note 37 2 3 4 2" xfId="59572"/>
    <cellStyle name="Note 37 2 3 4 2 2" xfId="59573"/>
    <cellStyle name="Note 37 2 3 4 2 3" xfId="59574"/>
    <cellStyle name="Note 37 2 3 4 3" xfId="59575"/>
    <cellStyle name="Note 37 2 3 4 4" xfId="59576"/>
    <cellStyle name="Note 37 2 3 5" xfId="59577"/>
    <cellStyle name="Note 37 2 3 5 2" xfId="59578"/>
    <cellStyle name="Note 37 2 3 5 3" xfId="59579"/>
    <cellStyle name="Note 37 2 3 6" xfId="59580"/>
    <cellStyle name="Note 37 2 3 7" xfId="59581"/>
    <cellStyle name="Note 37 2 4" xfId="59582"/>
    <cellStyle name="Note 37 2 4 2" xfId="59583"/>
    <cellStyle name="Note 37 2 4 2 2" xfId="59584"/>
    <cellStyle name="Note 37 2 4 2 2 2" xfId="59585"/>
    <cellStyle name="Note 37 2 4 2 2 2 2" xfId="59586"/>
    <cellStyle name="Note 37 2 4 2 2 2 3" xfId="59587"/>
    <cellStyle name="Note 37 2 4 2 2 3" xfId="59588"/>
    <cellStyle name="Note 37 2 4 2 2 4" xfId="59589"/>
    <cellStyle name="Note 37 2 4 2 3" xfId="59590"/>
    <cellStyle name="Note 37 2 4 2 3 2" xfId="59591"/>
    <cellStyle name="Note 37 2 4 2 3 3" xfId="59592"/>
    <cellStyle name="Note 37 2 4 2 4" xfId="59593"/>
    <cellStyle name="Note 37 2 4 2 5" xfId="59594"/>
    <cellStyle name="Note 37 2 4 3" xfId="59595"/>
    <cellStyle name="Note 37 2 4 3 2" xfId="59596"/>
    <cellStyle name="Note 37 2 4 3 2 2" xfId="59597"/>
    <cellStyle name="Note 37 2 4 3 2 2 2" xfId="59598"/>
    <cellStyle name="Note 37 2 4 3 2 2 3" xfId="59599"/>
    <cellStyle name="Note 37 2 4 3 2 3" xfId="59600"/>
    <cellStyle name="Note 37 2 4 3 2 4" xfId="59601"/>
    <cellStyle name="Note 37 2 4 3 3" xfId="59602"/>
    <cellStyle name="Note 37 2 4 3 3 2" xfId="59603"/>
    <cellStyle name="Note 37 2 4 3 3 3" xfId="59604"/>
    <cellStyle name="Note 37 2 4 3 4" xfId="59605"/>
    <cellStyle name="Note 37 2 4 3 5" xfId="59606"/>
    <cellStyle name="Note 37 2 4 4" xfId="59607"/>
    <cellStyle name="Note 37 2 4 4 2" xfId="59608"/>
    <cellStyle name="Note 37 2 4 4 2 2" xfId="59609"/>
    <cellStyle name="Note 37 2 4 4 2 3" xfId="59610"/>
    <cellStyle name="Note 37 2 4 4 3" xfId="59611"/>
    <cellStyle name="Note 37 2 4 4 4" xfId="59612"/>
    <cellStyle name="Note 37 2 4 5" xfId="59613"/>
    <cellStyle name="Note 37 2 4 5 2" xfId="59614"/>
    <cellStyle name="Note 37 2 4 5 3" xfId="59615"/>
    <cellStyle name="Note 37 2 4 6" xfId="59616"/>
    <cellStyle name="Note 37 2 4 7" xfId="59617"/>
    <cellStyle name="Note 37 2 5" xfId="59618"/>
    <cellStyle name="Note 37 2 5 2" xfId="59619"/>
    <cellStyle name="Note 37 2 5 2 2" xfId="59620"/>
    <cellStyle name="Note 37 2 5 2 2 2" xfId="59621"/>
    <cellStyle name="Note 37 2 5 2 2 3" xfId="59622"/>
    <cellStyle name="Note 37 2 5 2 3" xfId="59623"/>
    <cellStyle name="Note 37 2 5 2 4" xfId="59624"/>
    <cellStyle name="Note 37 2 5 3" xfId="59625"/>
    <cellStyle name="Note 37 2 5 3 2" xfId="59626"/>
    <cellStyle name="Note 37 2 5 3 3" xfId="59627"/>
    <cellStyle name="Note 37 2 5 4" xfId="59628"/>
    <cellStyle name="Note 37 2 5 5" xfId="59629"/>
    <cellStyle name="Note 37 2 6" xfId="59630"/>
    <cellStyle name="Note 37 2 6 2" xfId="59631"/>
    <cellStyle name="Note 37 2 6 2 2" xfId="59632"/>
    <cellStyle name="Note 37 2 6 2 2 2" xfId="59633"/>
    <cellStyle name="Note 37 2 6 2 2 3" xfId="59634"/>
    <cellStyle name="Note 37 2 6 2 3" xfId="59635"/>
    <cellStyle name="Note 37 2 6 2 4" xfId="59636"/>
    <cellStyle name="Note 37 2 6 3" xfId="59637"/>
    <cellStyle name="Note 37 2 6 3 2" xfId="59638"/>
    <cellStyle name="Note 37 2 6 3 3" xfId="59639"/>
    <cellStyle name="Note 37 2 6 4" xfId="59640"/>
    <cellStyle name="Note 37 2 6 5" xfId="59641"/>
    <cellStyle name="Note 37 2 7" xfId="59642"/>
    <cellStyle name="Note 37 2 7 2" xfId="59643"/>
    <cellStyle name="Note 37 2 7 2 2" xfId="59644"/>
    <cellStyle name="Note 37 2 7 2 2 2" xfId="59645"/>
    <cellStyle name="Note 37 2 7 2 2 3" xfId="59646"/>
    <cellStyle name="Note 37 2 7 2 3" xfId="59647"/>
    <cellStyle name="Note 37 2 7 2 4" xfId="59648"/>
    <cellStyle name="Note 37 2 7 3" xfId="59649"/>
    <cellStyle name="Note 37 2 7 3 2" xfId="59650"/>
    <cellStyle name="Note 37 2 7 3 3" xfId="59651"/>
    <cellStyle name="Note 37 2 7 4" xfId="59652"/>
    <cellStyle name="Note 37 2 7 5" xfId="59653"/>
    <cellStyle name="Note 37 2 8" xfId="59654"/>
    <cellStyle name="Note 37 2 8 2" xfId="59655"/>
    <cellStyle name="Note 37 2 8 2 2" xfId="59656"/>
    <cellStyle name="Note 37 2 8 2 3" xfId="59657"/>
    <cellStyle name="Note 37 2 8 3" xfId="59658"/>
    <cellStyle name="Note 37 2 8 4" xfId="59659"/>
    <cellStyle name="Note 37 2 9" xfId="59660"/>
    <cellStyle name="Note 37 2 9 2" xfId="59661"/>
    <cellStyle name="Note 37 2 9 2 2" xfId="59662"/>
    <cellStyle name="Note 37 2 9 2 3" xfId="59663"/>
    <cellStyle name="Note 37 2 9 3" xfId="59664"/>
    <cellStyle name="Note 37 2 9 4" xfId="59665"/>
    <cellStyle name="Note 37 3" xfId="59666"/>
    <cellStyle name="Note 37 3 10" xfId="59667"/>
    <cellStyle name="Note 37 3 10 2" xfId="59668"/>
    <cellStyle name="Note 37 3 10 3" xfId="59669"/>
    <cellStyle name="Note 37 3 11" xfId="59670"/>
    <cellStyle name="Note 37 3 12" xfId="59671"/>
    <cellStyle name="Note 37 3 2" xfId="59672"/>
    <cellStyle name="Note 37 3 2 2" xfId="59673"/>
    <cellStyle name="Note 37 3 2 2 2" xfId="59674"/>
    <cellStyle name="Note 37 3 2 2 2 2" xfId="59675"/>
    <cellStyle name="Note 37 3 2 2 2 2 2" xfId="59676"/>
    <cellStyle name="Note 37 3 2 2 2 2 3" xfId="59677"/>
    <cellStyle name="Note 37 3 2 2 2 3" xfId="59678"/>
    <cellStyle name="Note 37 3 2 2 2 4" xfId="59679"/>
    <cellStyle name="Note 37 3 2 2 3" xfId="59680"/>
    <cellStyle name="Note 37 3 2 2 3 2" xfId="59681"/>
    <cellStyle name="Note 37 3 2 2 3 3" xfId="59682"/>
    <cellStyle name="Note 37 3 2 2 4" xfId="59683"/>
    <cellStyle name="Note 37 3 2 2 5" xfId="59684"/>
    <cellStyle name="Note 37 3 2 3" xfId="59685"/>
    <cellStyle name="Note 37 3 2 3 2" xfId="59686"/>
    <cellStyle name="Note 37 3 2 3 2 2" xfId="59687"/>
    <cellStyle name="Note 37 3 2 3 2 2 2" xfId="59688"/>
    <cellStyle name="Note 37 3 2 3 2 2 3" xfId="59689"/>
    <cellStyle name="Note 37 3 2 3 2 3" xfId="59690"/>
    <cellStyle name="Note 37 3 2 3 2 4" xfId="59691"/>
    <cellStyle name="Note 37 3 2 3 3" xfId="59692"/>
    <cellStyle name="Note 37 3 2 3 3 2" xfId="59693"/>
    <cellStyle name="Note 37 3 2 3 3 3" xfId="59694"/>
    <cellStyle name="Note 37 3 2 3 4" xfId="59695"/>
    <cellStyle name="Note 37 3 2 3 5" xfId="59696"/>
    <cellStyle name="Note 37 3 2 4" xfId="59697"/>
    <cellStyle name="Note 37 3 2 4 2" xfId="59698"/>
    <cellStyle name="Note 37 3 2 4 2 2" xfId="59699"/>
    <cellStyle name="Note 37 3 2 4 2 3" xfId="59700"/>
    <cellStyle name="Note 37 3 2 4 3" xfId="59701"/>
    <cellStyle name="Note 37 3 2 4 4" xfId="59702"/>
    <cellStyle name="Note 37 3 2 5" xfId="59703"/>
    <cellStyle name="Note 37 3 2 5 2" xfId="59704"/>
    <cellStyle name="Note 37 3 2 5 3" xfId="59705"/>
    <cellStyle name="Note 37 3 2 6" xfId="59706"/>
    <cellStyle name="Note 37 3 2 7" xfId="59707"/>
    <cellStyle name="Note 37 3 3" xfId="59708"/>
    <cellStyle name="Note 37 3 3 2" xfId="59709"/>
    <cellStyle name="Note 37 3 3 2 2" xfId="59710"/>
    <cellStyle name="Note 37 3 3 2 2 2" xfId="59711"/>
    <cellStyle name="Note 37 3 3 2 2 2 2" xfId="59712"/>
    <cellStyle name="Note 37 3 3 2 2 2 3" xfId="59713"/>
    <cellStyle name="Note 37 3 3 2 2 3" xfId="59714"/>
    <cellStyle name="Note 37 3 3 2 2 4" xfId="59715"/>
    <cellStyle name="Note 37 3 3 2 3" xfId="59716"/>
    <cellStyle name="Note 37 3 3 2 3 2" xfId="59717"/>
    <cellStyle name="Note 37 3 3 2 3 3" xfId="59718"/>
    <cellStyle name="Note 37 3 3 2 4" xfId="59719"/>
    <cellStyle name="Note 37 3 3 2 5" xfId="59720"/>
    <cellStyle name="Note 37 3 3 3" xfId="59721"/>
    <cellStyle name="Note 37 3 3 3 2" xfId="59722"/>
    <cellStyle name="Note 37 3 3 3 2 2" xfId="59723"/>
    <cellStyle name="Note 37 3 3 3 2 2 2" xfId="59724"/>
    <cellStyle name="Note 37 3 3 3 2 2 3" xfId="59725"/>
    <cellStyle name="Note 37 3 3 3 2 3" xfId="59726"/>
    <cellStyle name="Note 37 3 3 3 2 4" xfId="59727"/>
    <cellStyle name="Note 37 3 3 3 3" xfId="59728"/>
    <cellStyle name="Note 37 3 3 3 3 2" xfId="59729"/>
    <cellStyle name="Note 37 3 3 3 3 3" xfId="59730"/>
    <cellStyle name="Note 37 3 3 3 4" xfId="59731"/>
    <cellStyle name="Note 37 3 3 3 5" xfId="59732"/>
    <cellStyle name="Note 37 3 3 4" xfId="59733"/>
    <cellStyle name="Note 37 3 3 4 2" xfId="59734"/>
    <cellStyle name="Note 37 3 3 4 2 2" xfId="59735"/>
    <cellStyle name="Note 37 3 3 4 2 3" xfId="59736"/>
    <cellStyle name="Note 37 3 3 4 3" xfId="59737"/>
    <cellStyle name="Note 37 3 3 4 4" xfId="59738"/>
    <cellStyle name="Note 37 3 3 5" xfId="59739"/>
    <cellStyle name="Note 37 3 3 5 2" xfId="59740"/>
    <cellStyle name="Note 37 3 3 5 3" xfId="59741"/>
    <cellStyle name="Note 37 3 3 6" xfId="59742"/>
    <cellStyle name="Note 37 3 3 7" xfId="59743"/>
    <cellStyle name="Note 37 3 4" xfId="59744"/>
    <cellStyle name="Note 37 3 4 2" xfId="59745"/>
    <cellStyle name="Note 37 3 4 2 2" xfId="59746"/>
    <cellStyle name="Note 37 3 4 2 2 2" xfId="59747"/>
    <cellStyle name="Note 37 3 4 2 2 2 2" xfId="59748"/>
    <cellStyle name="Note 37 3 4 2 2 2 3" xfId="59749"/>
    <cellStyle name="Note 37 3 4 2 2 3" xfId="59750"/>
    <cellStyle name="Note 37 3 4 2 2 4" xfId="59751"/>
    <cellStyle name="Note 37 3 4 2 3" xfId="59752"/>
    <cellStyle name="Note 37 3 4 2 3 2" xfId="59753"/>
    <cellStyle name="Note 37 3 4 2 3 3" xfId="59754"/>
    <cellStyle name="Note 37 3 4 2 4" xfId="59755"/>
    <cellStyle name="Note 37 3 4 2 5" xfId="59756"/>
    <cellStyle name="Note 37 3 4 3" xfId="59757"/>
    <cellStyle name="Note 37 3 4 3 2" xfId="59758"/>
    <cellStyle name="Note 37 3 4 3 2 2" xfId="59759"/>
    <cellStyle name="Note 37 3 4 3 2 2 2" xfId="59760"/>
    <cellStyle name="Note 37 3 4 3 2 2 3" xfId="59761"/>
    <cellStyle name="Note 37 3 4 3 2 3" xfId="59762"/>
    <cellStyle name="Note 37 3 4 3 2 4" xfId="59763"/>
    <cellStyle name="Note 37 3 4 3 3" xfId="59764"/>
    <cellStyle name="Note 37 3 4 3 3 2" xfId="59765"/>
    <cellStyle name="Note 37 3 4 3 3 3" xfId="59766"/>
    <cellStyle name="Note 37 3 4 3 4" xfId="59767"/>
    <cellStyle name="Note 37 3 4 3 5" xfId="59768"/>
    <cellStyle name="Note 37 3 4 4" xfId="59769"/>
    <cellStyle name="Note 37 3 4 4 2" xfId="59770"/>
    <cellStyle name="Note 37 3 4 4 2 2" xfId="59771"/>
    <cellStyle name="Note 37 3 4 4 2 3" xfId="59772"/>
    <cellStyle name="Note 37 3 4 4 3" xfId="59773"/>
    <cellStyle name="Note 37 3 4 4 4" xfId="59774"/>
    <cellStyle name="Note 37 3 4 5" xfId="59775"/>
    <cellStyle name="Note 37 3 4 5 2" xfId="59776"/>
    <cellStyle name="Note 37 3 4 5 3" xfId="59777"/>
    <cellStyle name="Note 37 3 4 6" xfId="59778"/>
    <cellStyle name="Note 37 3 4 7" xfId="59779"/>
    <cellStyle name="Note 37 3 5" xfId="59780"/>
    <cellStyle name="Note 37 3 5 2" xfId="59781"/>
    <cellStyle name="Note 37 3 5 2 2" xfId="59782"/>
    <cellStyle name="Note 37 3 5 2 2 2" xfId="59783"/>
    <cellStyle name="Note 37 3 5 2 2 3" xfId="59784"/>
    <cellStyle name="Note 37 3 5 2 3" xfId="59785"/>
    <cellStyle name="Note 37 3 5 2 4" xfId="59786"/>
    <cellStyle name="Note 37 3 5 3" xfId="59787"/>
    <cellStyle name="Note 37 3 5 3 2" xfId="59788"/>
    <cellStyle name="Note 37 3 5 3 3" xfId="59789"/>
    <cellStyle name="Note 37 3 5 4" xfId="59790"/>
    <cellStyle name="Note 37 3 5 5" xfId="59791"/>
    <cellStyle name="Note 37 3 6" xfId="59792"/>
    <cellStyle name="Note 37 3 6 2" xfId="59793"/>
    <cellStyle name="Note 37 3 6 2 2" xfId="59794"/>
    <cellStyle name="Note 37 3 6 2 2 2" xfId="59795"/>
    <cellStyle name="Note 37 3 6 2 2 3" xfId="59796"/>
    <cellStyle name="Note 37 3 6 2 3" xfId="59797"/>
    <cellStyle name="Note 37 3 6 2 4" xfId="59798"/>
    <cellStyle name="Note 37 3 6 3" xfId="59799"/>
    <cellStyle name="Note 37 3 6 3 2" xfId="59800"/>
    <cellStyle name="Note 37 3 6 3 3" xfId="59801"/>
    <cellStyle name="Note 37 3 6 4" xfId="59802"/>
    <cellStyle name="Note 37 3 6 5" xfId="59803"/>
    <cellStyle name="Note 37 3 7" xfId="59804"/>
    <cellStyle name="Note 37 3 7 2" xfId="59805"/>
    <cellStyle name="Note 37 3 7 2 2" xfId="59806"/>
    <cellStyle name="Note 37 3 7 2 2 2" xfId="59807"/>
    <cellStyle name="Note 37 3 7 2 2 3" xfId="59808"/>
    <cellStyle name="Note 37 3 7 2 3" xfId="59809"/>
    <cellStyle name="Note 37 3 7 2 4" xfId="59810"/>
    <cellStyle name="Note 37 3 7 3" xfId="59811"/>
    <cellStyle name="Note 37 3 7 3 2" xfId="59812"/>
    <cellStyle name="Note 37 3 7 3 3" xfId="59813"/>
    <cellStyle name="Note 37 3 7 4" xfId="59814"/>
    <cellStyle name="Note 37 3 7 5" xfId="59815"/>
    <cellStyle name="Note 37 3 8" xfId="59816"/>
    <cellStyle name="Note 37 3 8 2" xfId="59817"/>
    <cellStyle name="Note 37 3 8 2 2" xfId="59818"/>
    <cellStyle name="Note 37 3 8 2 3" xfId="59819"/>
    <cellStyle name="Note 37 3 8 3" xfId="59820"/>
    <cellStyle name="Note 37 3 8 4" xfId="59821"/>
    <cellStyle name="Note 37 3 9" xfId="59822"/>
    <cellStyle name="Note 37 3 9 2" xfId="59823"/>
    <cellStyle name="Note 37 3 9 2 2" xfId="59824"/>
    <cellStyle name="Note 37 3 9 2 3" xfId="59825"/>
    <cellStyle name="Note 37 3 9 3" xfId="59826"/>
    <cellStyle name="Note 37 3 9 4" xfId="59827"/>
    <cellStyle name="Note 37 4" xfId="59828"/>
    <cellStyle name="Note 37 4 2" xfId="59829"/>
    <cellStyle name="Note 37 4 2 2" xfId="59830"/>
    <cellStyle name="Note 37 4 2 2 2" xfId="59831"/>
    <cellStyle name="Note 37 4 2 2 2 2" xfId="59832"/>
    <cellStyle name="Note 37 4 2 2 2 3" xfId="59833"/>
    <cellStyle name="Note 37 4 2 2 3" xfId="59834"/>
    <cellStyle name="Note 37 4 2 2 4" xfId="59835"/>
    <cellStyle name="Note 37 4 2 3" xfId="59836"/>
    <cellStyle name="Note 37 4 2 3 2" xfId="59837"/>
    <cellStyle name="Note 37 4 2 3 3" xfId="59838"/>
    <cellStyle name="Note 37 4 2 4" xfId="59839"/>
    <cellStyle name="Note 37 4 2 5" xfId="59840"/>
    <cellStyle name="Note 37 4 3" xfId="59841"/>
    <cellStyle name="Note 37 4 3 2" xfId="59842"/>
    <cellStyle name="Note 37 4 3 2 2" xfId="59843"/>
    <cellStyle name="Note 37 4 3 2 2 2" xfId="59844"/>
    <cellStyle name="Note 37 4 3 2 2 3" xfId="59845"/>
    <cellStyle name="Note 37 4 3 2 3" xfId="59846"/>
    <cellStyle name="Note 37 4 3 2 4" xfId="59847"/>
    <cellStyle name="Note 37 4 3 3" xfId="59848"/>
    <cellStyle name="Note 37 4 3 3 2" xfId="59849"/>
    <cellStyle name="Note 37 4 3 3 3" xfId="59850"/>
    <cellStyle name="Note 37 4 3 4" xfId="59851"/>
    <cellStyle name="Note 37 4 3 5" xfId="59852"/>
    <cellStyle name="Note 37 4 4" xfId="59853"/>
    <cellStyle name="Note 37 4 4 2" xfId="59854"/>
    <cellStyle name="Note 37 4 4 2 2" xfId="59855"/>
    <cellStyle name="Note 37 4 4 2 3" xfId="59856"/>
    <cellStyle name="Note 37 4 4 3" xfId="59857"/>
    <cellStyle name="Note 37 4 4 4" xfId="59858"/>
    <cellStyle name="Note 37 4 5" xfId="59859"/>
    <cellStyle name="Note 37 4 5 2" xfId="59860"/>
    <cellStyle name="Note 37 4 5 3" xfId="59861"/>
    <cellStyle name="Note 37 4 6" xfId="59862"/>
    <cellStyle name="Note 37 4 7" xfId="59863"/>
    <cellStyle name="Note 37 5" xfId="59864"/>
    <cellStyle name="Note 37 5 2" xfId="59865"/>
    <cellStyle name="Note 37 5 2 2" xfId="59866"/>
    <cellStyle name="Note 37 5 2 2 2" xfId="59867"/>
    <cellStyle name="Note 37 5 2 2 2 2" xfId="59868"/>
    <cellStyle name="Note 37 5 2 2 2 3" xfId="59869"/>
    <cellStyle name="Note 37 5 2 2 3" xfId="59870"/>
    <cellStyle name="Note 37 5 2 2 4" xfId="59871"/>
    <cellStyle name="Note 37 5 2 3" xfId="59872"/>
    <cellStyle name="Note 37 5 2 3 2" xfId="59873"/>
    <cellStyle name="Note 37 5 2 3 3" xfId="59874"/>
    <cellStyle name="Note 37 5 2 4" xfId="59875"/>
    <cellStyle name="Note 37 5 2 5" xfId="59876"/>
    <cellStyle name="Note 37 5 3" xfId="59877"/>
    <cellStyle name="Note 37 5 3 2" xfId="59878"/>
    <cellStyle name="Note 37 5 3 2 2" xfId="59879"/>
    <cellStyle name="Note 37 5 3 2 2 2" xfId="59880"/>
    <cellStyle name="Note 37 5 3 2 2 3" xfId="59881"/>
    <cellStyle name="Note 37 5 3 2 3" xfId="59882"/>
    <cellStyle name="Note 37 5 3 2 4" xfId="59883"/>
    <cellStyle name="Note 37 5 3 3" xfId="59884"/>
    <cellStyle name="Note 37 5 3 3 2" xfId="59885"/>
    <cellStyle name="Note 37 5 3 3 3" xfId="59886"/>
    <cellStyle name="Note 37 5 3 4" xfId="59887"/>
    <cellStyle name="Note 37 5 3 5" xfId="59888"/>
    <cellStyle name="Note 37 5 4" xfId="59889"/>
    <cellStyle name="Note 37 5 4 2" xfId="59890"/>
    <cellStyle name="Note 37 5 4 2 2" xfId="59891"/>
    <cellStyle name="Note 37 5 4 2 3" xfId="59892"/>
    <cellStyle name="Note 37 5 4 3" xfId="59893"/>
    <cellStyle name="Note 37 5 4 4" xfId="59894"/>
    <cellStyle name="Note 37 5 5" xfId="59895"/>
    <cellStyle name="Note 37 5 5 2" xfId="59896"/>
    <cellStyle name="Note 37 5 5 3" xfId="59897"/>
    <cellStyle name="Note 37 5 6" xfId="59898"/>
    <cellStyle name="Note 37 5 7" xfId="59899"/>
    <cellStyle name="Note 37 6" xfId="59900"/>
    <cellStyle name="Note 37 6 2" xfId="59901"/>
    <cellStyle name="Note 37 6 2 2" xfId="59902"/>
    <cellStyle name="Note 37 6 2 2 2" xfId="59903"/>
    <cellStyle name="Note 37 6 2 2 2 2" xfId="59904"/>
    <cellStyle name="Note 37 6 2 2 2 3" xfId="59905"/>
    <cellStyle name="Note 37 6 2 2 3" xfId="59906"/>
    <cellStyle name="Note 37 6 2 2 4" xfId="59907"/>
    <cellStyle name="Note 37 6 2 3" xfId="59908"/>
    <cellStyle name="Note 37 6 2 3 2" xfId="59909"/>
    <cellStyle name="Note 37 6 2 3 3" xfId="59910"/>
    <cellStyle name="Note 37 6 2 4" xfId="59911"/>
    <cellStyle name="Note 37 6 2 5" xfId="59912"/>
    <cellStyle name="Note 37 6 3" xfId="59913"/>
    <cellStyle name="Note 37 6 3 2" xfId="59914"/>
    <cellStyle name="Note 37 6 3 2 2" xfId="59915"/>
    <cellStyle name="Note 37 6 3 2 2 2" xfId="59916"/>
    <cellStyle name="Note 37 6 3 2 2 3" xfId="59917"/>
    <cellStyle name="Note 37 6 3 2 3" xfId="59918"/>
    <cellStyle name="Note 37 6 3 2 4" xfId="59919"/>
    <cellStyle name="Note 37 6 3 3" xfId="59920"/>
    <cellStyle name="Note 37 6 3 3 2" xfId="59921"/>
    <cellStyle name="Note 37 6 3 3 3" xfId="59922"/>
    <cellStyle name="Note 37 6 3 4" xfId="59923"/>
    <cellStyle name="Note 37 6 3 5" xfId="59924"/>
    <cellStyle name="Note 37 6 4" xfId="59925"/>
    <cellStyle name="Note 37 6 4 2" xfId="59926"/>
    <cellStyle name="Note 37 6 4 2 2" xfId="59927"/>
    <cellStyle name="Note 37 6 4 2 3" xfId="59928"/>
    <cellStyle name="Note 37 6 4 3" xfId="59929"/>
    <cellStyle name="Note 37 6 4 4" xfId="59930"/>
    <cellStyle name="Note 37 6 5" xfId="59931"/>
    <cellStyle name="Note 37 6 5 2" xfId="59932"/>
    <cellStyle name="Note 37 6 5 3" xfId="59933"/>
    <cellStyle name="Note 37 6 6" xfId="59934"/>
    <cellStyle name="Note 37 6 7" xfId="59935"/>
    <cellStyle name="Note 37 7" xfId="59936"/>
    <cellStyle name="Note 37 7 2" xfId="59937"/>
    <cellStyle name="Note 37 7 2 2" xfId="59938"/>
    <cellStyle name="Note 37 7 2 2 2" xfId="59939"/>
    <cellStyle name="Note 37 7 2 2 3" xfId="59940"/>
    <cellStyle name="Note 37 7 2 3" xfId="59941"/>
    <cellStyle name="Note 37 7 2 4" xfId="59942"/>
    <cellStyle name="Note 37 7 3" xfId="59943"/>
    <cellStyle name="Note 37 7 3 2" xfId="59944"/>
    <cellStyle name="Note 37 7 3 3" xfId="59945"/>
    <cellStyle name="Note 37 7 4" xfId="59946"/>
    <cellStyle name="Note 37 7 5" xfId="59947"/>
    <cellStyle name="Note 37 8" xfId="59948"/>
    <cellStyle name="Note 37 8 2" xfId="59949"/>
    <cellStyle name="Note 37 8 2 2" xfId="59950"/>
    <cellStyle name="Note 37 8 2 2 2" xfId="59951"/>
    <cellStyle name="Note 37 8 2 2 3" xfId="59952"/>
    <cellStyle name="Note 37 8 2 3" xfId="59953"/>
    <cellStyle name="Note 37 8 2 4" xfId="59954"/>
    <cellStyle name="Note 37 8 3" xfId="59955"/>
    <cellStyle name="Note 37 8 3 2" xfId="59956"/>
    <cellStyle name="Note 37 8 3 3" xfId="59957"/>
    <cellStyle name="Note 37 8 4" xfId="59958"/>
    <cellStyle name="Note 37 8 5" xfId="59959"/>
    <cellStyle name="Note 37 9" xfId="59960"/>
    <cellStyle name="Note 37 9 2" xfId="59961"/>
    <cellStyle name="Note 37 9 2 2" xfId="59962"/>
    <cellStyle name="Note 37 9 2 2 2" xfId="59963"/>
    <cellStyle name="Note 37 9 2 2 3" xfId="59964"/>
    <cellStyle name="Note 37 9 2 3" xfId="59965"/>
    <cellStyle name="Note 37 9 2 4" xfId="59966"/>
    <cellStyle name="Note 37 9 3" xfId="59967"/>
    <cellStyle name="Note 37 9 3 2" xfId="59968"/>
    <cellStyle name="Note 37 9 3 3" xfId="59969"/>
    <cellStyle name="Note 37 9 4" xfId="59970"/>
    <cellStyle name="Note 37 9 5" xfId="59971"/>
    <cellStyle name="Note 37_PwrTax 51040" xfId="59972"/>
    <cellStyle name="Note 38" xfId="59973"/>
    <cellStyle name="Note 39" xfId="59974"/>
    <cellStyle name="Note 39 2" xfId="59975"/>
    <cellStyle name="Note 39 2 2" xfId="59976"/>
    <cellStyle name="Note 39 2 2 2" xfId="59977"/>
    <cellStyle name="Note 39 2 2 2 2" xfId="59978"/>
    <cellStyle name="Note 39 2 2 2 3" xfId="59979"/>
    <cellStyle name="Note 39 2 2 3" xfId="59980"/>
    <cellStyle name="Note 39 2 2 4" xfId="59981"/>
    <cellStyle name="Note 39 2 3" xfId="59982"/>
    <cellStyle name="Note 39 2 3 2" xfId="59983"/>
    <cellStyle name="Note 39 2 3 3" xfId="59984"/>
    <cellStyle name="Note 39 2 4" xfId="59985"/>
    <cellStyle name="Note 39 2 5" xfId="59986"/>
    <cellStyle name="Note 39 3" xfId="59987"/>
    <cellStyle name="Note 39 3 2" xfId="59988"/>
    <cellStyle name="Note 39 3 2 2" xfId="59989"/>
    <cellStyle name="Note 39 3 2 2 2" xfId="59990"/>
    <cellStyle name="Note 39 3 2 2 3" xfId="59991"/>
    <cellStyle name="Note 39 3 2 3" xfId="59992"/>
    <cellStyle name="Note 39 3 2 4" xfId="59993"/>
    <cellStyle name="Note 39 3 3" xfId="59994"/>
    <cellStyle name="Note 39 3 3 2" xfId="59995"/>
    <cellStyle name="Note 39 3 3 3" xfId="59996"/>
    <cellStyle name="Note 39 3 4" xfId="59997"/>
    <cellStyle name="Note 39 3 5" xfId="59998"/>
    <cellStyle name="Note 39 4" xfId="59999"/>
    <cellStyle name="Note 39 4 2" xfId="60000"/>
    <cellStyle name="Note 39 4 2 2" xfId="60001"/>
    <cellStyle name="Note 39 4 2 2 2" xfId="60002"/>
    <cellStyle name="Note 39 4 2 2 3" xfId="60003"/>
    <cellStyle name="Note 39 4 2 3" xfId="60004"/>
    <cellStyle name="Note 39 4 2 4" xfId="60005"/>
    <cellStyle name="Note 39 4 3" xfId="60006"/>
    <cellStyle name="Note 39 4 3 2" xfId="60007"/>
    <cellStyle name="Note 39 4 3 3" xfId="60008"/>
    <cellStyle name="Note 39 4 4" xfId="60009"/>
    <cellStyle name="Note 39 4 5" xfId="60010"/>
    <cellStyle name="Note 39 5" xfId="60011"/>
    <cellStyle name="Note 39 5 2" xfId="60012"/>
    <cellStyle name="Note 39 5 2 2" xfId="60013"/>
    <cellStyle name="Note 39 5 2 3" xfId="60014"/>
    <cellStyle name="Note 39 5 3" xfId="60015"/>
    <cellStyle name="Note 39 5 4" xfId="60016"/>
    <cellStyle name="Note 39 6" xfId="60017"/>
    <cellStyle name="Note 39 6 2" xfId="60018"/>
    <cellStyle name="Note 39 6 3" xfId="60019"/>
    <cellStyle name="Note 39 7" xfId="60020"/>
    <cellStyle name="Note 39 8" xfId="60021"/>
    <cellStyle name="Note 4" xfId="2578"/>
    <cellStyle name="Note 4 10" xfId="60022"/>
    <cellStyle name="Note 4 2" xfId="2579"/>
    <cellStyle name="Note 4 2 2" xfId="60023"/>
    <cellStyle name="Note 4 3" xfId="60024"/>
    <cellStyle name="Note 4 3 2" xfId="60025"/>
    <cellStyle name="Note 4 4" xfId="60026"/>
    <cellStyle name="Note 4 4 2" xfId="60027"/>
    <cellStyle name="Note 4 5" xfId="60028"/>
    <cellStyle name="Note 4 5 2" xfId="60029"/>
    <cellStyle name="Note 4 6" xfId="60030"/>
    <cellStyle name="Note 4 6 2" xfId="60031"/>
    <cellStyle name="Note 4 7" xfId="60032"/>
    <cellStyle name="Note 4 7 2" xfId="60033"/>
    <cellStyle name="Note 4 8" xfId="60034"/>
    <cellStyle name="Note 4 8 2" xfId="60035"/>
    <cellStyle name="Note 4 9" xfId="60036"/>
    <cellStyle name="Note 4 9 2" xfId="60037"/>
    <cellStyle name="Note 4_PwrTax 51040" xfId="60038"/>
    <cellStyle name="Note 40" xfId="60039"/>
    <cellStyle name="Note 40 2" xfId="60040"/>
    <cellStyle name="Note 40 2 2" xfId="60041"/>
    <cellStyle name="Note 40 2 2 2" xfId="60042"/>
    <cellStyle name="Note 40 2 2 2 2" xfId="60043"/>
    <cellStyle name="Note 40 2 2 2 3" xfId="60044"/>
    <cellStyle name="Note 40 2 2 3" xfId="60045"/>
    <cellStyle name="Note 40 2 2 4" xfId="60046"/>
    <cellStyle name="Note 40 2 3" xfId="60047"/>
    <cellStyle name="Note 40 2 3 2" xfId="60048"/>
    <cellStyle name="Note 40 2 3 3" xfId="60049"/>
    <cellStyle name="Note 40 2 4" xfId="60050"/>
    <cellStyle name="Note 40 2 5" xfId="60051"/>
    <cellStyle name="Note 40 3" xfId="60052"/>
    <cellStyle name="Note 40 3 2" xfId="60053"/>
    <cellStyle name="Note 40 3 2 2" xfId="60054"/>
    <cellStyle name="Note 40 3 2 2 2" xfId="60055"/>
    <cellStyle name="Note 40 3 2 2 3" xfId="60056"/>
    <cellStyle name="Note 40 3 2 3" xfId="60057"/>
    <cellStyle name="Note 40 3 2 4" xfId="60058"/>
    <cellStyle name="Note 40 3 3" xfId="60059"/>
    <cellStyle name="Note 40 3 3 2" xfId="60060"/>
    <cellStyle name="Note 40 3 3 3" xfId="60061"/>
    <cellStyle name="Note 40 3 4" xfId="60062"/>
    <cellStyle name="Note 40 3 5" xfId="60063"/>
    <cellStyle name="Note 40 4" xfId="60064"/>
    <cellStyle name="Note 40 4 2" xfId="60065"/>
    <cellStyle name="Note 40 4 2 2" xfId="60066"/>
    <cellStyle name="Note 40 4 2 3" xfId="60067"/>
    <cellStyle name="Note 40 4 3" xfId="60068"/>
    <cellStyle name="Note 40 4 4" xfId="60069"/>
    <cellStyle name="Note 40 5" xfId="60070"/>
    <cellStyle name="Note 40 5 2" xfId="60071"/>
    <cellStyle name="Note 40 5 3" xfId="60072"/>
    <cellStyle name="Note 40 6" xfId="60073"/>
    <cellStyle name="Note 40 7" xfId="60074"/>
    <cellStyle name="Note 41" xfId="60075"/>
    <cellStyle name="Note 41 2" xfId="60076"/>
    <cellStyle name="Note 41 2 2" xfId="60077"/>
    <cellStyle name="Note 41 2 2 2" xfId="60078"/>
    <cellStyle name="Note 41 2 2 2 2" xfId="60079"/>
    <cellStyle name="Note 41 2 2 2 3" xfId="60080"/>
    <cellStyle name="Note 41 2 2 3" xfId="60081"/>
    <cellStyle name="Note 41 2 2 4" xfId="60082"/>
    <cellStyle name="Note 41 2 3" xfId="60083"/>
    <cellStyle name="Note 41 2 3 2" xfId="60084"/>
    <cellStyle name="Note 41 2 3 3" xfId="60085"/>
    <cellStyle name="Note 41 2 4" xfId="60086"/>
    <cellStyle name="Note 41 2 5" xfId="60087"/>
    <cellStyle name="Note 41 3" xfId="60088"/>
    <cellStyle name="Note 41 3 2" xfId="60089"/>
    <cellStyle name="Note 41 3 2 2" xfId="60090"/>
    <cellStyle name="Note 41 3 2 2 2" xfId="60091"/>
    <cellStyle name="Note 41 3 2 2 3" xfId="60092"/>
    <cellStyle name="Note 41 3 2 3" xfId="60093"/>
    <cellStyle name="Note 41 3 2 4" xfId="60094"/>
    <cellStyle name="Note 41 3 3" xfId="60095"/>
    <cellStyle name="Note 41 3 3 2" xfId="60096"/>
    <cellStyle name="Note 41 3 3 3" xfId="60097"/>
    <cellStyle name="Note 41 3 4" xfId="60098"/>
    <cellStyle name="Note 41 3 5" xfId="60099"/>
    <cellStyle name="Note 41 4" xfId="60100"/>
    <cellStyle name="Note 41 4 2" xfId="60101"/>
    <cellStyle name="Note 41 4 2 2" xfId="60102"/>
    <cellStyle name="Note 41 4 2 3" xfId="60103"/>
    <cellStyle name="Note 41 4 3" xfId="60104"/>
    <cellStyle name="Note 41 4 4" xfId="60105"/>
    <cellStyle name="Note 41 5" xfId="60106"/>
    <cellStyle name="Note 41 5 2" xfId="60107"/>
    <cellStyle name="Note 41 5 3" xfId="60108"/>
    <cellStyle name="Note 41 6" xfId="60109"/>
    <cellStyle name="Note 41 7" xfId="60110"/>
    <cellStyle name="Note 42" xfId="60111"/>
    <cellStyle name="Note 42 2" xfId="60112"/>
    <cellStyle name="Note 42 2 2" xfId="60113"/>
    <cellStyle name="Note 42 2 2 2" xfId="60114"/>
    <cellStyle name="Note 42 2 2 2 2" xfId="60115"/>
    <cellStyle name="Note 42 2 2 2 3" xfId="60116"/>
    <cellStyle name="Note 42 2 2 3" xfId="60117"/>
    <cellStyle name="Note 42 2 2 4" xfId="60118"/>
    <cellStyle name="Note 42 2 3" xfId="60119"/>
    <cellStyle name="Note 42 2 3 2" xfId="60120"/>
    <cellStyle name="Note 42 2 3 3" xfId="60121"/>
    <cellStyle name="Note 42 2 4" xfId="60122"/>
    <cellStyle name="Note 42 2 5" xfId="60123"/>
    <cellStyle name="Note 42 3" xfId="60124"/>
    <cellStyle name="Note 42 3 2" xfId="60125"/>
    <cellStyle name="Note 42 3 2 2" xfId="60126"/>
    <cellStyle name="Note 42 3 2 2 2" xfId="60127"/>
    <cellStyle name="Note 42 3 2 2 3" xfId="60128"/>
    <cellStyle name="Note 42 3 2 3" xfId="60129"/>
    <cellStyle name="Note 42 3 2 4" xfId="60130"/>
    <cellStyle name="Note 42 3 3" xfId="60131"/>
    <cellStyle name="Note 42 3 3 2" xfId="60132"/>
    <cellStyle name="Note 42 3 3 3" xfId="60133"/>
    <cellStyle name="Note 42 3 4" xfId="60134"/>
    <cellStyle name="Note 42 3 5" xfId="60135"/>
    <cellStyle name="Note 42 4" xfId="60136"/>
    <cellStyle name="Note 42 4 2" xfId="60137"/>
    <cellStyle name="Note 42 4 2 2" xfId="60138"/>
    <cellStyle name="Note 42 4 2 3" xfId="60139"/>
    <cellStyle name="Note 42 4 3" xfId="60140"/>
    <cellStyle name="Note 42 4 4" xfId="60141"/>
    <cellStyle name="Note 42 5" xfId="60142"/>
    <cellStyle name="Note 42 5 2" xfId="60143"/>
    <cellStyle name="Note 42 5 3" xfId="60144"/>
    <cellStyle name="Note 42 6" xfId="60145"/>
    <cellStyle name="Note 42 7" xfId="60146"/>
    <cellStyle name="Note 43" xfId="60147"/>
    <cellStyle name="Note 43 2" xfId="60148"/>
    <cellStyle name="Note 43 2 2" xfId="60149"/>
    <cellStyle name="Note 43 2 2 2" xfId="60150"/>
    <cellStyle name="Note 43 2 2 2 2" xfId="60151"/>
    <cellStyle name="Note 43 2 2 2 3" xfId="60152"/>
    <cellStyle name="Note 43 2 2 3" xfId="60153"/>
    <cellStyle name="Note 43 2 2 4" xfId="60154"/>
    <cellStyle name="Note 43 2 3" xfId="60155"/>
    <cellStyle name="Note 43 2 3 2" xfId="60156"/>
    <cellStyle name="Note 43 2 3 3" xfId="60157"/>
    <cellStyle name="Note 43 2 4" xfId="60158"/>
    <cellStyle name="Note 43 2 5" xfId="60159"/>
    <cellStyle name="Note 43 3" xfId="60160"/>
    <cellStyle name="Note 43 3 2" xfId="60161"/>
    <cellStyle name="Note 43 3 2 2" xfId="60162"/>
    <cellStyle name="Note 43 3 2 2 2" xfId="60163"/>
    <cellStyle name="Note 43 3 2 2 3" xfId="60164"/>
    <cellStyle name="Note 43 3 2 3" xfId="60165"/>
    <cellStyle name="Note 43 3 2 4" xfId="60166"/>
    <cellStyle name="Note 43 3 3" xfId="60167"/>
    <cellStyle name="Note 43 3 3 2" xfId="60168"/>
    <cellStyle name="Note 43 3 3 3" xfId="60169"/>
    <cellStyle name="Note 43 3 4" xfId="60170"/>
    <cellStyle name="Note 43 3 5" xfId="60171"/>
    <cellStyle name="Note 43 4" xfId="60172"/>
    <cellStyle name="Note 43 4 2" xfId="60173"/>
    <cellStyle name="Note 43 4 2 2" xfId="60174"/>
    <cellStyle name="Note 43 4 2 3" xfId="60175"/>
    <cellStyle name="Note 43 4 3" xfId="60176"/>
    <cellStyle name="Note 43 4 4" xfId="60177"/>
    <cellStyle name="Note 43 5" xfId="60178"/>
    <cellStyle name="Note 43 5 2" xfId="60179"/>
    <cellStyle name="Note 43 5 3" xfId="60180"/>
    <cellStyle name="Note 43 6" xfId="60181"/>
    <cellStyle name="Note 43 7" xfId="60182"/>
    <cellStyle name="Note 44" xfId="60183"/>
    <cellStyle name="Note 44 2" xfId="60184"/>
    <cellStyle name="Note 44 2 2" xfId="60185"/>
    <cellStyle name="Note 44 2 2 2" xfId="60186"/>
    <cellStyle name="Note 44 2 2 2 2" xfId="60187"/>
    <cellStyle name="Note 44 2 2 2 3" xfId="60188"/>
    <cellStyle name="Note 44 2 2 3" xfId="60189"/>
    <cellStyle name="Note 44 2 2 4" xfId="60190"/>
    <cellStyle name="Note 44 2 3" xfId="60191"/>
    <cellStyle name="Note 44 2 3 2" xfId="60192"/>
    <cellStyle name="Note 44 2 3 3" xfId="60193"/>
    <cellStyle name="Note 44 2 4" xfId="60194"/>
    <cellStyle name="Note 44 2 5" xfId="60195"/>
    <cellStyle name="Note 44 3" xfId="60196"/>
    <cellStyle name="Note 44 3 2" xfId="60197"/>
    <cellStyle name="Note 44 3 2 2" xfId="60198"/>
    <cellStyle name="Note 44 3 2 2 2" xfId="60199"/>
    <cellStyle name="Note 44 3 2 2 3" xfId="60200"/>
    <cellStyle name="Note 44 3 2 3" xfId="60201"/>
    <cellStyle name="Note 44 3 2 4" xfId="60202"/>
    <cellStyle name="Note 44 3 3" xfId="60203"/>
    <cellStyle name="Note 44 3 3 2" xfId="60204"/>
    <cellStyle name="Note 44 3 3 3" xfId="60205"/>
    <cellStyle name="Note 44 3 4" xfId="60206"/>
    <cellStyle name="Note 44 3 5" xfId="60207"/>
    <cellStyle name="Note 44 4" xfId="60208"/>
    <cellStyle name="Note 44 4 2" xfId="60209"/>
    <cellStyle name="Note 44 4 2 2" xfId="60210"/>
    <cellStyle name="Note 44 4 2 3" xfId="60211"/>
    <cellStyle name="Note 44 4 3" xfId="60212"/>
    <cellStyle name="Note 44 4 4" xfId="60213"/>
    <cellStyle name="Note 44 5" xfId="60214"/>
    <cellStyle name="Note 44 5 2" xfId="60215"/>
    <cellStyle name="Note 44 5 3" xfId="60216"/>
    <cellStyle name="Note 44 6" xfId="60217"/>
    <cellStyle name="Note 44 7" xfId="60218"/>
    <cellStyle name="Note 45" xfId="60219"/>
    <cellStyle name="Note 45 2" xfId="60220"/>
    <cellStyle name="Note 45 2 2" xfId="60221"/>
    <cellStyle name="Note 45 2 2 2" xfId="60222"/>
    <cellStyle name="Note 45 2 2 2 2" xfId="60223"/>
    <cellStyle name="Note 45 2 2 2 3" xfId="60224"/>
    <cellStyle name="Note 45 2 2 3" xfId="60225"/>
    <cellStyle name="Note 45 2 2 4" xfId="60226"/>
    <cellStyle name="Note 45 2 3" xfId="60227"/>
    <cellStyle name="Note 45 2 3 2" xfId="60228"/>
    <cellStyle name="Note 45 2 3 3" xfId="60229"/>
    <cellStyle name="Note 45 2 4" xfId="60230"/>
    <cellStyle name="Note 45 2 5" xfId="60231"/>
    <cellStyle name="Note 45 3" xfId="60232"/>
    <cellStyle name="Note 45 3 2" xfId="60233"/>
    <cellStyle name="Note 45 3 2 2" xfId="60234"/>
    <cellStyle name="Note 45 3 2 2 2" xfId="60235"/>
    <cellStyle name="Note 45 3 2 2 3" xfId="60236"/>
    <cellStyle name="Note 45 3 2 3" xfId="60237"/>
    <cellStyle name="Note 45 3 2 4" xfId="60238"/>
    <cellStyle name="Note 45 3 3" xfId="60239"/>
    <cellStyle name="Note 45 3 3 2" xfId="60240"/>
    <cellStyle name="Note 45 3 3 3" xfId="60241"/>
    <cellStyle name="Note 45 3 4" xfId="60242"/>
    <cellStyle name="Note 45 3 5" xfId="60243"/>
    <cellStyle name="Note 45 4" xfId="60244"/>
    <cellStyle name="Note 45 4 2" xfId="60245"/>
    <cellStyle name="Note 45 4 2 2" xfId="60246"/>
    <cellStyle name="Note 45 4 2 3" xfId="60247"/>
    <cellStyle name="Note 45 4 3" xfId="60248"/>
    <cellStyle name="Note 45 4 4" xfId="60249"/>
    <cellStyle name="Note 45 5" xfId="60250"/>
    <cellStyle name="Note 45 5 2" xfId="60251"/>
    <cellStyle name="Note 45 5 3" xfId="60252"/>
    <cellStyle name="Note 45 6" xfId="60253"/>
    <cellStyle name="Note 45 7" xfId="60254"/>
    <cellStyle name="Note 46" xfId="60255"/>
    <cellStyle name="Note 46 2" xfId="60256"/>
    <cellStyle name="Note 46 2 2" xfId="60257"/>
    <cellStyle name="Note 46 2 2 2" xfId="60258"/>
    <cellStyle name="Note 46 2 2 2 2" xfId="60259"/>
    <cellStyle name="Note 46 2 2 2 3" xfId="60260"/>
    <cellStyle name="Note 46 2 2 3" xfId="60261"/>
    <cellStyle name="Note 46 2 2 4" xfId="60262"/>
    <cellStyle name="Note 46 2 3" xfId="60263"/>
    <cellStyle name="Note 46 2 3 2" xfId="60264"/>
    <cellStyle name="Note 46 2 3 3" xfId="60265"/>
    <cellStyle name="Note 46 2 4" xfId="60266"/>
    <cellStyle name="Note 46 2 5" xfId="60267"/>
    <cellStyle name="Note 46 3" xfId="60268"/>
    <cellStyle name="Note 46 3 2" xfId="60269"/>
    <cellStyle name="Note 46 3 2 2" xfId="60270"/>
    <cellStyle name="Note 46 3 2 2 2" xfId="60271"/>
    <cellStyle name="Note 46 3 2 2 3" xfId="60272"/>
    <cellStyle name="Note 46 3 2 3" xfId="60273"/>
    <cellStyle name="Note 46 3 2 4" xfId="60274"/>
    <cellStyle name="Note 46 3 3" xfId="60275"/>
    <cellStyle name="Note 46 3 3 2" xfId="60276"/>
    <cellStyle name="Note 46 3 3 3" xfId="60277"/>
    <cellStyle name="Note 46 3 4" xfId="60278"/>
    <cellStyle name="Note 46 3 5" xfId="60279"/>
    <cellStyle name="Note 46 4" xfId="60280"/>
    <cellStyle name="Note 46 4 2" xfId="60281"/>
    <cellStyle name="Note 46 4 2 2" xfId="60282"/>
    <cellStyle name="Note 46 4 2 3" xfId="60283"/>
    <cellStyle name="Note 46 4 3" xfId="60284"/>
    <cellStyle name="Note 46 4 4" xfId="60285"/>
    <cellStyle name="Note 46 5" xfId="60286"/>
    <cellStyle name="Note 46 5 2" xfId="60287"/>
    <cellStyle name="Note 46 5 3" xfId="60288"/>
    <cellStyle name="Note 46 6" xfId="60289"/>
    <cellStyle name="Note 46 7" xfId="60290"/>
    <cellStyle name="Note 47" xfId="60291"/>
    <cellStyle name="Note 47 2" xfId="60292"/>
    <cellStyle name="Note 47 2 2" xfId="60293"/>
    <cellStyle name="Note 47 2 2 2" xfId="60294"/>
    <cellStyle name="Note 47 2 2 2 2" xfId="60295"/>
    <cellStyle name="Note 47 2 2 2 3" xfId="60296"/>
    <cellStyle name="Note 47 2 2 3" xfId="60297"/>
    <cellStyle name="Note 47 2 2 4" xfId="60298"/>
    <cellStyle name="Note 47 2 3" xfId="60299"/>
    <cellStyle name="Note 47 2 3 2" xfId="60300"/>
    <cellStyle name="Note 47 2 3 3" xfId="60301"/>
    <cellStyle name="Note 47 2 4" xfId="60302"/>
    <cellStyle name="Note 47 2 5" xfId="60303"/>
    <cellStyle name="Note 47 3" xfId="60304"/>
    <cellStyle name="Note 47 3 2" xfId="60305"/>
    <cellStyle name="Note 47 3 2 2" xfId="60306"/>
    <cellStyle name="Note 47 3 2 2 2" xfId="60307"/>
    <cellStyle name="Note 47 3 2 2 3" xfId="60308"/>
    <cellStyle name="Note 47 3 2 3" xfId="60309"/>
    <cellStyle name="Note 47 3 2 4" xfId="60310"/>
    <cellStyle name="Note 47 3 3" xfId="60311"/>
    <cellStyle name="Note 47 3 3 2" xfId="60312"/>
    <cellStyle name="Note 47 3 3 3" xfId="60313"/>
    <cellStyle name="Note 47 3 4" xfId="60314"/>
    <cellStyle name="Note 47 3 5" xfId="60315"/>
    <cellStyle name="Note 47 4" xfId="60316"/>
    <cellStyle name="Note 47 4 2" xfId="60317"/>
    <cellStyle name="Note 47 4 2 2" xfId="60318"/>
    <cellStyle name="Note 47 4 2 3" xfId="60319"/>
    <cellStyle name="Note 47 4 3" xfId="60320"/>
    <cellStyle name="Note 47 4 4" xfId="60321"/>
    <cellStyle name="Note 47 5" xfId="60322"/>
    <cellStyle name="Note 47 5 2" xfId="60323"/>
    <cellStyle name="Note 47 5 3" xfId="60324"/>
    <cellStyle name="Note 47 6" xfId="60325"/>
    <cellStyle name="Note 47 7" xfId="60326"/>
    <cellStyle name="Note 48" xfId="60327"/>
    <cellStyle name="Note 48 2" xfId="60328"/>
    <cellStyle name="Note 48 2 2" xfId="60329"/>
    <cellStyle name="Note 48 2 2 2" xfId="60330"/>
    <cellStyle name="Note 48 2 2 2 2" xfId="60331"/>
    <cellStyle name="Note 48 2 2 2 3" xfId="60332"/>
    <cellStyle name="Note 48 2 2 3" xfId="60333"/>
    <cellStyle name="Note 48 2 2 4" xfId="60334"/>
    <cellStyle name="Note 48 2 3" xfId="60335"/>
    <cellStyle name="Note 48 2 3 2" xfId="60336"/>
    <cellStyle name="Note 48 2 3 3" xfId="60337"/>
    <cellStyle name="Note 48 2 4" xfId="60338"/>
    <cellStyle name="Note 48 2 5" xfId="60339"/>
    <cellStyle name="Note 48 3" xfId="60340"/>
    <cellStyle name="Note 48 3 2" xfId="60341"/>
    <cellStyle name="Note 48 3 2 2" xfId="60342"/>
    <cellStyle name="Note 48 3 2 2 2" xfId="60343"/>
    <cellStyle name="Note 48 3 2 2 3" xfId="60344"/>
    <cellStyle name="Note 48 3 2 3" xfId="60345"/>
    <cellStyle name="Note 48 3 2 4" xfId="60346"/>
    <cellStyle name="Note 48 3 3" xfId="60347"/>
    <cellStyle name="Note 48 3 3 2" xfId="60348"/>
    <cellStyle name="Note 48 3 3 3" xfId="60349"/>
    <cellStyle name="Note 48 3 4" xfId="60350"/>
    <cellStyle name="Note 48 3 5" xfId="60351"/>
    <cellStyle name="Note 48 4" xfId="60352"/>
    <cellStyle name="Note 48 4 2" xfId="60353"/>
    <cellStyle name="Note 48 4 2 2" xfId="60354"/>
    <cellStyle name="Note 48 4 2 3" xfId="60355"/>
    <cellStyle name="Note 48 4 3" xfId="60356"/>
    <cellStyle name="Note 48 4 4" xfId="60357"/>
    <cellStyle name="Note 48 5" xfId="60358"/>
    <cellStyle name="Note 48 5 2" xfId="60359"/>
    <cellStyle name="Note 48 5 3" xfId="60360"/>
    <cellStyle name="Note 48 6" xfId="60361"/>
    <cellStyle name="Note 48 7" xfId="60362"/>
    <cellStyle name="Note 49" xfId="60363"/>
    <cellStyle name="Note 49 2" xfId="60364"/>
    <cellStyle name="Note 49 2 2" xfId="60365"/>
    <cellStyle name="Note 49 2 2 2" xfId="60366"/>
    <cellStyle name="Note 49 2 2 2 2" xfId="60367"/>
    <cellStyle name="Note 49 2 2 2 3" xfId="60368"/>
    <cellStyle name="Note 49 2 2 3" xfId="60369"/>
    <cellStyle name="Note 49 2 2 4" xfId="60370"/>
    <cellStyle name="Note 49 2 3" xfId="60371"/>
    <cellStyle name="Note 49 2 3 2" xfId="60372"/>
    <cellStyle name="Note 49 2 3 3" xfId="60373"/>
    <cellStyle name="Note 49 2 4" xfId="60374"/>
    <cellStyle name="Note 49 2 5" xfId="60375"/>
    <cellStyle name="Note 49 3" xfId="60376"/>
    <cellStyle name="Note 49 3 2" xfId="60377"/>
    <cellStyle name="Note 49 3 2 2" xfId="60378"/>
    <cellStyle name="Note 49 3 2 3" xfId="60379"/>
    <cellStyle name="Note 49 3 3" xfId="60380"/>
    <cellStyle name="Note 49 3 4" xfId="60381"/>
    <cellStyle name="Note 49 4" xfId="60382"/>
    <cellStyle name="Note 49 4 2" xfId="60383"/>
    <cellStyle name="Note 49 4 3" xfId="60384"/>
    <cellStyle name="Note 49 5" xfId="60385"/>
    <cellStyle name="Note 49 6" xfId="60386"/>
    <cellStyle name="Note 5" xfId="2580"/>
    <cellStyle name="Note 5 10" xfId="60387"/>
    <cellStyle name="Note 5 2" xfId="2581"/>
    <cellStyle name="Note 5 2 2" xfId="60388"/>
    <cellStyle name="Note 5 3" xfId="60389"/>
    <cellStyle name="Note 5 3 2" xfId="60390"/>
    <cellStyle name="Note 5 4" xfId="60391"/>
    <cellStyle name="Note 5 4 2" xfId="60392"/>
    <cellStyle name="Note 5 5" xfId="60393"/>
    <cellStyle name="Note 5 5 2" xfId="60394"/>
    <cellStyle name="Note 5 6" xfId="60395"/>
    <cellStyle name="Note 5 6 2" xfId="60396"/>
    <cellStyle name="Note 5 7" xfId="60397"/>
    <cellStyle name="Note 5 7 2" xfId="60398"/>
    <cellStyle name="Note 5 8" xfId="60399"/>
    <cellStyle name="Note 5 8 2" xfId="60400"/>
    <cellStyle name="Note 5 9" xfId="60401"/>
    <cellStyle name="Note 5 9 2" xfId="60402"/>
    <cellStyle name="Note 50" xfId="60403"/>
    <cellStyle name="Note 50 2" xfId="60404"/>
    <cellStyle name="Note 50 2 2" xfId="60405"/>
    <cellStyle name="Note 50 2 2 2" xfId="60406"/>
    <cellStyle name="Note 50 2 2 2 2" xfId="60407"/>
    <cellStyle name="Note 50 2 2 2 3" xfId="60408"/>
    <cellStyle name="Note 50 2 2 3" xfId="60409"/>
    <cellStyle name="Note 50 2 2 4" xfId="60410"/>
    <cellStyle name="Note 50 2 3" xfId="60411"/>
    <cellStyle name="Note 50 2 3 2" xfId="60412"/>
    <cellStyle name="Note 50 2 3 3" xfId="60413"/>
    <cellStyle name="Note 50 2 4" xfId="60414"/>
    <cellStyle name="Note 50 2 5" xfId="60415"/>
    <cellStyle name="Note 50 3" xfId="60416"/>
    <cellStyle name="Note 50 3 2" xfId="60417"/>
    <cellStyle name="Note 50 3 2 2" xfId="60418"/>
    <cellStyle name="Note 50 3 2 3" xfId="60419"/>
    <cellStyle name="Note 50 3 3" xfId="60420"/>
    <cellStyle name="Note 50 3 4" xfId="60421"/>
    <cellStyle name="Note 50 4" xfId="60422"/>
    <cellStyle name="Note 50 4 2" xfId="60423"/>
    <cellStyle name="Note 50 4 3" xfId="60424"/>
    <cellStyle name="Note 50 5" xfId="60425"/>
    <cellStyle name="Note 50 6" xfId="60426"/>
    <cellStyle name="Note 51" xfId="60427"/>
    <cellStyle name="Note 51 2" xfId="60428"/>
    <cellStyle name="Note 51 2 2" xfId="60429"/>
    <cellStyle name="Note 51 2 2 2" xfId="60430"/>
    <cellStyle name="Note 51 2 2 2 2" xfId="60431"/>
    <cellStyle name="Note 51 2 2 2 3" xfId="60432"/>
    <cellStyle name="Note 51 2 2 3" xfId="60433"/>
    <cellStyle name="Note 51 2 2 4" xfId="60434"/>
    <cellStyle name="Note 51 2 3" xfId="60435"/>
    <cellStyle name="Note 51 2 3 2" xfId="60436"/>
    <cellStyle name="Note 51 2 3 3" xfId="60437"/>
    <cellStyle name="Note 51 2 4" xfId="60438"/>
    <cellStyle name="Note 51 2 5" xfId="60439"/>
    <cellStyle name="Note 51 3" xfId="60440"/>
    <cellStyle name="Note 51 3 2" xfId="60441"/>
    <cellStyle name="Note 51 3 2 2" xfId="60442"/>
    <cellStyle name="Note 51 3 2 3" xfId="60443"/>
    <cellStyle name="Note 51 3 3" xfId="60444"/>
    <cellStyle name="Note 51 3 4" xfId="60445"/>
    <cellStyle name="Note 51 4" xfId="60446"/>
    <cellStyle name="Note 51 4 2" xfId="60447"/>
    <cellStyle name="Note 51 4 3" xfId="60448"/>
    <cellStyle name="Note 51 5" xfId="60449"/>
    <cellStyle name="Note 51 6" xfId="60450"/>
    <cellStyle name="Note 52" xfId="60451"/>
    <cellStyle name="Note 52 2" xfId="60452"/>
    <cellStyle name="Note 52 2 2" xfId="60453"/>
    <cellStyle name="Note 52 2 2 2" xfId="60454"/>
    <cellStyle name="Note 52 2 2 2 2" xfId="60455"/>
    <cellStyle name="Note 52 2 2 2 3" xfId="60456"/>
    <cellStyle name="Note 52 2 2 3" xfId="60457"/>
    <cellStyle name="Note 52 2 2 4" xfId="60458"/>
    <cellStyle name="Note 52 2 3" xfId="60459"/>
    <cellStyle name="Note 52 2 3 2" xfId="60460"/>
    <cellStyle name="Note 52 2 3 3" xfId="60461"/>
    <cellStyle name="Note 52 2 4" xfId="60462"/>
    <cellStyle name="Note 52 2 5" xfId="60463"/>
    <cellStyle name="Note 52 3" xfId="60464"/>
    <cellStyle name="Note 52 3 2" xfId="60465"/>
    <cellStyle name="Note 52 3 2 2" xfId="60466"/>
    <cellStyle name="Note 52 3 2 3" xfId="60467"/>
    <cellStyle name="Note 52 3 3" xfId="60468"/>
    <cellStyle name="Note 52 3 4" xfId="60469"/>
    <cellStyle name="Note 52 4" xfId="60470"/>
    <cellStyle name="Note 52 4 2" xfId="60471"/>
    <cellStyle name="Note 52 4 3" xfId="60472"/>
    <cellStyle name="Note 52 5" xfId="60473"/>
    <cellStyle name="Note 52 6" xfId="60474"/>
    <cellStyle name="Note 53" xfId="60475"/>
    <cellStyle name="Note 53 2" xfId="60476"/>
    <cellStyle name="Note 53 2 2" xfId="60477"/>
    <cellStyle name="Note 53 2 2 2" xfId="60478"/>
    <cellStyle name="Note 53 2 2 3" xfId="60479"/>
    <cellStyle name="Note 53 2 3" xfId="60480"/>
    <cellStyle name="Note 53 2 4" xfId="60481"/>
    <cellStyle name="Note 53 3" xfId="60482"/>
    <cellStyle name="Note 53 3 2" xfId="60483"/>
    <cellStyle name="Note 53 3 3" xfId="60484"/>
    <cellStyle name="Note 53 4" xfId="60485"/>
    <cellStyle name="Note 53 5" xfId="60486"/>
    <cellStyle name="Note 54" xfId="60487"/>
    <cellStyle name="Note 54 2" xfId="60488"/>
    <cellStyle name="Note 54 2 2" xfId="60489"/>
    <cellStyle name="Note 54 2 2 2" xfId="60490"/>
    <cellStyle name="Note 54 2 2 3" xfId="60491"/>
    <cellStyle name="Note 54 2 3" xfId="60492"/>
    <cellStyle name="Note 54 2 4" xfId="60493"/>
    <cellStyle name="Note 54 3" xfId="60494"/>
    <cellStyle name="Note 54 3 2" xfId="60495"/>
    <cellStyle name="Note 54 3 3" xfId="60496"/>
    <cellStyle name="Note 54 4" xfId="60497"/>
    <cellStyle name="Note 54 5" xfId="60498"/>
    <cellStyle name="Note 55" xfId="60499"/>
    <cellStyle name="Note 55 2" xfId="60500"/>
    <cellStyle name="Note 55 2 2" xfId="60501"/>
    <cellStyle name="Note 55 2 2 2" xfId="60502"/>
    <cellStyle name="Note 55 2 2 3" xfId="60503"/>
    <cellStyle name="Note 55 2 3" xfId="60504"/>
    <cellStyle name="Note 55 2 4" xfId="60505"/>
    <cellStyle name="Note 55 3" xfId="60506"/>
    <cellStyle name="Note 55 3 2" xfId="60507"/>
    <cellStyle name="Note 55 3 3" xfId="60508"/>
    <cellStyle name="Note 55 4" xfId="60509"/>
    <cellStyle name="Note 55 5" xfId="60510"/>
    <cellStyle name="Note 56" xfId="60511"/>
    <cellStyle name="Note 56 2" xfId="60512"/>
    <cellStyle name="Note 56 2 2" xfId="60513"/>
    <cellStyle name="Note 56 2 2 2" xfId="60514"/>
    <cellStyle name="Note 56 2 2 3" xfId="60515"/>
    <cellStyle name="Note 56 2 3" xfId="60516"/>
    <cellStyle name="Note 56 2 4" xfId="60517"/>
    <cellStyle name="Note 56 3" xfId="60518"/>
    <cellStyle name="Note 56 3 2" xfId="60519"/>
    <cellStyle name="Note 56 3 3" xfId="60520"/>
    <cellStyle name="Note 56 4" xfId="60521"/>
    <cellStyle name="Note 56 5" xfId="60522"/>
    <cellStyle name="Note 57" xfId="60523"/>
    <cellStyle name="Note 57 2" xfId="60524"/>
    <cellStyle name="Note 57 2 2" xfId="60525"/>
    <cellStyle name="Note 57 2 2 2" xfId="60526"/>
    <cellStyle name="Note 57 2 2 3" xfId="60527"/>
    <cellStyle name="Note 57 2 3" xfId="60528"/>
    <cellStyle name="Note 57 2 4" xfId="60529"/>
    <cellStyle name="Note 57 3" xfId="60530"/>
    <cellStyle name="Note 57 3 2" xfId="60531"/>
    <cellStyle name="Note 57 3 3" xfId="60532"/>
    <cellStyle name="Note 57 4" xfId="60533"/>
    <cellStyle name="Note 57 5" xfId="60534"/>
    <cellStyle name="Note 58" xfId="60535"/>
    <cellStyle name="Note 58 2" xfId="60536"/>
    <cellStyle name="Note 58 2 2" xfId="60537"/>
    <cellStyle name="Note 58 2 2 2" xfId="60538"/>
    <cellStyle name="Note 58 2 2 3" xfId="60539"/>
    <cellStyle name="Note 58 2 3" xfId="60540"/>
    <cellStyle name="Note 58 2 4" xfId="60541"/>
    <cellStyle name="Note 58 3" xfId="60542"/>
    <cellStyle name="Note 58 3 2" xfId="60543"/>
    <cellStyle name="Note 58 3 3" xfId="60544"/>
    <cellStyle name="Note 58 4" xfId="60545"/>
    <cellStyle name="Note 58 5" xfId="60546"/>
    <cellStyle name="Note 59" xfId="60547"/>
    <cellStyle name="Note 59 2" xfId="60548"/>
    <cellStyle name="Note 59 2 2" xfId="60549"/>
    <cellStyle name="Note 59 2 2 2" xfId="60550"/>
    <cellStyle name="Note 59 2 2 3" xfId="60551"/>
    <cellStyle name="Note 59 2 3" xfId="60552"/>
    <cellStyle name="Note 59 2 4" xfId="60553"/>
    <cellStyle name="Note 59 3" xfId="60554"/>
    <cellStyle name="Note 59 3 2" xfId="60555"/>
    <cellStyle name="Note 59 3 3" xfId="60556"/>
    <cellStyle name="Note 59 4" xfId="60557"/>
    <cellStyle name="Note 59 5" xfId="60558"/>
    <cellStyle name="Note 6" xfId="2582"/>
    <cellStyle name="Note 6 10" xfId="60559"/>
    <cellStyle name="Note 6 2" xfId="2583"/>
    <cellStyle name="Note 6 2 2" xfId="60560"/>
    <cellStyle name="Note 6 3" xfId="60561"/>
    <cellStyle name="Note 6 3 2" xfId="60562"/>
    <cellStyle name="Note 6 4" xfId="60563"/>
    <cellStyle name="Note 6 4 2" xfId="60564"/>
    <cellStyle name="Note 6 5" xfId="60565"/>
    <cellStyle name="Note 6 5 2" xfId="60566"/>
    <cellStyle name="Note 6 6" xfId="60567"/>
    <cellStyle name="Note 6 6 2" xfId="60568"/>
    <cellStyle name="Note 6 7" xfId="60569"/>
    <cellStyle name="Note 6 7 2" xfId="60570"/>
    <cellStyle name="Note 6 8" xfId="60571"/>
    <cellStyle name="Note 6 8 2" xfId="60572"/>
    <cellStyle name="Note 6 9" xfId="60573"/>
    <cellStyle name="Note 6 9 2" xfId="60574"/>
    <cellStyle name="Note 60" xfId="60575"/>
    <cellStyle name="Note 60 2" xfId="60576"/>
    <cellStyle name="Note 60 2 2" xfId="60577"/>
    <cellStyle name="Note 60 2 2 2" xfId="60578"/>
    <cellStyle name="Note 60 2 2 3" xfId="60579"/>
    <cellStyle name="Note 60 2 3" xfId="60580"/>
    <cellStyle name="Note 60 2 4" xfId="60581"/>
    <cellStyle name="Note 60 3" xfId="60582"/>
    <cellStyle name="Note 60 3 2" xfId="60583"/>
    <cellStyle name="Note 60 3 3" xfId="60584"/>
    <cellStyle name="Note 60 4" xfId="60585"/>
    <cellStyle name="Note 60 5" xfId="60586"/>
    <cellStyle name="Note 61" xfId="60587"/>
    <cellStyle name="Note 61 2" xfId="60588"/>
    <cellStyle name="Note 61 2 2" xfId="60589"/>
    <cellStyle name="Note 61 2 2 2" xfId="60590"/>
    <cellStyle name="Note 61 2 2 3" xfId="60591"/>
    <cellStyle name="Note 61 2 3" xfId="60592"/>
    <cellStyle name="Note 61 2 4" xfId="60593"/>
    <cellStyle name="Note 61 3" xfId="60594"/>
    <cellStyle name="Note 61 3 2" xfId="60595"/>
    <cellStyle name="Note 61 3 3" xfId="60596"/>
    <cellStyle name="Note 61 4" xfId="60597"/>
    <cellStyle name="Note 61 5" xfId="60598"/>
    <cellStyle name="Note 62" xfId="60599"/>
    <cellStyle name="Note 62 2" xfId="60600"/>
    <cellStyle name="Note 62 2 2" xfId="60601"/>
    <cellStyle name="Note 62 2 2 2" xfId="60602"/>
    <cellStyle name="Note 62 2 2 3" xfId="60603"/>
    <cellStyle name="Note 62 2 3" xfId="60604"/>
    <cellStyle name="Note 62 2 4" xfId="60605"/>
    <cellStyle name="Note 62 3" xfId="60606"/>
    <cellStyle name="Note 62 3 2" xfId="60607"/>
    <cellStyle name="Note 62 3 3" xfId="60608"/>
    <cellStyle name="Note 62 4" xfId="60609"/>
    <cellStyle name="Note 62 5" xfId="60610"/>
    <cellStyle name="Note 63" xfId="60611"/>
    <cellStyle name="Note 63 2" xfId="60612"/>
    <cellStyle name="Note 63 2 2" xfId="60613"/>
    <cellStyle name="Note 63 2 2 2" xfId="60614"/>
    <cellStyle name="Note 63 2 2 3" xfId="60615"/>
    <cellStyle name="Note 63 2 3" xfId="60616"/>
    <cellStyle name="Note 63 2 4" xfId="60617"/>
    <cellStyle name="Note 63 3" xfId="60618"/>
    <cellStyle name="Note 63 3 2" xfId="60619"/>
    <cellStyle name="Note 63 3 3" xfId="60620"/>
    <cellStyle name="Note 63 4" xfId="60621"/>
    <cellStyle name="Note 63 5" xfId="60622"/>
    <cellStyle name="Note 64" xfId="60623"/>
    <cellStyle name="Note 64 2" xfId="60624"/>
    <cellStyle name="Note 64 2 2" xfId="60625"/>
    <cellStyle name="Note 64 2 3" xfId="60626"/>
    <cellStyle name="Note 64 3" xfId="60627"/>
    <cellStyle name="Note 64 4" xfId="60628"/>
    <cellStyle name="Note 65" xfId="60629"/>
    <cellStyle name="Note 65 2" xfId="60630"/>
    <cellStyle name="Note 65 2 2" xfId="60631"/>
    <cellStyle name="Note 65 2 3" xfId="60632"/>
    <cellStyle name="Note 65 3" xfId="60633"/>
    <cellStyle name="Note 65 4" xfId="60634"/>
    <cellStyle name="Note 66" xfId="60635"/>
    <cellStyle name="Note 66 2" xfId="60636"/>
    <cellStyle name="Note 66 2 2" xfId="60637"/>
    <cellStyle name="Note 66 2 3" xfId="60638"/>
    <cellStyle name="Note 66 3" xfId="60639"/>
    <cellStyle name="Note 66 4" xfId="60640"/>
    <cellStyle name="Note 67" xfId="60641"/>
    <cellStyle name="Note 67 2" xfId="60642"/>
    <cellStyle name="Note 67 2 2" xfId="60643"/>
    <cellStyle name="Note 67 2 3" xfId="60644"/>
    <cellStyle name="Note 67 3" xfId="60645"/>
    <cellStyle name="Note 67 4" xfId="60646"/>
    <cellStyle name="Note 68" xfId="60647"/>
    <cellStyle name="Note 68 2" xfId="60648"/>
    <cellStyle name="Note 68 2 2" xfId="60649"/>
    <cellStyle name="Note 68 2 3" xfId="60650"/>
    <cellStyle name="Note 68 3" xfId="60651"/>
    <cellStyle name="Note 68 4" xfId="60652"/>
    <cellStyle name="Note 69" xfId="60653"/>
    <cellStyle name="Note 69 2" xfId="60654"/>
    <cellStyle name="Note 69 2 2" xfId="60655"/>
    <cellStyle name="Note 69 2 3" xfId="60656"/>
    <cellStyle name="Note 69 3" xfId="60657"/>
    <cellStyle name="Note 69 4" xfId="60658"/>
    <cellStyle name="Note 7" xfId="2584"/>
    <cellStyle name="Note 7 2" xfId="2585"/>
    <cellStyle name="Note 7 2 2" xfId="60659"/>
    <cellStyle name="Note 7 3" xfId="60660"/>
    <cellStyle name="Note 7 3 2" xfId="60661"/>
    <cellStyle name="Note 7 4" xfId="60662"/>
    <cellStyle name="Note 7 4 2" xfId="60663"/>
    <cellStyle name="Note 7 5" xfId="60664"/>
    <cellStyle name="Note 7 5 2" xfId="60665"/>
    <cellStyle name="Note 7 6" xfId="60666"/>
    <cellStyle name="Note 70" xfId="60667"/>
    <cellStyle name="Note 70 2" xfId="60668"/>
    <cellStyle name="Note 70 2 2" xfId="60669"/>
    <cellStyle name="Note 70 2 3" xfId="60670"/>
    <cellStyle name="Note 70 3" xfId="60671"/>
    <cellStyle name="Note 70 4" xfId="60672"/>
    <cellStyle name="Note 71" xfId="60673"/>
    <cellStyle name="Note 71 2" xfId="60674"/>
    <cellStyle name="Note 71 2 2" xfId="60675"/>
    <cellStyle name="Note 71 2 3" xfId="60676"/>
    <cellStyle name="Note 71 3" xfId="60677"/>
    <cellStyle name="Note 71 4" xfId="60678"/>
    <cellStyle name="Note 72" xfId="60679"/>
    <cellStyle name="Note 72 2" xfId="60680"/>
    <cellStyle name="Note 72 2 2" xfId="60681"/>
    <cellStyle name="Note 72 2 3" xfId="60682"/>
    <cellStyle name="Note 72 3" xfId="60683"/>
    <cellStyle name="Note 72 4" xfId="60684"/>
    <cellStyle name="Note 73" xfId="60685"/>
    <cellStyle name="Note 74" xfId="60686"/>
    <cellStyle name="Note 74 2" xfId="60687"/>
    <cellStyle name="Note 74 2 2" xfId="60688"/>
    <cellStyle name="Note 74 2 3" xfId="60689"/>
    <cellStyle name="Note 74 3" xfId="60690"/>
    <cellStyle name="Note 74 4" xfId="60691"/>
    <cellStyle name="Note 75" xfId="60692"/>
    <cellStyle name="Note 75 2" xfId="60693"/>
    <cellStyle name="Note 75 2 2" xfId="60694"/>
    <cellStyle name="Note 75 2 3" xfId="60695"/>
    <cellStyle name="Note 75 3" xfId="60696"/>
    <cellStyle name="Note 75 4" xfId="60697"/>
    <cellStyle name="Note 76" xfId="60698"/>
    <cellStyle name="Note 76 2" xfId="60699"/>
    <cellStyle name="Note 76 2 2" xfId="60700"/>
    <cellStyle name="Note 76 2 3" xfId="60701"/>
    <cellStyle name="Note 76 3" xfId="60702"/>
    <cellStyle name="Note 76 4" xfId="60703"/>
    <cellStyle name="Note 77" xfId="60704"/>
    <cellStyle name="Note 77 2" xfId="60705"/>
    <cellStyle name="Note 77 2 2" xfId="60706"/>
    <cellStyle name="Note 77 2 3" xfId="60707"/>
    <cellStyle name="Note 77 3" xfId="60708"/>
    <cellStyle name="Note 77 4" xfId="60709"/>
    <cellStyle name="Note 78" xfId="60710"/>
    <cellStyle name="Note 78 2" xfId="60711"/>
    <cellStyle name="Note 78 2 2" xfId="60712"/>
    <cellStyle name="Note 78 2 3" xfId="60713"/>
    <cellStyle name="Note 78 3" xfId="60714"/>
    <cellStyle name="Note 78 4" xfId="60715"/>
    <cellStyle name="Note 79" xfId="60716"/>
    <cellStyle name="Note 79 2" xfId="60717"/>
    <cellStyle name="Note 79 2 2" xfId="60718"/>
    <cellStyle name="Note 79 2 3" xfId="60719"/>
    <cellStyle name="Note 79 3" xfId="60720"/>
    <cellStyle name="Note 79 4" xfId="60721"/>
    <cellStyle name="Note 8" xfId="2586"/>
    <cellStyle name="Note 8 2" xfId="2587"/>
    <cellStyle name="Note 8 2 2" xfId="60722"/>
    <cellStyle name="Note 8 3" xfId="60723"/>
    <cellStyle name="Note 8 3 2" xfId="60724"/>
    <cellStyle name="Note 8 4" xfId="60725"/>
    <cellStyle name="Note 8 4 2" xfId="60726"/>
    <cellStyle name="Note 8 5" xfId="60727"/>
    <cellStyle name="Note 8 5 2" xfId="60728"/>
    <cellStyle name="Note 8 6" xfId="60729"/>
    <cellStyle name="Note 80" xfId="60730"/>
    <cellStyle name="Note 80 2" xfId="60731"/>
    <cellStyle name="Note 80 2 2" xfId="60732"/>
    <cellStyle name="Note 80 2 3" xfId="60733"/>
    <cellStyle name="Note 80 3" xfId="60734"/>
    <cellStyle name="Note 80 4" xfId="60735"/>
    <cellStyle name="Note 81" xfId="60736"/>
    <cellStyle name="Note 81 2" xfId="60737"/>
    <cellStyle name="Note 81 2 2" xfId="60738"/>
    <cellStyle name="Note 81 2 3" xfId="60739"/>
    <cellStyle name="Note 81 3" xfId="60740"/>
    <cellStyle name="Note 81 4" xfId="60741"/>
    <cellStyle name="Note 82" xfId="60742"/>
    <cellStyle name="Note 83" xfId="60743"/>
    <cellStyle name="Note 84" xfId="60744"/>
    <cellStyle name="Note 85" xfId="60745"/>
    <cellStyle name="Note 86" xfId="60746"/>
    <cellStyle name="Note 87" xfId="60747"/>
    <cellStyle name="Note 88" xfId="60748"/>
    <cellStyle name="Note 89" xfId="60749"/>
    <cellStyle name="Note 9" xfId="2588"/>
    <cellStyle name="Note 9 2" xfId="2589"/>
    <cellStyle name="Note 9 2 2" xfId="60750"/>
    <cellStyle name="Note 9 3" xfId="60751"/>
    <cellStyle name="Note 9 3 2" xfId="60752"/>
    <cellStyle name="Note 9 4" xfId="60753"/>
    <cellStyle name="Note 9 4 2" xfId="60754"/>
    <cellStyle name="Note 9 5" xfId="60755"/>
    <cellStyle name="Note 9 5 2" xfId="60756"/>
    <cellStyle name="Note 9 6" xfId="60757"/>
    <cellStyle name="Note 90" xfId="60758"/>
    <cellStyle name="Note 91" xfId="60759"/>
    <cellStyle name="Note 92" xfId="60760"/>
    <cellStyle name="Note 93" xfId="60761"/>
    <cellStyle name="Note 94" xfId="60762"/>
    <cellStyle name="Note 95" xfId="60763"/>
    <cellStyle name="Note 96" xfId="60764"/>
    <cellStyle name="Note 97" xfId="60765"/>
    <cellStyle name="Note 98" xfId="60766"/>
    <cellStyle name="Note 99" xfId="60767"/>
    <cellStyle name="Output" xfId="87" builtinId="21" customBuiltin="1"/>
    <cellStyle name="Output 10" xfId="2590"/>
    <cellStyle name="Output 10 2" xfId="2591"/>
    <cellStyle name="Output 11" xfId="2592"/>
    <cellStyle name="Output 11 2" xfId="2593"/>
    <cellStyle name="Output 12" xfId="2594"/>
    <cellStyle name="Output 12 2" xfId="2595"/>
    <cellStyle name="Output 13" xfId="2596"/>
    <cellStyle name="Output 13 2" xfId="2597"/>
    <cellStyle name="Output 14" xfId="2598"/>
    <cellStyle name="Output 14 2" xfId="2599"/>
    <cellStyle name="Output 15" xfId="2600"/>
    <cellStyle name="Output 15 2" xfId="2601"/>
    <cellStyle name="Output 16" xfId="2602"/>
    <cellStyle name="Output 16 2" xfId="2603"/>
    <cellStyle name="Output 17" xfId="2604"/>
    <cellStyle name="Output 17 2" xfId="2605"/>
    <cellStyle name="Output 18" xfId="2606"/>
    <cellStyle name="Output 18 2" xfId="2607"/>
    <cellStyle name="Output 19" xfId="2608"/>
    <cellStyle name="Output 19 2" xfId="2609"/>
    <cellStyle name="Output 2" xfId="2610"/>
    <cellStyle name="Output 2 2" xfId="2611"/>
    <cellStyle name="Output 2 3" xfId="60768"/>
    <cellStyle name="Output 2_PwrTax 51040" xfId="60769"/>
    <cellStyle name="Output 20" xfId="2612"/>
    <cellStyle name="Output 21" xfId="2613"/>
    <cellStyle name="Output 22" xfId="2614"/>
    <cellStyle name="Output 23" xfId="2615"/>
    <cellStyle name="Output 24" xfId="2616"/>
    <cellStyle name="Output 25" xfId="2617"/>
    <cellStyle name="Output 26" xfId="2618"/>
    <cellStyle name="Output 27" xfId="2619"/>
    <cellStyle name="Output 28" xfId="2620"/>
    <cellStyle name="Output 29" xfId="2621"/>
    <cellStyle name="Output 3" xfId="60770"/>
    <cellStyle name="Output 3 2" xfId="2622"/>
    <cellStyle name="Output 3 3" xfId="60771"/>
    <cellStyle name="Output 30" xfId="2623"/>
    <cellStyle name="Output 31" xfId="2624"/>
    <cellStyle name="Output 32" xfId="2625"/>
    <cellStyle name="Output 33" xfId="2626"/>
    <cellStyle name="Output 34" xfId="2627"/>
    <cellStyle name="Output 35" xfId="2628"/>
    <cellStyle name="Output 36" xfId="2629"/>
    <cellStyle name="Output 37" xfId="60772"/>
    <cellStyle name="Output 38" xfId="60773"/>
    <cellStyle name="Output 4" xfId="2630"/>
    <cellStyle name="Output 4 2" xfId="2631"/>
    <cellStyle name="Output 5" xfId="2632"/>
    <cellStyle name="Output 5 2" xfId="2633"/>
    <cellStyle name="Output 6" xfId="2634"/>
    <cellStyle name="Output 6 2" xfId="2635"/>
    <cellStyle name="Output 7" xfId="2636"/>
    <cellStyle name="Output 7 2" xfId="2637"/>
    <cellStyle name="Output 8" xfId="2638"/>
    <cellStyle name="Output 8 2" xfId="2639"/>
    <cellStyle name="Output 9" xfId="2640"/>
    <cellStyle name="Output 9 2" xfId="2641"/>
    <cellStyle name="Percent" xfId="88" builtinId="5"/>
    <cellStyle name="Percent [1]" xfId="89"/>
    <cellStyle name="Percent [1] 2" xfId="2642"/>
    <cellStyle name="Percent [1] 2 2" xfId="2643"/>
    <cellStyle name="Percent [2]" xfId="90"/>
    <cellStyle name="Percent [2] 2" xfId="2644"/>
    <cellStyle name="Percent [2] 2 2" xfId="2645"/>
    <cellStyle name="Percent 10" xfId="91"/>
    <cellStyle name="Percent 10 2" xfId="2646"/>
    <cellStyle name="Percent 10 3" xfId="2647"/>
    <cellStyle name="Percent 10 4" xfId="2648"/>
    <cellStyle name="Percent 11" xfId="2649"/>
    <cellStyle name="Percent 11 10" xfId="60774"/>
    <cellStyle name="Percent 11 10 2" xfId="60775"/>
    <cellStyle name="Percent 11 10 2 2" xfId="60776"/>
    <cellStyle name="Percent 11 10 2 3" xfId="60777"/>
    <cellStyle name="Percent 11 10 3" xfId="60778"/>
    <cellStyle name="Percent 11 10 4" xfId="60779"/>
    <cellStyle name="Percent 11 11" xfId="60780"/>
    <cellStyle name="Percent 11 11 2" xfId="60781"/>
    <cellStyle name="Percent 11 11 3" xfId="60782"/>
    <cellStyle name="Percent 11 12" xfId="60783"/>
    <cellStyle name="Percent 11 13" xfId="60784"/>
    <cellStyle name="Percent 11 2" xfId="2650"/>
    <cellStyle name="Percent 11 3" xfId="60785"/>
    <cellStyle name="Percent 11 3 2" xfId="60786"/>
    <cellStyle name="Percent 11 3 2 2" xfId="60787"/>
    <cellStyle name="Percent 11 3 2 2 2" xfId="60788"/>
    <cellStyle name="Percent 11 3 2 2 2 2" xfId="60789"/>
    <cellStyle name="Percent 11 3 2 2 2 3" xfId="60790"/>
    <cellStyle name="Percent 11 3 2 2 3" xfId="60791"/>
    <cellStyle name="Percent 11 3 2 2 4" xfId="60792"/>
    <cellStyle name="Percent 11 3 2 3" xfId="60793"/>
    <cellStyle name="Percent 11 3 2 3 2" xfId="60794"/>
    <cellStyle name="Percent 11 3 2 3 3" xfId="60795"/>
    <cellStyle name="Percent 11 3 2 4" xfId="60796"/>
    <cellStyle name="Percent 11 3 2 5" xfId="60797"/>
    <cellStyle name="Percent 11 3 3" xfId="60798"/>
    <cellStyle name="Percent 11 3 3 2" xfId="60799"/>
    <cellStyle name="Percent 11 3 3 2 2" xfId="60800"/>
    <cellStyle name="Percent 11 3 3 2 2 2" xfId="60801"/>
    <cellStyle name="Percent 11 3 3 2 2 3" xfId="60802"/>
    <cellStyle name="Percent 11 3 3 2 3" xfId="60803"/>
    <cellStyle name="Percent 11 3 3 2 4" xfId="60804"/>
    <cellStyle name="Percent 11 3 3 3" xfId="60805"/>
    <cellStyle name="Percent 11 3 3 3 2" xfId="60806"/>
    <cellStyle name="Percent 11 3 3 3 3" xfId="60807"/>
    <cellStyle name="Percent 11 3 3 4" xfId="60808"/>
    <cellStyle name="Percent 11 3 3 5" xfId="60809"/>
    <cellStyle name="Percent 11 3 4" xfId="60810"/>
    <cellStyle name="Percent 11 3 4 2" xfId="60811"/>
    <cellStyle name="Percent 11 3 4 2 2" xfId="60812"/>
    <cellStyle name="Percent 11 3 4 2 3" xfId="60813"/>
    <cellStyle name="Percent 11 3 4 3" xfId="60814"/>
    <cellStyle name="Percent 11 3 4 4" xfId="60815"/>
    <cellStyle name="Percent 11 3 5" xfId="60816"/>
    <cellStyle name="Percent 11 3 5 2" xfId="60817"/>
    <cellStyle name="Percent 11 3 5 3" xfId="60818"/>
    <cellStyle name="Percent 11 3 6" xfId="60819"/>
    <cellStyle name="Percent 11 3 7" xfId="60820"/>
    <cellStyle name="Percent 11 4" xfId="60821"/>
    <cellStyle name="Percent 11 4 2" xfId="60822"/>
    <cellStyle name="Percent 11 4 2 2" xfId="60823"/>
    <cellStyle name="Percent 11 4 2 2 2" xfId="60824"/>
    <cellStyle name="Percent 11 4 2 2 2 2" xfId="60825"/>
    <cellStyle name="Percent 11 4 2 2 2 3" xfId="60826"/>
    <cellStyle name="Percent 11 4 2 2 3" xfId="60827"/>
    <cellStyle name="Percent 11 4 2 2 4" xfId="60828"/>
    <cellStyle name="Percent 11 4 2 3" xfId="60829"/>
    <cellStyle name="Percent 11 4 2 3 2" xfId="60830"/>
    <cellStyle name="Percent 11 4 2 3 3" xfId="60831"/>
    <cellStyle name="Percent 11 4 2 4" xfId="60832"/>
    <cellStyle name="Percent 11 4 2 5" xfId="60833"/>
    <cellStyle name="Percent 11 4 3" xfId="60834"/>
    <cellStyle name="Percent 11 4 3 2" xfId="60835"/>
    <cellStyle name="Percent 11 4 3 2 2" xfId="60836"/>
    <cellStyle name="Percent 11 4 3 2 2 2" xfId="60837"/>
    <cellStyle name="Percent 11 4 3 2 2 3" xfId="60838"/>
    <cellStyle name="Percent 11 4 3 2 3" xfId="60839"/>
    <cellStyle name="Percent 11 4 3 2 4" xfId="60840"/>
    <cellStyle name="Percent 11 4 3 3" xfId="60841"/>
    <cellStyle name="Percent 11 4 3 3 2" xfId="60842"/>
    <cellStyle name="Percent 11 4 3 3 3" xfId="60843"/>
    <cellStyle name="Percent 11 4 3 4" xfId="60844"/>
    <cellStyle name="Percent 11 4 3 5" xfId="60845"/>
    <cellStyle name="Percent 11 4 4" xfId="60846"/>
    <cellStyle name="Percent 11 4 4 2" xfId="60847"/>
    <cellStyle name="Percent 11 4 4 2 2" xfId="60848"/>
    <cellStyle name="Percent 11 4 4 2 3" xfId="60849"/>
    <cellStyle name="Percent 11 4 4 3" xfId="60850"/>
    <cellStyle name="Percent 11 4 4 4" xfId="60851"/>
    <cellStyle name="Percent 11 4 5" xfId="60852"/>
    <cellStyle name="Percent 11 4 5 2" xfId="60853"/>
    <cellStyle name="Percent 11 4 5 3" xfId="60854"/>
    <cellStyle name="Percent 11 4 6" xfId="60855"/>
    <cellStyle name="Percent 11 4 7" xfId="60856"/>
    <cellStyle name="Percent 11 5" xfId="60857"/>
    <cellStyle name="Percent 11 5 2" xfId="60858"/>
    <cellStyle name="Percent 11 5 2 2" xfId="60859"/>
    <cellStyle name="Percent 11 5 2 2 2" xfId="60860"/>
    <cellStyle name="Percent 11 5 2 2 2 2" xfId="60861"/>
    <cellStyle name="Percent 11 5 2 2 2 3" xfId="60862"/>
    <cellStyle name="Percent 11 5 2 2 3" xfId="60863"/>
    <cellStyle name="Percent 11 5 2 2 4" xfId="60864"/>
    <cellStyle name="Percent 11 5 2 3" xfId="60865"/>
    <cellStyle name="Percent 11 5 2 3 2" xfId="60866"/>
    <cellStyle name="Percent 11 5 2 3 3" xfId="60867"/>
    <cellStyle name="Percent 11 5 2 4" xfId="60868"/>
    <cellStyle name="Percent 11 5 2 5" xfId="60869"/>
    <cellStyle name="Percent 11 5 3" xfId="60870"/>
    <cellStyle name="Percent 11 5 3 2" xfId="60871"/>
    <cellStyle name="Percent 11 5 3 2 2" xfId="60872"/>
    <cellStyle name="Percent 11 5 3 2 2 2" xfId="60873"/>
    <cellStyle name="Percent 11 5 3 2 2 3" xfId="60874"/>
    <cellStyle name="Percent 11 5 3 2 3" xfId="60875"/>
    <cellStyle name="Percent 11 5 3 2 4" xfId="60876"/>
    <cellStyle name="Percent 11 5 3 3" xfId="60877"/>
    <cellStyle name="Percent 11 5 3 3 2" xfId="60878"/>
    <cellStyle name="Percent 11 5 3 3 3" xfId="60879"/>
    <cellStyle name="Percent 11 5 3 4" xfId="60880"/>
    <cellStyle name="Percent 11 5 3 5" xfId="60881"/>
    <cellStyle name="Percent 11 5 4" xfId="60882"/>
    <cellStyle name="Percent 11 5 4 2" xfId="60883"/>
    <cellStyle name="Percent 11 5 4 2 2" xfId="60884"/>
    <cellStyle name="Percent 11 5 4 2 3" xfId="60885"/>
    <cellStyle name="Percent 11 5 4 3" xfId="60886"/>
    <cellStyle name="Percent 11 5 4 4" xfId="60887"/>
    <cellStyle name="Percent 11 5 5" xfId="60888"/>
    <cellStyle name="Percent 11 5 5 2" xfId="60889"/>
    <cellStyle name="Percent 11 5 5 3" xfId="60890"/>
    <cellStyle name="Percent 11 5 6" xfId="60891"/>
    <cellStyle name="Percent 11 5 7" xfId="60892"/>
    <cellStyle name="Percent 11 6" xfId="60893"/>
    <cellStyle name="Percent 11 6 2" xfId="60894"/>
    <cellStyle name="Percent 11 6 2 2" xfId="60895"/>
    <cellStyle name="Percent 11 6 2 2 2" xfId="60896"/>
    <cellStyle name="Percent 11 6 2 2 3" xfId="60897"/>
    <cellStyle name="Percent 11 6 2 3" xfId="60898"/>
    <cellStyle name="Percent 11 6 2 4" xfId="60899"/>
    <cellStyle name="Percent 11 6 3" xfId="60900"/>
    <cellStyle name="Percent 11 6 3 2" xfId="60901"/>
    <cellStyle name="Percent 11 6 3 3" xfId="60902"/>
    <cellStyle name="Percent 11 6 4" xfId="60903"/>
    <cellStyle name="Percent 11 6 5" xfId="60904"/>
    <cellStyle name="Percent 11 7" xfId="60905"/>
    <cellStyle name="Percent 11 7 2" xfId="60906"/>
    <cellStyle name="Percent 11 7 2 2" xfId="60907"/>
    <cellStyle name="Percent 11 7 2 2 2" xfId="60908"/>
    <cellStyle name="Percent 11 7 2 2 3" xfId="60909"/>
    <cellStyle name="Percent 11 7 2 3" xfId="60910"/>
    <cellStyle name="Percent 11 7 2 4" xfId="60911"/>
    <cellStyle name="Percent 11 7 3" xfId="60912"/>
    <cellStyle name="Percent 11 7 3 2" xfId="60913"/>
    <cellStyle name="Percent 11 7 3 3" xfId="60914"/>
    <cellStyle name="Percent 11 7 4" xfId="60915"/>
    <cellStyle name="Percent 11 7 5" xfId="60916"/>
    <cellStyle name="Percent 11 8" xfId="60917"/>
    <cellStyle name="Percent 11 8 2" xfId="60918"/>
    <cellStyle name="Percent 11 8 2 2" xfId="60919"/>
    <cellStyle name="Percent 11 8 2 2 2" xfId="60920"/>
    <cellStyle name="Percent 11 8 2 2 3" xfId="60921"/>
    <cellStyle name="Percent 11 8 2 3" xfId="60922"/>
    <cellStyle name="Percent 11 8 2 4" xfId="60923"/>
    <cellStyle name="Percent 11 8 3" xfId="60924"/>
    <cellStyle name="Percent 11 8 3 2" xfId="60925"/>
    <cellStyle name="Percent 11 8 3 3" xfId="60926"/>
    <cellStyle name="Percent 11 8 4" xfId="60927"/>
    <cellStyle name="Percent 11 8 5" xfId="60928"/>
    <cellStyle name="Percent 11 9" xfId="60929"/>
    <cellStyle name="Percent 11 9 2" xfId="60930"/>
    <cellStyle name="Percent 11 9 2 2" xfId="60931"/>
    <cellStyle name="Percent 11 9 2 3" xfId="60932"/>
    <cellStyle name="Percent 11 9 3" xfId="60933"/>
    <cellStyle name="Percent 11 9 4" xfId="60934"/>
    <cellStyle name="Percent 12" xfId="2651"/>
    <cellStyle name="Percent 12 2" xfId="2652"/>
    <cellStyle name="Percent 13" xfId="2653"/>
    <cellStyle name="Percent 13 2" xfId="2654"/>
    <cellStyle name="Percent 14" xfId="2655"/>
    <cellStyle name="Percent 14 2" xfId="2656"/>
    <cellStyle name="Percent 15" xfId="2657"/>
    <cellStyle name="Percent 15 2" xfId="2658"/>
    <cellStyle name="Percent 16" xfId="2659"/>
    <cellStyle name="Percent 16 2" xfId="2660"/>
    <cellStyle name="Percent 17" xfId="2661"/>
    <cellStyle name="Percent 17 2" xfId="2662"/>
    <cellStyle name="Percent 18" xfId="2663"/>
    <cellStyle name="Percent 19" xfId="2664"/>
    <cellStyle name="Percent 2" xfId="92"/>
    <cellStyle name="Percent 2 10" xfId="2665"/>
    <cellStyle name="Percent 2 11" xfId="2666"/>
    <cellStyle name="Percent 2 12" xfId="2667"/>
    <cellStyle name="Percent 2 13" xfId="2668"/>
    <cellStyle name="Percent 2 14" xfId="2669"/>
    <cellStyle name="Percent 2 15" xfId="2670"/>
    <cellStyle name="Percent 2 16" xfId="2671"/>
    <cellStyle name="Percent 2 17" xfId="2672"/>
    <cellStyle name="Percent 2 18" xfId="2673"/>
    <cellStyle name="Percent 2 19" xfId="2674"/>
    <cellStyle name="Percent 2 2" xfId="2675"/>
    <cellStyle name="Percent 2 2 2" xfId="60935"/>
    <cellStyle name="Percent 2 20" xfId="2676"/>
    <cellStyle name="Percent 2 21" xfId="2677"/>
    <cellStyle name="Percent 2 22" xfId="2678"/>
    <cellStyle name="Percent 2 23" xfId="2679"/>
    <cellStyle name="Percent 2 24" xfId="2680"/>
    <cellStyle name="Percent 2 25" xfId="2681"/>
    <cellStyle name="Percent 2 26" xfId="2682"/>
    <cellStyle name="Percent 2 27" xfId="2683"/>
    <cellStyle name="Percent 2 28" xfId="2684"/>
    <cellStyle name="Percent 2 29" xfId="2685"/>
    <cellStyle name="Percent 2 3" xfId="2686"/>
    <cellStyle name="Percent 2 3 2" xfId="60936"/>
    <cellStyle name="Percent 2 30" xfId="2687"/>
    <cellStyle name="Percent 2 31" xfId="2688"/>
    <cellStyle name="Percent 2 32" xfId="2689"/>
    <cellStyle name="Percent 2 33" xfId="2690"/>
    <cellStyle name="Percent 2 34" xfId="2691"/>
    <cellStyle name="Percent 2 35" xfId="2692"/>
    <cellStyle name="Percent 2 36" xfId="2693"/>
    <cellStyle name="Percent 2 37" xfId="2694"/>
    <cellStyle name="Percent 2 38" xfId="2695"/>
    <cellStyle name="Percent 2 39" xfId="2696"/>
    <cellStyle name="Percent 2 4" xfId="2697"/>
    <cellStyle name="Percent 2 4 2" xfId="60937"/>
    <cellStyle name="Percent 2 40" xfId="2698"/>
    <cellStyle name="Percent 2 41" xfId="2699"/>
    <cellStyle name="Percent 2 42" xfId="2700"/>
    <cellStyle name="Percent 2 43" xfId="2701"/>
    <cellStyle name="Percent 2 44" xfId="2702"/>
    <cellStyle name="Percent 2 45" xfId="2703"/>
    <cellStyle name="Percent 2 46" xfId="2704"/>
    <cellStyle name="Percent 2 47" xfId="2705"/>
    <cellStyle name="Percent 2 48" xfId="2706"/>
    <cellStyle name="Percent 2 49" xfId="2707"/>
    <cellStyle name="Percent 2 5" xfId="2708"/>
    <cellStyle name="Percent 2 5 2" xfId="60938"/>
    <cellStyle name="Percent 2 50" xfId="2709"/>
    <cellStyle name="Percent 2 51" xfId="2710"/>
    <cellStyle name="Percent 2 52" xfId="2711"/>
    <cellStyle name="Percent 2 53" xfId="2712"/>
    <cellStyle name="Percent 2 54" xfId="2713"/>
    <cellStyle name="Percent 2 55" xfId="2714"/>
    <cellStyle name="Percent 2 56" xfId="2715"/>
    <cellStyle name="Percent 2 57" xfId="2716"/>
    <cellStyle name="Percent 2 58" xfId="2717"/>
    <cellStyle name="Percent 2 59" xfId="2718"/>
    <cellStyle name="Percent 2 6" xfId="2719"/>
    <cellStyle name="Percent 2 60" xfId="2720"/>
    <cellStyle name="Percent 2 61" xfId="2721"/>
    <cellStyle name="Percent 2 62" xfId="2722"/>
    <cellStyle name="Percent 2 63" xfId="2723"/>
    <cellStyle name="Percent 2 64" xfId="2724"/>
    <cellStyle name="Percent 2 65" xfId="2725"/>
    <cellStyle name="Percent 2 66" xfId="2726"/>
    <cellStyle name="Percent 2 67" xfId="2727"/>
    <cellStyle name="Percent 2 68" xfId="2728"/>
    <cellStyle name="Percent 2 69" xfId="2729"/>
    <cellStyle name="Percent 2 7" xfId="2730"/>
    <cellStyle name="Percent 2 70" xfId="2731"/>
    <cellStyle name="Percent 2 71" xfId="2732"/>
    <cellStyle name="Percent 2 72" xfId="2733"/>
    <cellStyle name="Percent 2 73" xfId="2734"/>
    <cellStyle name="Percent 2 74" xfId="2735"/>
    <cellStyle name="Percent 2 75" xfId="2736"/>
    <cellStyle name="Percent 2 76" xfId="2737"/>
    <cellStyle name="Percent 2 77" xfId="2738"/>
    <cellStyle name="Percent 2 78" xfId="2739"/>
    <cellStyle name="Percent 2 8" xfId="2740"/>
    <cellStyle name="Percent 2 9" xfId="2741"/>
    <cellStyle name="Percent 20" xfId="2742"/>
    <cellStyle name="Percent 20 10" xfId="60939"/>
    <cellStyle name="Percent 20 10 2" xfId="60940"/>
    <cellStyle name="Percent 20 10 3" xfId="60941"/>
    <cellStyle name="Percent 20 11" xfId="60942"/>
    <cellStyle name="Percent 20 12" xfId="60943"/>
    <cellStyle name="Percent 20 2" xfId="60944"/>
    <cellStyle name="Percent 20 2 2" xfId="60945"/>
    <cellStyle name="Percent 20 2 2 2" xfId="60946"/>
    <cellStyle name="Percent 20 2 2 2 2" xfId="60947"/>
    <cellStyle name="Percent 20 2 2 2 2 2" xfId="60948"/>
    <cellStyle name="Percent 20 2 2 2 2 3" xfId="60949"/>
    <cellStyle name="Percent 20 2 2 2 3" xfId="60950"/>
    <cellStyle name="Percent 20 2 2 2 4" xfId="60951"/>
    <cellStyle name="Percent 20 2 2 3" xfId="60952"/>
    <cellStyle name="Percent 20 2 2 3 2" xfId="60953"/>
    <cellStyle name="Percent 20 2 2 3 3" xfId="60954"/>
    <cellStyle name="Percent 20 2 2 4" xfId="60955"/>
    <cellStyle name="Percent 20 2 2 5" xfId="60956"/>
    <cellStyle name="Percent 20 2 3" xfId="60957"/>
    <cellStyle name="Percent 20 2 3 2" xfId="60958"/>
    <cellStyle name="Percent 20 2 3 2 2" xfId="60959"/>
    <cellStyle name="Percent 20 2 3 2 2 2" xfId="60960"/>
    <cellStyle name="Percent 20 2 3 2 2 3" xfId="60961"/>
    <cellStyle name="Percent 20 2 3 2 3" xfId="60962"/>
    <cellStyle name="Percent 20 2 3 2 4" xfId="60963"/>
    <cellStyle name="Percent 20 2 3 3" xfId="60964"/>
    <cellStyle name="Percent 20 2 3 3 2" xfId="60965"/>
    <cellStyle name="Percent 20 2 3 3 3" xfId="60966"/>
    <cellStyle name="Percent 20 2 3 4" xfId="60967"/>
    <cellStyle name="Percent 20 2 3 5" xfId="60968"/>
    <cellStyle name="Percent 20 2 4" xfId="60969"/>
    <cellStyle name="Percent 20 2 4 2" xfId="60970"/>
    <cellStyle name="Percent 20 2 4 2 2" xfId="60971"/>
    <cellStyle name="Percent 20 2 4 2 3" xfId="60972"/>
    <cellStyle name="Percent 20 2 4 3" xfId="60973"/>
    <cellStyle name="Percent 20 2 4 4" xfId="60974"/>
    <cellStyle name="Percent 20 2 5" xfId="60975"/>
    <cellStyle name="Percent 20 2 5 2" xfId="60976"/>
    <cellStyle name="Percent 20 2 5 3" xfId="60977"/>
    <cellStyle name="Percent 20 2 6" xfId="60978"/>
    <cellStyle name="Percent 20 2 7" xfId="60979"/>
    <cellStyle name="Percent 20 3" xfId="60980"/>
    <cellStyle name="Percent 20 3 2" xfId="60981"/>
    <cellStyle name="Percent 20 3 2 2" xfId="60982"/>
    <cellStyle name="Percent 20 3 2 2 2" xfId="60983"/>
    <cellStyle name="Percent 20 3 2 2 2 2" xfId="60984"/>
    <cellStyle name="Percent 20 3 2 2 2 3" xfId="60985"/>
    <cellStyle name="Percent 20 3 2 2 3" xfId="60986"/>
    <cellStyle name="Percent 20 3 2 2 4" xfId="60987"/>
    <cellStyle name="Percent 20 3 2 3" xfId="60988"/>
    <cellStyle name="Percent 20 3 2 3 2" xfId="60989"/>
    <cellStyle name="Percent 20 3 2 3 3" xfId="60990"/>
    <cellStyle name="Percent 20 3 2 4" xfId="60991"/>
    <cellStyle name="Percent 20 3 2 5" xfId="60992"/>
    <cellStyle name="Percent 20 3 3" xfId="60993"/>
    <cellStyle name="Percent 20 3 3 2" xfId="60994"/>
    <cellStyle name="Percent 20 3 3 2 2" xfId="60995"/>
    <cellStyle name="Percent 20 3 3 2 2 2" xfId="60996"/>
    <cellStyle name="Percent 20 3 3 2 2 3" xfId="60997"/>
    <cellStyle name="Percent 20 3 3 2 3" xfId="60998"/>
    <cellStyle name="Percent 20 3 3 2 4" xfId="60999"/>
    <cellStyle name="Percent 20 3 3 3" xfId="61000"/>
    <cellStyle name="Percent 20 3 3 3 2" xfId="61001"/>
    <cellStyle name="Percent 20 3 3 3 3" xfId="61002"/>
    <cellStyle name="Percent 20 3 3 4" xfId="61003"/>
    <cellStyle name="Percent 20 3 3 5" xfId="61004"/>
    <cellStyle name="Percent 20 3 4" xfId="61005"/>
    <cellStyle name="Percent 20 3 4 2" xfId="61006"/>
    <cellStyle name="Percent 20 3 4 2 2" xfId="61007"/>
    <cellStyle name="Percent 20 3 4 2 3" xfId="61008"/>
    <cellStyle name="Percent 20 3 4 3" xfId="61009"/>
    <cellStyle name="Percent 20 3 4 4" xfId="61010"/>
    <cellStyle name="Percent 20 3 5" xfId="61011"/>
    <cellStyle name="Percent 20 3 5 2" xfId="61012"/>
    <cellStyle name="Percent 20 3 5 3" xfId="61013"/>
    <cellStyle name="Percent 20 3 6" xfId="61014"/>
    <cellStyle name="Percent 20 3 7" xfId="61015"/>
    <cellStyle name="Percent 20 4" xfId="61016"/>
    <cellStyle name="Percent 20 4 2" xfId="61017"/>
    <cellStyle name="Percent 20 4 2 2" xfId="61018"/>
    <cellStyle name="Percent 20 4 2 2 2" xfId="61019"/>
    <cellStyle name="Percent 20 4 2 2 2 2" xfId="61020"/>
    <cellStyle name="Percent 20 4 2 2 2 3" xfId="61021"/>
    <cellStyle name="Percent 20 4 2 2 3" xfId="61022"/>
    <cellStyle name="Percent 20 4 2 2 4" xfId="61023"/>
    <cellStyle name="Percent 20 4 2 3" xfId="61024"/>
    <cellStyle name="Percent 20 4 2 3 2" xfId="61025"/>
    <cellStyle name="Percent 20 4 2 3 3" xfId="61026"/>
    <cellStyle name="Percent 20 4 2 4" xfId="61027"/>
    <cellStyle name="Percent 20 4 2 5" xfId="61028"/>
    <cellStyle name="Percent 20 4 3" xfId="61029"/>
    <cellStyle name="Percent 20 4 3 2" xfId="61030"/>
    <cellStyle name="Percent 20 4 3 2 2" xfId="61031"/>
    <cellStyle name="Percent 20 4 3 2 2 2" xfId="61032"/>
    <cellStyle name="Percent 20 4 3 2 2 3" xfId="61033"/>
    <cellStyle name="Percent 20 4 3 2 3" xfId="61034"/>
    <cellStyle name="Percent 20 4 3 2 4" xfId="61035"/>
    <cellStyle name="Percent 20 4 3 3" xfId="61036"/>
    <cellStyle name="Percent 20 4 3 3 2" xfId="61037"/>
    <cellStyle name="Percent 20 4 3 3 3" xfId="61038"/>
    <cellStyle name="Percent 20 4 3 4" xfId="61039"/>
    <cellStyle name="Percent 20 4 3 5" xfId="61040"/>
    <cellStyle name="Percent 20 4 4" xfId="61041"/>
    <cellStyle name="Percent 20 4 4 2" xfId="61042"/>
    <cellStyle name="Percent 20 4 4 2 2" xfId="61043"/>
    <cellStyle name="Percent 20 4 4 2 3" xfId="61044"/>
    <cellStyle name="Percent 20 4 4 3" xfId="61045"/>
    <cellStyle name="Percent 20 4 4 4" xfId="61046"/>
    <cellStyle name="Percent 20 4 5" xfId="61047"/>
    <cellStyle name="Percent 20 4 5 2" xfId="61048"/>
    <cellStyle name="Percent 20 4 5 3" xfId="61049"/>
    <cellStyle name="Percent 20 4 6" xfId="61050"/>
    <cellStyle name="Percent 20 4 7" xfId="61051"/>
    <cellStyle name="Percent 20 5" xfId="61052"/>
    <cellStyle name="Percent 20 5 2" xfId="61053"/>
    <cellStyle name="Percent 20 5 2 2" xfId="61054"/>
    <cellStyle name="Percent 20 5 2 2 2" xfId="61055"/>
    <cellStyle name="Percent 20 5 2 2 3" xfId="61056"/>
    <cellStyle name="Percent 20 5 2 3" xfId="61057"/>
    <cellStyle name="Percent 20 5 2 4" xfId="61058"/>
    <cellStyle name="Percent 20 5 3" xfId="61059"/>
    <cellStyle name="Percent 20 5 3 2" xfId="61060"/>
    <cellStyle name="Percent 20 5 3 3" xfId="61061"/>
    <cellStyle name="Percent 20 5 4" xfId="61062"/>
    <cellStyle name="Percent 20 5 5" xfId="61063"/>
    <cellStyle name="Percent 20 6" xfId="61064"/>
    <cellStyle name="Percent 20 6 2" xfId="61065"/>
    <cellStyle name="Percent 20 6 2 2" xfId="61066"/>
    <cellStyle name="Percent 20 6 2 2 2" xfId="61067"/>
    <cellStyle name="Percent 20 6 2 2 3" xfId="61068"/>
    <cellStyle name="Percent 20 6 2 3" xfId="61069"/>
    <cellStyle name="Percent 20 6 2 4" xfId="61070"/>
    <cellStyle name="Percent 20 6 3" xfId="61071"/>
    <cellStyle name="Percent 20 6 3 2" xfId="61072"/>
    <cellStyle name="Percent 20 6 3 3" xfId="61073"/>
    <cellStyle name="Percent 20 6 4" xfId="61074"/>
    <cellStyle name="Percent 20 6 5" xfId="61075"/>
    <cellStyle name="Percent 20 7" xfId="61076"/>
    <cellStyle name="Percent 20 7 2" xfId="61077"/>
    <cellStyle name="Percent 20 7 2 2" xfId="61078"/>
    <cellStyle name="Percent 20 7 2 2 2" xfId="61079"/>
    <cellStyle name="Percent 20 7 2 2 3" xfId="61080"/>
    <cellStyle name="Percent 20 7 2 3" xfId="61081"/>
    <cellStyle name="Percent 20 7 2 4" xfId="61082"/>
    <cellStyle name="Percent 20 7 3" xfId="61083"/>
    <cellStyle name="Percent 20 7 3 2" xfId="61084"/>
    <cellStyle name="Percent 20 7 3 3" xfId="61085"/>
    <cellStyle name="Percent 20 7 4" xfId="61086"/>
    <cellStyle name="Percent 20 7 5" xfId="61087"/>
    <cellStyle name="Percent 20 8" xfId="61088"/>
    <cellStyle name="Percent 20 8 2" xfId="61089"/>
    <cellStyle name="Percent 20 8 2 2" xfId="61090"/>
    <cellStyle name="Percent 20 8 2 3" xfId="61091"/>
    <cellStyle name="Percent 20 8 3" xfId="61092"/>
    <cellStyle name="Percent 20 8 4" xfId="61093"/>
    <cellStyle name="Percent 20 9" xfId="61094"/>
    <cellStyle name="Percent 20 9 2" xfId="61095"/>
    <cellStyle name="Percent 20 9 2 2" xfId="61096"/>
    <cellStyle name="Percent 20 9 2 3" xfId="61097"/>
    <cellStyle name="Percent 20 9 3" xfId="61098"/>
    <cellStyle name="Percent 20 9 4" xfId="61099"/>
    <cellStyle name="Percent 21" xfId="2743"/>
    <cellStyle name="Percent 21 2" xfId="61100"/>
    <cellStyle name="Percent 21 2 2" xfId="61101"/>
    <cellStyle name="Percent 21 2 2 2" xfId="61102"/>
    <cellStyle name="Percent 21 2 2 3" xfId="61103"/>
    <cellStyle name="Percent 21 2 3" xfId="61104"/>
    <cellStyle name="Percent 21 2 4" xfId="61105"/>
    <cellStyle name="Percent 21 3" xfId="61106"/>
    <cellStyle name="Percent 21 3 2" xfId="61107"/>
    <cellStyle name="Percent 21 3 3" xfId="61108"/>
    <cellStyle name="Percent 21 4" xfId="61109"/>
    <cellStyle name="Percent 21 5" xfId="61110"/>
    <cellStyle name="Percent 22" xfId="2744"/>
    <cellStyle name="Percent 22 2" xfId="61111"/>
    <cellStyle name="Percent 22 2 2" xfId="61112"/>
    <cellStyle name="Percent 22 2 2 2" xfId="61113"/>
    <cellStyle name="Percent 22 2 2 3" xfId="61114"/>
    <cellStyle name="Percent 22 2 3" xfId="61115"/>
    <cellStyle name="Percent 22 2 4" xfId="61116"/>
    <cellStyle name="Percent 22 3" xfId="61117"/>
    <cellStyle name="Percent 22 3 2" xfId="61118"/>
    <cellStyle name="Percent 22 3 3" xfId="61119"/>
    <cellStyle name="Percent 22 4" xfId="61120"/>
    <cellStyle name="Percent 22 5" xfId="61121"/>
    <cellStyle name="Percent 23" xfId="2745"/>
    <cellStyle name="Percent 24" xfId="3078"/>
    <cellStyle name="Percent 25" xfId="61122"/>
    <cellStyle name="Percent 26" xfId="61123"/>
    <cellStyle name="Percent 27" xfId="61124"/>
    <cellStyle name="Percent 28" xfId="61125"/>
    <cellStyle name="Percent 29" xfId="93"/>
    <cellStyle name="Percent 29 2" xfId="2746"/>
    <cellStyle name="Percent 29 3" xfId="2747"/>
    <cellStyle name="Percent 29 4" xfId="2748"/>
    <cellStyle name="Percent 3" xfId="94"/>
    <cellStyle name="Percent 3 2" xfId="2749"/>
    <cellStyle name="Percent 3 3" xfId="2750"/>
    <cellStyle name="Percent 3 3 10" xfId="61126"/>
    <cellStyle name="Percent 3 3 10 2" xfId="61127"/>
    <cellStyle name="Percent 3 3 10 3" xfId="61128"/>
    <cellStyle name="Percent 3 3 11" xfId="61129"/>
    <cellStyle name="Percent 3 3 12" xfId="61130"/>
    <cellStyle name="Percent 3 3 2" xfId="61131"/>
    <cellStyle name="Percent 3 3 2 2" xfId="61132"/>
    <cellStyle name="Percent 3 3 2 2 2" xfId="61133"/>
    <cellStyle name="Percent 3 3 2 2 2 2" xfId="61134"/>
    <cellStyle name="Percent 3 3 2 2 2 2 2" xfId="61135"/>
    <cellStyle name="Percent 3 3 2 2 2 2 3" xfId="61136"/>
    <cellStyle name="Percent 3 3 2 2 2 3" xfId="61137"/>
    <cellStyle name="Percent 3 3 2 2 2 4" xfId="61138"/>
    <cellStyle name="Percent 3 3 2 2 3" xfId="61139"/>
    <cellStyle name="Percent 3 3 2 2 3 2" xfId="61140"/>
    <cellStyle name="Percent 3 3 2 2 3 3" xfId="61141"/>
    <cellStyle name="Percent 3 3 2 2 4" xfId="61142"/>
    <cellStyle name="Percent 3 3 2 2 5" xfId="61143"/>
    <cellStyle name="Percent 3 3 2 3" xfId="61144"/>
    <cellStyle name="Percent 3 3 2 3 2" xfId="61145"/>
    <cellStyle name="Percent 3 3 2 3 2 2" xfId="61146"/>
    <cellStyle name="Percent 3 3 2 3 2 2 2" xfId="61147"/>
    <cellStyle name="Percent 3 3 2 3 2 2 3" xfId="61148"/>
    <cellStyle name="Percent 3 3 2 3 2 3" xfId="61149"/>
    <cellStyle name="Percent 3 3 2 3 2 4" xfId="61150"/>
    <cellStyle name="Percent 3 3 2 3 3" xfId="61151"/>
    <cellStyle name="Percent 3 3 2 3 3 2" xfId="61152"/>
    <cellStyle name="Percent 3 3 2 3 3 3" xfId="61153"/>
    <cellStyle name="Percent 3 3 2 3 4" xfId="61154"/>
    <cellStyle name="Percent 3 3 2 3 5" xfId="61155"/>
    <cellStyle name="Percent 3 3 2 4" xfId="61156"/>
    <cellStyle name="Percent 3 3 2 4 2" xfId="61157"/>
    <cellStyle name="Percent 3 3 2 4 2 2" xfId="61158"/>
    <cellStyle name="Percent 3 3 2 4 2 3" xfId="61159"/>
    <cellStyle name="Percent 3 3 2 4 3" xfId="61160"/>
    <cellStyle name="Percent 3 3 2 4 4" xfId="61161"/>
    <cellStyle name="Percent 3 3 2 5" xfId="61162"/>
    <cellStyle name="Percent 3 3 2 5 2" xfId="61163"/>
    <cellStyle name="Percent 3 3 2 5 3" xfId="61164"/>
    <cellStyle name="Percent 3 3 2 6" xfId="61165"/>
    <cellStyle name="Percent 3 3 2 7" xfId="61166"/>
    <cellStyle name="Percent 3 3 3" xfId="61167"/>
    <cellStyle name="Percent 3 3 3 2" xfId="61168"/>
    <cellStyle name="Percent 3 3 3 2 2" xfId="61169"/>
    <cellStyle name="Percent 3 3 3 2 2 2" xfId="61170"/>
    <cellStyle name="Percent 3 3 3 2 2 2 2" xfId="61171"/>
    <cellStyle name="Percent 3 3 3 2 2 2 3" xfId="61172"/>
    <cellStyle name="Percent 3 3 3 2 2 3" xfId="61173"/>
    <cellStyle name="Percent 3 3 3 2 2 4" xfId="61174"/>
    <cellStyle name="Percent 3 3 3 2 3" xfId="61175"/>
    <cellStyle name="Percent 3 3 3 2 3 2" xfId="61176"/>
    <cellStyle name="Percent 3 3 3 2 3 3" xfId="61177"/>
    <cellStyle name="Percent 3 3 3 2 4" xfId="61178"/>
    <cellStyle name="Percent 3 3 3 2 5" xfId="61179"/>
    <cellStyle name="Percent 3 3 3 3" xfId="61180"/>
    <cellStyle name="Percent 3 3 3 3 2" xfId="61181"/>
    <cellStyle name="Percent 3 3 3 3 2 2" xfId="61182"/>
    <cellStyle name="Percent 3 3 3 3 2 2 2" xfId="61183"/>
    <cellStyle name="Percent 3 3 3 3 2 2 3" xfId="61184"/>
    <cellStyle name="Percent 3 3 3 3 2 3" xfId="61185"/>
    <cellStyle name="Percent 3 3 3 3 2 4" xfId="61186"/>
    <cellStyle name="Percent 3 3 3 3 3" xfId="61187"/>
    <cellStyle name="Percent 3 3 3 3 3 2" xfId="61188"/>
    <cellStyle name="Percent 3 3 3 3 3 3" xfId="61189"/>
    <cellStyle name="Percent 3 3 3 3 4" xfId="61190"/>
    <cellStyle name="Percent 3 3 3 3 5" xfId="61191"/>
    <cellStyle name="Percent 3 3 3 4" xfId="61192"/>
    <cellStyle name="Percent 3 3 3 4 2" xfId="61193"/>
    <cellStyle name="Percent 3 3 3 4 2 2" xfId="61194"/>
    <cellStyle name="Percent 3 3 3 4 2 3" xfId="61195"/>
    <cellStyle name="Percent 3 3 3 4 3" xfId="61196"/>
    <cellStyle name="Percent 3 3 3 4 4" xfId="61197"/>
    <cellStyle name="Percent 3 3 3 5" xfId="61198"/>
    <cellStyle name="Percent 3 3 3 5 2" xfId="61199"/>
    <cellStyle name="Percent 3 3 3 5 3" xfId="61200"/>
    <cellStyle name="Percent 3 3 3 6" xfId="61201"/>
    <cellStyle name="Percent 3 3 3 7" xfId="61202"/>
    <cellStyle name="Percent 3 3 4" xfId="61203"/>
    <cellStyle name="Percent 3 3 4 2" xfId="61204"/>
    <cellStyle name="Percent 3 3 4 2 2" xfId="61205"/>
    <cellStyle name="Percent 3 3 4 2 2 2" xfId="61206"/>
    <cellStyle name="Percent 3 3 4 2 2 2 2" xfId="61207"/>
    <cellStyle name="Percent 3 3 4 2 2 2 3" xfId="61208"/>
    <cellStyle name="Percent 3 3 4 2 2 3" xfId="61209"/>
    <cellStyle name="Percent 3 3 4 2 2 4" xfId="61210"/>
    <cellStyle name="Percent 3 3 4 2 3" xfId="61211"/>
    <cellStyle name="Percent 3 3 4 2 3 2" xfId="61212"/>
    <cellStyle name="Percent 3 3 4 2 3 3" xfId="61213"/>
    <cellStyle name="Percent 3 3 4 2 4" xfId="61214"/>
    <cellStyle name="Percent 3 3 4 2 5" xfId="61215"/>
    <cellStyle name="Percent 3 3 4 3" xfId="61216"/>
    <cellStyle name="Percent 3 3 4 3 2" xfId="61217"/>
    <cellStyle name="Percent 3 3 4 3 2 2" xfId="61218"/>
    <cellStyle name="Percent 3 3 4 3 2 2 2" xfId="61219"/>
    <cellStyle name="Percent 3 3 4 3 2 2 3" xfId="61220"/>
    <cellStyle name="Percent 3 3 4 3 2 3" xfId="61221"/>
    <cellStyle name="Percent 3 3 4 3 2 4" xfId="61222"/>
    <cellStyle name="Percent 3 3 4 3 3" xfId="61223"/>
    <cellStyle name="Percent 3 3 4 3 3 2" xfId="61224"/>
    <cellStyle name="Percent 3 3 4 3 3 3" xfId="61225"/>
    <cellStyle name="Percent 3 3 4 3 4" xfId="61226"/>
    <cellStyle name="Percent 3 3 4 3 5" xfId="61227"/>
    <cellStyle name="Percent 3 3 4 4" xfId="61228"/>
    <cellStyle name="Percent 3 3 4 4 2" xfId="61229"/>
    <cellStyle name="Percent 3 3 4 4 2 2" xfId="61230"/>
    <cellStyle name="Percent 3 3 4 4 2 3" xfId="61231"/>
    <cellStyle name="Percent 3 3 4 4 3" xfId="61232"/>
    <cellStyle name="Percent 3 3 4 4 4" xfId="61233"/>
    <cellStyle name="Percent 3 3 4 5" xfId="61234"/>
    <cellStyle name="Percent 3 3 4 5 2" xfId="61235"/>
    <cellStyle name="Percent 3 3 4 5 3" xfId="61236"/>
    <cellStyle name="Percent 3 3 4 6" xfId="61237"/>
    <cellStyle name="Percent 3 3 4 7" xfId="61238"/>
    <cellStyle name="Percent 3 3 5" xfId="61239"/>
    <cellStyle name="Percent 3 3 5 2" xfId="61240"/>
    <cellStyle name="Percent 3 3 5 2 2" xfId="61241"/>
    <cellStyle name="Percent 3 3 5 2 2 2" xfId="61242"/>
    <cellStyle name="Percent 3 3 5 2 2 3" xfId="61243"/>
    <cellStyle name="Percent 3 3 5 2 3" xfId="61244"/>
    <cellStyle name="Percent 3 3 5 2 4" xfId="61245"/>
    <cellStyle name="Percent 3 3 5 3" xfId="61246"/>
    <cellStyle name="Percent 3 3 5 3 2" xfId="61247"/>
    <cellStyle name="Percent 3 3 5 3 3" xfId="61248"/>
    <cellStyle name="Percent 3 3 5 4" xfId="61249"/>
    <cellStyle name="Percent 3 3 5 5" xfId="61250"/>
    <cellStyle name="Percent 3 3 6" xfId="61251"/>
    <cellStyle name="Percent 3 3 6 2" xfId="61252"/>
    <cellStyle name="Percent 3 3 6 2 2" xfId="61253"/>
    <cellStyle name="Percent 3 3 6 2 2 2" xfId="61254"/>
    <cellStyle name="Percent 3 3 6 2 2 3" xfId="61255"/>
    <cellStyle name="Percent 3 3 6 2 3" xfId="61256"/>
    <cellStyle name="Percent 3 3 6 2 4" xfId="61257"/>
    <cellStyle name="Percent 3 3 6 3" xfId="61258"/>
    <cellStyle name="Percent 3 3 6 3 2" xfId="61259"/>
    <cellStyle name="Percent 3 3 6 3 3" xfId="61260"/>
    <cellStyle name="Percent 3 3 6 4" xfId="61261"/>
    <cellStyle name="Percent 3 3 6 5" xfId="61262"/>
    <cellStyle name="Percent 3 3 7" xfId="61263"/>
    <cellStyle name="Percent 3 3 7 2" xfId="61264"/>
    <cellStyle name="Percent 3 3 7 2 2" xfId="61265"/>
    <cellStyle name="Percent 3 3 7 2 2 2" xfId="61266"/>
    <cellStyle name="Percent 3 3 7 2 2 3" xfId="61267"/>
    <cellStyle name="Percent 3 3 7 2 3" xfId="61268"/>
    <cellStyle name="Percent 3 3 7 2 4" xfId="61269"/>
    <cellStyle name="Percent 3 3 7 3" xfId="61270"/>
    <cellStyle name="Percent 3 3 7 3 2" xfId="61271"/>
    <cellStyle name="Percent 3 3 7 3 3" xfId="61272"/>
    <cellStyle name="Percent 3 3 7 4" xfId="61273"/>
    <cellStyle name="Percent 3 3 7 5" xfId="61274"/>
    <cellStyle name="Percent 3 3 8" xfId="61275"/>
    <cellStyle name="Percent 3 3 8 2" xfId="61276"/>
    <cellStyle name="Percent 3 3 8 2 2" xfId="61277"/>
    <cellStyle name="Percent 3 3 8 2 3" xfId="61278"/>
    <cellStyle name="Percent 3 3 8 3" xfId="61279"/>
    <cellStyle name="Percent 3 3 8 4" xfId="61280"/>
    <cellStyle name="Percent 3 3 9" xfId="61281"/>
    <cellStyle name="Percent 3 3 9 2" xfId="61282"/>
    <cellStyle name="Percent 3 3 9 2 2" xfId="61283"/>
    <cellStyle name="Percent 3 3 9 2 3" xfId="61284"/>
    <cellStyle name="Percent 3 3 9 3" xfId="61285"/>
    <cellStyle name="Percent 3 3 9 4" xfId="61286"/>
    <cellStyle name="Percent 3 4" xfId="2751"/>
    <cellStyle name="Percent 3 5" xfId="61287"/>
    <cellStyle name="Percent 3 5 2" xfId="61288"/>
    <cellStyle name="Percent 3 6" xfId="61289"/>
    <cellStyle name="Percent 3 7" xfId="61290"/>
    <cellStyle name="Percent 3 8" xfId="61291"/>
    <cellStyle name="Percent 3 9" xfId="61292"/>
    <cellStyle name="Percent 4" xfId="2752"/>
    <cellStyle name="Percent 4 2" xfId="95"/>
    <cellStyle name="Percent 4 2 2" xfId="2753"/>
    <cellStyle name="Percent 4 2 3" xfId="2754"/>
    <cellStyle name="Percent 4 2 4" xfId="2755"/>
    <cellStyle name="Percent 4 3" xfId="2756"/>
    <cellStyle name="Percent 4 4" xfId="61293"/>
    <cellStyle name="Percent 4 5" xfId="61294"/>
    <cellStyle name="Percent 4 6" xfId="61295"/>
    <cellStyle name="Percent 5" xfId="2757"/>
    <cellStyle name="Percent 5 2" xfId="2758"/>
    <cellStyle name="Percent 5 2 2" xfId="61296"/>
    <cellStyle name="Percent 5 3" xfId="61297"/>
    <cellStyle name="Percent 5 3 2" xfId="61298"/>
    <cellStyle name="Percent 5 4" xfId="61299"/>
    <cellStyle name="Percent 5 5" xfId="61300"/>
    <cellStyle name="Percent 5 6" xfId="61301"/>
    <cellStyle name="Percent 5 7" xfId="61302"/>
    <cellStyle name="Percent 6" xfId="2759"/>
    <cellStyle name="Percent 6 10" xfId="61303"/>
    <cellStyle name="Percent 6 10 2" xfId="61304"/>
    <cellStyle name="Percent 6 10 2 2" xfId="61305"/>
    <cellStyle name="Percent 6 10 2 3" xfId="61306"/>
    <cellStyle name="Percent 6 10 3" xfId="61307"/>
    <cellStyle name="Percent 6 10 4" xfId="61308"/>
    <cellStyle name="Percent 6 11" xfId="61309"/>
    <cellStyle name="Percent 6 11 2" xfId="61310"/>
    <cellStyle name="Percent 6 11 2 2" xfId="61311"/>
    <cellStyle name="Percent 6 11 2 3" xfId="61312"/>
    <cellStyle name="Percent 6 11 3" xfId="61313"/>
    <cellStyle name="Percent 6 11 4" xfId="61314"/>
    <cellStyle name="Percent 6 12" xfId="61315"/>
    <cellStyle name="Percent 6 12 2" xfId="61316"/>
    <cellStyle name="Percent 6 12 3" xfId="61317"/>
    <cellStyle name="Percent 6 13" xfId="61318"/>
    <cellStyle name="Percent 6 14" xfId="61319"/>
    <cellStyle name="Percent 6 2" xfId="2760"/>
    <cellStyle name="Percent 6 2 10" xfId="61320"/>
    <cellStyle name="Percent 6 2 10 2" xfId="61321"/>
    <cellStyle name="Percent 6 2 10 3" xfId="61322"/>
    <cellStyle name="Percent 6 2 11" xfId="61323"/>
    <cellStyle name="Percent 6 2 12" xfId="61324"/>
    <cellStyle name="Percent 6 2 2" xfId="61325"/>
    <cellStyle name="Percent 6 2 2 2" xfId="61326"/>
    <cellStyle name="Percent 6 2 2 2 2" xfId="61327"/>
    <cellStyle name="Percent 6 2 2 2 2 2" xfId="61328"/>
    <cellStyle name="Percent 6 2 2 2 2 2 2" xfId="61329"/>
    <cellStyle name="Percent 6 2 2 2 2 2 3" xfId="61330"/>
    <cellStyle name="Percent 6 2 2 2 2 3" xfId="61331"/>
    <cellStyle name="Percent 6 2 2 2 2 4" xfId="61332"/>
    <cellStyle name="Percent 6 2 2 2 3" xfId="61333"/>
    <cellStyle name="Percent 6 2 2 2 3 2" xfId="61334"/>
    <cellStyle name="Percent 6 2 2 2 3 3" xfId="61335"/>
    <cellStyle name="Percent 6 2 2 2 4" xfId="61336"/>
    <cellStyle name="Percent 6 2 2 2 5" xfId="61337"/>
    <cellStyle name="Percent 6 2 2 3" xfId="61338"/>
    <cellStyle name="Percent 6 2 2 3 2" xfId="61339"/>
    <cellStyle name="Percent 6 2 2 3 2 2" xfId="61340"/>
    <cellStyle name="Percent 6 2 2 3 2 2 2" xfId="61341"/>
    <cellStyle name="Percent 6 2 2 3 2 2 3" xfId="61342"/>
    <cellStyle name="Percent 6 2 2 3 2 3" xfId="61343"/>
    <cellStyle name="Percent 6 2 2 3 2 4" xfId="61344"/>
    <cellStyle name="Percent 6 2 2 3 3" xfId="61345"/>
    <cellStyle name="Percent 6 2 2 3 3 2" xfId="61346"/>
    <cellStyle name="Percent 6 2 2 3 3 3" xfId="61347"/>
    <cellStyle name="Percent 6 2 2 3 4" xfId="61348"/>
    <cellStyle name="Percent 6 2 2 3 5" xfId="61349"/>
    <cellStyle name="Percent 6 2 2 4" xfId="61350"/>
    <cellStyle name="Percent 6 2 2 4 2" xfId="61351"/>
    <cellStyle name="Percent 6 2 2 4 2 2" xfId="61352"/>
    <cellStyle name="Percent 6 2 2 4 2 3" xfId="61353"/>
    <cellStyle name="Percent 6 2 2 4 3" xfId="61354"/>
    <cellStyle name="Percent 6 2 2 4 4" xfId="61355"/>
    <cellStyle name="Percent 6 2 2 5" xfId="61356"/>
    <cellStyle name="Percent 6 2 2 5 2" xfId="61357"/>
    <cellStyle name="Percent 6 2 2 5 3" xfId="61358"/>
    <cellStyle name="Percent 6 2 2 6" xfId="61359"/>
    <cellStyle name="Percent 6 2 2 7" xfId="61360"/>
    <cellStyle name="Percent 6 2 3" xfId="61361"/>
    <cellStyle name="Percent 6 2 3 2" xfId="61362"/>
    <cellStyle name="Percent 6 2 3 2 2" xfId="61363"/>
    <cellStyle name="Percent 6 2 3 2 2 2" xfId="61364"/>
    <cellStyle name="Percent 6 2 3 2 2 2 2" xfId="61365"/>
    <cellStyle name="Percent 6 2 3 2 2 2 3" xfId="61366"/>
    <cellStyle name="Percent 6 2 3 2 2 3" xfId="61367"/>
    <cellStyle name="Percent 6 2 3 2 2 4" xfId="61368"/>
    <cellStyle name="Percent 6 2 3 2 3" xfId="61369"/>
    <cellStyle name="Percent 6 2 3 2 3 2" xfId="61370"/>
    <cellStyle name="Percent 6 2 3 2 3 3" xfId="61371"/>
    <cellStyle name="Percent 6 2 3 2 4" xfId="61372"/>
    <cellStyle name="Percent 6 2 3 2 5" xfId="61373"/>
    <cellStyle name="Percent 6 2 3 3" xfId="61374"/>
    <cellStyle name="Percent 6 2 3 3 2" xfId="61375"/>
    <cellStyle name="Percent 6 2 3 3 2 2" xfId="61376"/>
    <cellStyle name="Percent 6 2 3 3 2 2 2" xfId="61377"/>
    <cellStyle name="Percent 6 2 3 3 2 2 3" xfId="61378"/>
    <cellStyle name="Percent 6 2 3 3 2 3" xfId="61379"/>
    <cellStyle name="Percent 6 2 3 3 2 4" xfId="61380"/>
    <cellStyle name="Percent 6 2 3 3 3" xfId="61381"/>
    <cellStyle name="Percent 6 2 3 3 3 2" xfId="61382"/>
    <cellStyle name="Percent 6 2 3 3 3 3" xfId="61383"/>
    <cellStyle name="Percent 6 2 3 3 4" xfId="61384"/>
    <cellStyle name="Percent 6 2 3 3 5" xfId="61385"/>
    <cellStyle name="Percent 6 2 3 4" xfId="61386"/>
    <cellStyle name="Percent 6 2 3 4 2" xfId="61387"/>
    <cellStyle name="Percent 6 2 3 4 2 2" xfId="61388"/>
    <cellStyle name="Percent 6 2 3 4 2 3" xfId="61389"/>
    <cellStyle name="Percent 6 2 3 4 3" xfId="61390"/>
    <cellStyle name="Percent 6 2 3 4 4" xfId="61391"/>
    <cellStyle name="Percent 6 2 3 5" xfId="61392"/>
    <cellStyle name="Percent 6 2 3 5 2" xfId="61393"/>
    <cellStyle name="Percent 6 2 3 5 3" xfId="61394"/>
    <cellStyle name="Percent 6 2 3 6" xfId="61395"/>
    <cellStyle name="Percent 6 2 3 7" xfId="61396"/>
    <cellStyle name="Percent 6 2 4" xfId="61397"/>
    <cellStyle name="Percent 6 2 4 2" xfId="61398"/>
    <cellStyle name="Percent 6 2 4 2 2" xfId="61399"/>
    <cellStyle name="Percent 6 2 4 2 2 2" xfId="61400"/>
    <cellStyle name="Percent 6 2 4 2 2 2 2" xfId="61401"/>
    <cellStyle name="Percent 6 2 4 2 2 2 3" xfId="61402"/>
    <cellStyle name="Percent 6 2 4 2 2 3" xfId="61403"/>
    <cellStyle name="Percent 6 2 4 2 2 4" xfId="61404"/>
    <cellStyle name="Percent 6 2 4 2 3" xfId="61405"/>
    <cellStyle name="Percent 6 2 4 2 3 2" xfId="61406"/>
    <cellStyle name="Percent 6 2 4 2 3 3" xfId="61407"/>
    <cellStyle name="Percent 6 2 4 2 4" xfId="61408"/>
    <cellStyle name="Percent 6 2 4 2 5" xfId="61409"/>
    <cellStyle name="Percent 6 2 4 3" xfId="61410"/>
    <cellStyle name="Percent 6 2 4 3 2" xfId="61411"/>
    <cellStyle name="Percent 6 2 4 3 2 2" xfId="61412"/>
    <cellStyle name="Percent 6 2 4 3 2 2 2" xfId="61413"/>
    <cellStyle name="Percent 6 2 4 3 2 2 3" xfId="61414"/>
    <cellStyle name="Percent 6 2 4 3 2 3" xfId="61415"/>
    <cellStyle name="Percent 6 2 4 3 2 4" xfId="61416"/>
    <cellStyle name="Percent 6 2 4 3 3" xfId="61417"/>
    <cellStyle name="Percent 6 2 4 3 3 2" xfId="61418"/>
    <cellStyle name="Percent 6 2 4 3 3 3" xfId="61419"/>
    <cellStyle name="Percent 6 2 4 3 4" xfId="61420"/>
    <cellStyle name="Percent 6 2 4 3 5" xfId="61421"/>
    <cellStyle name="Percent 6 2 4 4" xfId="61422"/>
    <cellStyle name="Percent 6 2 4 4 2" xfId="61423"/>
    <cellStyle name="Percent 6 2 4 4 2 2" xfId="61424"/>
    <cellStyle name="Percent 6 2 4 4 2 3" xfId="61425"/>
    <cellStyle name="Percent 6 2 4 4 3" xfId="61426"/>
    <cellStyle name="Percent 6 2 4 4 4" xfId="61427"/>
    <cellStyle name="Percent 6 2 4 5" xfId="61428"/>
    <cellStyle name="Percent 6 2 4 5 2" xfId="61429"/>
    <cellStyle name="Percent 6 2 4 5 3" xfId="61430"/>
    <cellStyle name="Percent 6 2 4 6" xfId="61431"/>
    <cellStyle name="Percent 6 2 4 7" xfId="61432"/>
    <cellStyle name="Percent 6 2 5" xfId="61433"/>
    <cellStyle name="Percent 6 2 5 2" xfId="61434"/>
    <cellStyle name="Percent 6 2 5 2 2" xfId="61435"/>
    <cellStyle name="Percent 6 2 5 2 2 2" xfId="61436"/>
    <cellStyle name="Percent 6 2 5 2 2 3" xfId="61437"/>
    <cellStyle name="Percent 6 2 5 2 3" xfId="61438"/>
    <cellStyle name="Percent 6 2 5 2 4" xfId="61439"/>
    <cellStyle name="Percent 6 2 5 3" xfId="61440"/>
    <cellStyle name="Percent 6 2 5 3 2" xfId="61441"/>
    <cellStyle name="Percent 6 2 5 3 3" xfId="61442"/>
    <cellStyle name="Percent 6 2 5 4" xfId="61443"/>
    <cellStyle name="Percent 6 2 5 5" xfId="61444"/>
    <cellStyle name="Percent 6 2 6" xfId="61445"/>
    <cellStyle name="Percent 6 2 6 2" xfId="61446"/>
    <cellStyle name="Percent 6 2 6 2 2" xfId="61447"/>
    <cellStyle name="Percent 6 2 6 2 2 2" xfId="61448"/>
    <cellStyle name="Percent 6 2 6 2 2 3" xfId="61449"/>
    <cellStyle name="Percent 6 2 6 2 3" xfId="61450"/>
    <cellStyle name="Percent 6 2 6 2 4" xfId="61451"/>
    <cellStyle name="Percent 6 2 6 3" xfId="61452"/>
    <cellStyle name="Percent 6 2 6 3 2" xfId="61453"/>
    <cellStyle name="Percent 6 2 6 3 3" xfId="61454"/>
    <cellStyle name="Percent 6 2 6 4" xfId="61455"/>
    <cellStyle name="Percent 6 2 6 5" xfId="61456"/>
    <cellStyle name="Percent 6 2 7" xfId="61457"/>
    <cellStyle name="Percent 6 2 7 2" xfId="61458"/>
    <cellStyle name="Percent 6 2 7 2 2" xfId="61459"/>
    <cellStyle name="Percent 6 2 7 2 2 2" xfId="61460"/>
    <cellStyle name="Percent 6 2 7 2 2 3" xfId="61461"/>
    <cellStyle name="Percent 6 2 7 2 3" xfId="61462"/>
    <cellStyle name="Percent 6 2 7 2 4" xfId="61463"/>
    <cellStyle name="Percent 6 2 7 3" xfId="61464"/>
    <cellStyle name="Percent 6 2 7 3 2" xfId="61465"/>
    <cellStyle name="Percent 6 2 7 3 3" xfId="61466"/>
    <cellStyle name="Percent 6 2 7 4" xfId="61467"/>
    <cellStyle name="Percent 6 2 7 5" xfId="61468"/>
    <cellStyle name="Percent 6 2 8" xfId="61469"/>
    <cellStyle name="Percent 6 2 8 2" xfId="61470"/>
    <cellStyle name="Percent 6 2 8 2 2" xfId="61471"/>
    <cellStyle name="Percent 6 2 8 2 3" xfId="61472"/>
    <cellStyle name="Percent 6 2 8 3" xfId="61473"/>
    <cellStyle name="Percent 6 2 8 4" xfId="61474"/>
    <cellStyle name="Percent 6 2 9" xfId="61475"/>
    <cellStyle name="Percent 6 2 9 2" xfId="61476"/>
    <cellStyle name="Percent 6 2 9 2 2" xfId="61477"/>
    <cellStyle name="Percent 6 2 9 2 3" xfId="61478"/>
    <cellStyle name="Percent 6 2 9 3" xfId="61479"/>
    <cellStyle name="Percent 6 2 9 4" xfId="61480"/>
    <cellStyle name="Percent 6 3" xfId="61481"/>
    <cellStyle name="Percent 6 3 10" xfId="61482"/>
    <cellStyle name="Percent 6 3 10 2" xfId="61483"/>
    <cellStyle name="Percent 6 3 10 3" xfId="61484"/>
    <cellStyle name="Percent 6 3 11" xfId="61485"/>
    <cellStyle name="Percent 6 3 12" xfId="61486"/>
    <cellStyle name="Percent 6 3 2" xfId="61487"/>
    <cellStyle name="Percent 6 3 2 2" xfId="61488"/>
    <cellStyle name="Percent 6 3 2 2 2" xfId="61489"/>
    <cellStyle name="Percent 6 3 2 2 2 2" xfId="61490"/>
    <cellStyle name="Percent 6 3 2 2 2 2 2" xfId="61491"/>
    <cellStyle name="Percent 6 3 2 2 2 2 3" xfId="61492"/>
    <cellStyle name="Percent 6 3 2 2 2 3" xfId="61493"/>
    <cellStyle name="Percent 6 3 2 2 2 4" xfId="61494"/>
    <cellStyle name="Percent 6 3 2 2 3" xfId="61495"/>
    <cellStyle name="Percent 6 3 2 2 3 2" xfId="61496"/>
    <cellStyle name="Percent 6 3 2 2 3 3" xfId="61497"/>
    <cellStyle name="Percent 6 3 2 2 4" xfId="61498"/>
    <cellStyle name="Percent 6 3 2 2 5" xfId="61499"/>
    <cellStyle name="Percent 6 3 2 3" xfId="61500"/>
    <cellStyle name="Percent 6 3 2 3 2" xfId="61501"/>
    <cellStyle name="Percent 6 3 2 3 2 2" xfId="61502"/>
    <cellStyle name="Percent 6 3 2 3 2 2 2" xfId="61503"/>
    <cellStyle name="Percent 6 3 2 3 2 2 3" xfId="61504"/>
    <cellStyle name="Percent 6 3 2 3 2 3" xfId="61505"/>
    <cellStyle name="Percent 6 3 2 3 2 4" xfId="61506"/>
    <cellStyle name="Percent 6 3 2 3 3" xfId="61507"/>
    <cellStyle name="Percent 6 3 2 3 3 2" xfId="61508"/>
    <cellStyle name="Percent 6 3 2 3 3 3" xfId="61509"/>
    <cellStyle name="Percent 6 3 2 3 4" xfId="61510"/>
    <cellStyle name="Percent 6 3 2 3 5" xfId="61511"/>
    <cellStyle name="Percent 6 3 2 4" xfId="61512"/>
    <cellStyle name="Percent 6 3 2 4 2" xfId="61513"/>
    <cellStyle name="Percent 6 3 2 4 2 2" xfId="61514"/>
    <cellStyle name="Percent 6 3 2 4 2 3" xfId="61515"/>
    <cellStyle name="Percent 6 3 2 4 3" xfId="61516"/>
    <cellStyle name="Percent 6 3 2 4 4" xfId="61517"/>
    <cellStyle name="Percent 6 3 2 5" xfId="61518"/>
    <cellStyle name="Percent 6 3 2 5 2" xfId="61519"/>
    <cellStyle name="Percent 6 3 2 5 3" xfId="61520"/>
    <cellStyle name="Percent 6 3 2 6" xfId="61521"/>
    <cellStyle name="Percent 6 3 2 7" xfId="61522"/>
    <cellStyle name="Percent 6 3 3" xfId="61523"/>
    <cellStyle name="Percent 6 3 3 2" xfId="61524"/>
    <cellStyle name="Percent 6 3 3 2 2" xfId="61525"/>
    <cellStyle name="Percent 6 3 3 2 2 2" xfId="61526"/>
    <cellStyle name="Percent 6 3 3 2 2 2 2" xfId="61527"/>
    <cellStyle name="Percent 6 3 3 2 2 2 3" xfId="61528"/>
    <cellStyle name="Percent 6 3 3 2 2 3" xfId="61529"/>
    <cellStyle name="Percent 6 3 3 2 2 4" xfId="61530"/>
    <cellStyle name="Percent 6 3 3 2 3" xfId="61531"/>
    <cellStyle name="Percent 6 3 3 2 3 2" xfId="61532"/>
    <cellStyle name="Percent 6 3 3 2 3 3" xfId="61533"/>
    <cellStyle name="Percent 6 3 3 2 4" xfId="61534"/>
    <cellStyle name="Percent 6 3 3 2 5" xfId="61535"/>
    <cellStyle name="Percent 6 3 3 3" xfId="61536"/>
    <cellStyle name="Percent 6 3 3 3 2" xfId="61537"/>
    <cellStyle name="Percent 6 3 3 3 2 2" xfId="61538"/>
    <cellStyle name="Percent 6 3 3 3 2 2 2" xfId="61539"/>
    <cellStyle name="Percent 6 3 3 3 2 2 3" xfId="61540"/>
    <cellStyle name="Percent 6 3 3 3 2 3" xfId="61541"/>
    <cellStyle name="Percent 6 3 3 3 2 4" xfId="61542"/>
    <cellStyle name="Percent 6 3 3 3 3" xfId="61543"/>
    <cellStyle name="Percent 6 3 3 3 3 2" xfId="61544"/>
    <cellStyle name="Percent 6 3 3 3 3 3" xfId="61545"/>
    <cellStyle name="Percent 6 3 3 3 4" xfId="61546"/>
    <cellStyle name="Percent 6 3 3 3 5" xfId="61547"/>
    <cellStyle name="Percent 6 3 3 4" xfId="61548"/>
    <cellStyle name="Percent 6 3 3 4 2" xfId="61549"/>
    <cellStyle name="Percent 6 3 3 4 2 2" xfId="61550"/>
    <cellStyle name="Percent 6 3 3 4 2 3" xfId="61551"/>
    <cellStyle name="Percent 6 3 3 4 3" xfId="61552"/>
    <cellStyle name="Percent 6 3 3 4 4" xfId="61553"/>
    <cellStyle name="Percent 6 3 3 5" xfId="61554"/>
    <cellStyle name="Percent 6 3 3 5 2" xfId="61555"/>
    <cellStyle name="Percent 6 3 3 5 3" xfId="61556"/>
    <cellStyle name="Percent 6 3 3 6" xfId="61557"/>
    <cellStyle name="Percent 6 3 3 7" xfId="61558"/>
    <cellStyle name="Percent 6 3 4" xfId="61559"/>
    <cellStyle name="Percent 6 3 4 2" xfId="61560"/>
    <cellStyle name="Percent 6 3 4 2 2" xfId="61561"/>
    <cellStyle name="Percent 6 3 4 2 2 2" xfId="61562"/>
    <cellStyle name="Percent 6 3 4 2 2 2 2" xfId="61563"/>
    <cellStyle name="Percent 6 3 4 2 2 2 3" xfId="61564"/>
    <cellStyle name="Percent 6 3 4 2 2 3" xfId="61565"/>
    <cellStyle name="Percent 6 3 4 2 2 4" xfId="61566"/>
    <cellStyle name="Percent 6 3 4 2 3" xfId="61567"/>
    <cellStyle name="Percent 6 3 4 2 3 2" xfId="61568"/>
    <cellStyle name="Percent 6 3 4 2 3 3" xfId="61569"/>
    <cellStyle name="Percent 6 3 4 2 4" xfId="61570"/>
    <cellStyle name="Percent 6 3 4 2 5" xfId="61571"/>
    <cellStyle name="Percent 6 3 4 3" xfId="61572"/>
    <cellStyle name="Percent 6 3 4 3 2" xfId="61573"/>
    <cellStyle name="Percent 6 3 4 3 2 2" xfId="61574"/>
    <cellStyle name="Percent 6 3 4 3 2 2 2" xfId="61575"/>
    <cellStyle name="Percent 6 3 4 3 2 2 3" xfId="61576"/>
    <cellStyle name="Percent 6 3 4 3 2 3" xfId="61577"/>
    <cellStyle name="Percent 6 3 4 3 2 4" xfId="61578"/>
    <cellStyle name="Percent 6 3 4 3 3" xfId="61579"/>
    <cellStyle name="Percent 6 3 4 3 3 2" xfId="61580"/>
    <cellStyle name="Percent 6 3 4 3 3 3" xfId="61581"/>
    <cellStyle name="Percent 6 3 4 3 4" xfId="61582"/>
    <cellStyle name="Percent 6 3 4 3 5" xfId="61583"/>
    <cellStyle name="Percent 6 3 4 4" xfId="61584"/>
    <cellStyle name="Percent 6 3 4 4 2" xfId="61585"/>
    <cellStyle name="Percent 6 3 4 4 2 2" xfId="61586"/>
    <cellStyle name="Percent 6 3 4 4 2 3" xfId="61587"/>
    <cellStyle name="Percent 6 3 4 4 3" xfId="61588"/>
    <cellStyle name="Percent 6 3 4 4 4" xfId="61589"/>
    <cellStyle name="Percent 6 3 4 5" xfId="61590"/>
    <cellStyle name="Percent 6 3 4 5 2" xfId="61591"/>
    <cellStyle name="Percent 6 3 4 5 3" xfId="61592"/>
    <cellStyle name="Percent 6 3 4 6" xfId="61593"/>
    <cellStyle name="Percent 6 3 4 7" xfId="61594"/>
    <cellStyle name="Percent 6 3 5" xfId="61595"/>
    <cellStyle name="Percent 6 3 5 2" xfId="61596"/>
    <cellStyle name="Percent 6 3 5 2 2" xfId="61597"/>
    <cellStyle name="Percent 6 3 5 2 2 2" xfId="61598"/>
    <cellStyle name="Percent 6 3 5 2 2 3" xfId="61599"/>
    <cellStyle name="Percent 6 3 5 2 3" xfId="61600"/>
    <cellStyle name="Percent 6 3 5 2 4" xfId="61601"/>
    <cellStyle name="Percent 6 3 5 3" xfId="61602"/>
    <cellStyle name="Percent 6 3 5 3 2" xfId="61603"/>
    <cellStyle name="Percent 6 3 5 3 3" xfId="61604"/>
    <cellStyle name="Percent 6 3 5 4" xfId="61605"/>
    <cellStyle name="Percent 6 3 5 5" xfId="61606"/>
    <cellStyle name="Percent 6 3 6" xfId="61607"/>
    <cellStyle name="Percent 6 3 6 2" xfId="61608"/>
    <cellStyle name="Percent 6 3 6 2 2" xfId="61609"/>
    <cellStyle name="Percent 6 3 6 2 2 2" xfId="61610"/>
    <cellStyle name="Percent 6 3 6 2 2 3" xfId="61611"/>
    <cellStyle name="Percent 6 3 6 2 3" xfId="61612"/>
    <cellStyle name="Percent 6 3 6 2 4" xfId="61613"/>
    <cellStyle name="Percent 6 3 6 3" xfId="61614"/>
    <cellStyle name="Percent 6 3 6 3 2" xfId="61615"/>
    <cellStyle name="Percent 6 3 6 3 3" xfId="61616"/>
    <cellStyle name="Percent 6 3 6 4" xfId="61617"/>
    <cellStyle name="Percent 6 3 6 5" xfId="61618"/>
    <cellStyle name="Percent 6 3 7" xfId="61619"/>
    <cellStyle name="Percent 6 3 7 2" xfId="61620"/>
    <cellStyle name="Percent 6 3 7 2 2" xfId="61621"/>
    <cellStyle name="Percent 6 3 7 2 2 2" xfId="61622"/>
    <cellStyle name="Percent 6 3 7 2 2 3" xfId="61623"/>
    <cellStyle name="Percent 6 3 7 2 3" xfId="61624"/>
    <cellStyle name="Percent 6 3 7 2 4" xfId="61625"/>
    <cellStyle name="Percent 6 3 7 3" xfId="61626"/>
    <cellStyle name="Percent 6 3 7 3 2" xfId="61627"/>
    <cellStyle name="Percent 6 3 7 3 3" xfId="61628"/>
    <cellStyle name="Percent 6 3 7 4" xfId="61629"/>
    <cellStyle name="Percent 6 3 7 5" xfId="61630"/>
    <cellStyle name="Percent 6 3 8" xfId="61631"/>
    <cellStyle name="Percent 6 3 8 2" xfId="61632"/>
    <cellStyle name="Percent 6 3 8 2 2" xfId="61633"/>
    <cellStyle name="Percent 6 3 8 2 3" xfId="61634"/>
    <cellStyle name="Percent 6 3 8 3" xfId="61635"/>
    <cellStyle name="Percent 6 3 8 4" xfId="61636"/>
    <cellStyle name="Percent 6 3 9" xfId="61637"/>
    <cellStyle name="Percent 6 3 9 2" xfId="61638"/>
    <cellStyle name="Percent 6 3 9 2 2" xfId="61639"/>
    <cellStyle name="Percent 6 3 9 2 3" xfId="61640"/>
    <cellStyle name="Percent 6 3 9 3" xfId="61641"/>
    <cellStyle name="Percent 6 3 9 4" xfId="61642"/>
    <cellStyle name="Percent 6 4" xfId="61643"/>
    <cellStyle name="Percent 6 4 2" xfId="61644"/>
    <cellStyle name="Percent 6 4 2 2" xfId="61645"/>
    <cellStyle name="Percent 6 4 2 2 2" xfId="61646"/>
    <cellStyle name="Percent 6 4 2 2 2 2" xfId="61647"/>
    <cellStyle name="Percent 6 4 2 2 2 3" xfId="61648"/>
    <cellStyle name="Percent 6 4 2 2 3" xfId="61649"/>
    <cellStyle name="Percent 6 4 2 2 4" xfId="61650"/>
    <cellStyle name="Percent 6 4 2 3" xfId="61651"/>
    <cellStyle name="Percent 6 4 2 3 2" xfId="61652"/>
    <cellStyle name="Percent 6 4 2 3 3" xfId="61653"/>
    <cellStyle name="Percent 6 4 2 4" xfId="61654"/>
    <cellStyle name="Percent 6 4 2 5" xfId="61655"/>
    <cellStyle name="Percent 6 4 3" xfId="61656"/>
    <cellStyle name="Percent 6 4 3 2" xfId="61657"/>
    <cellStyle name="Percent 6 4 3 2 2" xfId="61658"/>
    <cellStyle name="Percent 6 4 3 2 2 2" xfId="61659"/>
    <cellStyle name="Percent 6 4 3 2 2 3" xfId="61660"/>
    <cellStyle name="Percent 6 4 3 2 3" xfId="61661"/>
    <cellStyle name="Percent 6 4 3 2 4" xfId="61662"/>
    <cellStyle name="Percent 6 4 3 3" xfId="61663"/>
    <cellStyle name="Percent 6 4 3 3 2" xfId="61664"/>
    <cellStyle name="Percent 6 4 3 3 3" xfId="61665"/>
    <cellStyle name="Percent 6 4 3 4" xfId="61666"/>
    <cellStyle name="Percent 6 4 3 5" xfId="61667"/>
    <cellStyle name="Percent 6 4 4" xfId="61668"/>
    <cellStyle name="Percent 6 4 4 2" xfId="61669"/>
    <cellStyle name="Percent 6 4 4 2 2" xfId="61670"/>
    <cellStyle name="Percent 6 4 4 2 3" xfId="61671"/>
    <cellStyle name="Percent 6 4 4 3" xfId="61672"/>
    <cellStyle name="Percent 6 4 4 4" xfId="61673"/>
    <cellStyle name="Percent 6 4 5" xfId="61674"/>
    <cellStyle name="Percent 6 4 5 2" xfId="61675"/>
    <cellStyle name="Percent 6 4 5 3" xfId="61676"/>
    <cellStyle name="Percent 6 4 6" xfId="61677"/>
    <cellStyle name="Percent 6 4 7" xfId="61678"/>
    <cellStyle name="Percent 6 5" xfId="61679"/>
    <cellStyle name="Percent 6 5 2" xfId="61680"/>
    <cellStyle name="Percent 6 5 2 2" xfId="61681"/>
    <cellStyle name="Percent 6 5 2 2 2" xfId="61682"/>
    <cellStyle name="Percent 6 5 2 2 2 2" xfId="61683"/>
    <cellStyle name="Percent 6 5 2 2 2 3" xfId="61684"/>
    <cellStyle name="Percent 6 5 2 2 3" xfId="61685"/>
    <cellStyle name="Percent 6 5 2 2 4" xfId="61686"/>
    <cellStyle name="Percent 6 5 2 3" xfId="61687"/>
    <cellStyle name="Percent 6 5 2 3 2" xfId="61688"/>
    <cellStyle name="Percent 6 5 2 3 3" xfId="61689"/>
    <cellStyle name="Percent 6 5 2 4" xfId="61690"/>
    <cellStyle name="Percent 6 5 2 5" xfId="61691"/>
    <cellStyle name="Percent 6 5 3" xfId="61692"/>
    <cellStyle name="Percent 6 5 3 2" xfId="61693"/>
    <cellStyle name="Percent 6 5 3 2 2" xfId="61694"/>
    <cellStyle name="Percent 6 5 3 2 2 2" xfId="61695"/>
    <cellStyle name="Percent 6 5 3 2 2 3" xfId="61696"/>
    <cellStyle name="Percent 6 5 3 2 3" xfId="61697"/>
    <cellStyle name="Percent 6 5 3 2 4" xfId="61698"/>
    <cellStyle name="Percent 6 5 3 3" xfId="61699"/>
    <cellStyle name="Percent 6 5 3 3 2" xfId="61700"/>
    <cellStyle name="Percent 6 5 3 3 3" xfId="61701"/>
    <cellStyle name="Percent 6 5 3 4" xfId="61702"/>
    <cellStyle name="Percent 6 5 3 5" xfId="61703"/>
    <cellStyle name="Percent 6 5 4" xfId="61704"/>
    <cellStyle name="Percent 6 5 4 2" xfId="61705"/>
    <cellStyle name="Percent 6 5 4 2 2" xfId="61706"/>
    <cellStyle name="Percent 6 5 4 2 3" xfId="61707"/>
    <cellStyle name="Percent 6 5 4 3" xfId="61708"/>
    <cellStyle name="Percent 6 5 4 4" xfId="61709"/>
    <cellStyle name="Percent 6 5 5" xfId="61710"/>
    <cellStyle name="Percent 6 5 5 2" xfId="61711"/>
    <cellStyle name="Percent 6 5 5 3" xfId="61712"/>
    <cellStyle name="Percent 6 5 6" xfId="61713"/>
    <cellStyle name="Percent 6 5 7" xfId="61714"/>
    <cellStyle name="Percent 6 6" xfId="61715"/>
    <cellStyle name="Percent 6 6 2" xfId="61716"/>
    <cellStyle name="Percent 6 6 2 2" xfId="61717"/>
    <cellStyle name="Percent 6 6 2 2 2" xfId="61718"/>
    <cellStyle name="Percent 6 6 2 2 2 2" xfId="61719"/>
    <cellStyle name="Percent 6 6 2 2 2 3" xfId="61720"/>
    <cellStyle name="Percent 6 6 2 2 3" xfId="61721"/>
    <cellStyle name="Percent 6 6 2 2 4" xfId="61722"/>
    <cellStyle name="Percent 6 6 2 3" xfId="61723"/>
    <cellStyle name="Percent 6 6 2 3 2" xfId="61724"/>
    <cellStyle name="Percent 6 6 2 3 3" xfId="61725"/>
    <cellStyle name="Percent 6 6 2 4" xfId="61726"/>
    <cellStyle name="Percent 6 6 2 5" xfId="61727"/>
    <cellStyle name="Percent 6 6 3" xfId="61728"/>
    <cellStyle name="Percent 6 6 3 2" xfId="61729"/>
    <cellStyle name="Percent 6 6 3 2 2" xfId="61730"/>
    <cellStyle name="Percent 6 6 3 2 2 2" xfId="61731"/>
    <cellStyle name="Percent 6 6 3 2 2 3" xfId="61732"/>
    <cellStyle name="Percent 6 6 3 2 3" xfId="61733"/>
    <cellStyle name="Percent 6 6 3 2 4" xfId="61734"/>
    <cellStyle name="Percent 6 6 3 3" xfId="61735"/>
    <cellStyle name="Percent 6 6 3 3 2" xfId="61736"/>
    <cellStyle name="Percent 6 6 3 3 3" xfId="61737"/>
    <cellStyle name="Percent 6 6 3 4" xfId="61738"/>
    <cellStyle name="Percent 6 6 3 5" xfId="61739"/>
    <cellStyle name="Percent 6 6 4" xfId="61740"/>
    <cellStyle name="Percent 6 6 4 2" xfId="61741"/>
    <cellStyle name="Percent 6 6 4 2 2" xfId="61742"/>
    <cellStyle name="Percent 6 6 4 2 3" xfId="61743"/>
    <cellStyle name="Percent 6 6 4 3" xfId="61744"/>
    <cellStyle name="Percent 6 6 4 4" xfId="61745"/>
    <cellStyle name="Percent 6 6 5" xfId="61746"/>
    <cellStyle name="Percent 6 6 5 2" xfId="61747"/>
    <cellStyle name="Percent 6 6 5 3" xfId="61748"/>
    <cellStyle name="Percent 6 6 6" xfId="61749"/>
    <cellStyle name="Percent 6 6 7" xfId="61750"/>
    <cellStyle name="Percent 6 7" xfId="61751"/>
    <cellStyle name="Percent 6 7 2" xfId="61752"/>
    <cellStyle name="Percent 6 7 2 2" xfId="61753"/>
    <cellStyle name="Percent 6 7 2 2 2" xfId="61754"/>
    <cellStyle name="Percent 6 7 2 2 3" xfId="61755"/>
    <cellStyle name="Percent 6 7 2 3" xfId="61756"/>
    <cellStyle name="Percent 6 7 2 4" xfId="61757"/>
    <cellStyle name="Percent 6 7 3" xfId="61758"/>
    <cellStyle name="Percent 6 7 3 2" xfId="61759"/>
    <cellStyle name="Percent 6 7 3 3" xfId="61760"/>
    <cellStyle name="Percent 6 7 4" xfId="61761"/>
    <cellStyle name="Percent 6 7 5" xfId="61762"/>
    <cellStyle name="Percent 6 8" xfId="61763"/>
    <cellStyle name="Percent 6 8 2" xfId="61764"/>
    <cellStyle name="Percent 6 8 2 2" xfId="61765"/>
    <cellStyle name="Percent 6 8 2 2 2" xfId="61766"/>
    <cellStyle name="Percent 6 8 2 2 3" xfId="61767"/>
    <cellStyle name="Percent 6 8 2 3" xfId="61768"/>
    <cellStyle name="Percent 6 8 2 4" xfId="61769"/>
    <cellStyle name="Percent 6 8 3" xfId="61770"/>
    <cellStyle name="Percent 6 8 3 2" xfId="61771"/>
    <cellStyle name="Percent 6 8 3 3" xfId="61772"/>
    <cellStyle name="Percent 6 8 4" xfId="61773"/>
    <cellStyle name="Percent 6 8 5" xfId="61774"/>
    <cellStyle name="Percent 6 9" xfId="61775"/>
    <cellStyle name="Percent 6 9 2" xfId="61776"/>
    <cellStyle name="Percent 6 9 2 2" xfId="61777"/>
    <cellStyle name="Percent 6 9 2 2 2" xfId="61778"/>
    <cellStyle name="Percent 6 9 2 2 3" xfId="61779"/>
    <cellStyle name="Percent 6 9 2 3" xfId="61780"/>
    <cellStyle name="Percent 6 9 2 4" xfId="61781"/>
    <cellStyle name="Percent 6 9 3" xfId="61782"/>
    <cellStyle name="Percent 6 9 3 2" xfId="61783"/>
    <cellStyle name="Percent 6 9 3 3" xfId="61784"/>
    <cellStyle name="Percent 6 9 4" xfId="61785"/>
    <cellStyle name="Percent 6 9 5" xfId="61786"/>
    <cellStyle name="Percent 63" xfId="61787"/>
    <cellStyle name="Percent 7" xfId="2761"/>
    <cellStyle name="Percent 7 2" xfId="2762"/>
    <cellStyle name="Percent 8" xfId="2763"/>
    <cellStyle name="Percent 8 2" xfId="2764"/>
    <cellStyle name="Percent 9" xfId="2765"/>
    <cellStyle name="Percent 9 2" xfId="2766"/>
    <cellStyle name="Percent[2]" xfId="96"/>
    <cellStyle name="Percent[2] 2" xfId="2767"/>
    <cellStyle name="Percent[2] 2 2" xfId="2768"/>
    <cellStyle name="PERCENTAGE" xfId="61788"/>
    <cellStyle name="PERCENTAGE 2" xfId="61789"/>
    <cellStyle name="PERCENTAGE 3" xfId="61790"/>
    <cellStyle name="PERCENTAGE 4" xfId="61791"/>
    <cellStyle name="PSChar" xfId="97"/>
    <cellStyle name="PSChar 10" xfId="2769"/>
    <cellStyle name="PSChar 10 2" xfId="61792"/>
    <cellStyle name="PSChar 10 2 2" xfId="61793"/>
    <cellStyle name="PSChar 10 3" xfId="61794"/>
    <cellStyle name="PSChar 10 3 2" xfId="61795"/>
    <cellStyle name="PSChar 10 4" xfId="61796"/>
    <cellStyle name="PSChar 10 4 2" xfId="61797"/>
    <cellStyle name="PSChar 10 5" xfId="61798"/>
    <cellStyle name="PSChar 10 5 2" xfId="61799"/>
    <cellStyle name="PSChar 10 6" xfId="61800"/>
    <cellStyle name="PSChar 11" xfId="2770"/>
    <cellStyle name="PSChar 11 2" xfId="61801"/>
    <cellStyle name="PSChar 11 2 2" xfId="61802"/>
    <cellStyle name="PSChar 11 3" xfId="61803"/>
    <cellStyle name="PSChar 11 3 2" xfId="61804"/>
    <cellStyle name="PSChar 11 4" xfId="61805"/>
    <cellStyle name="PSChar 11 4 2" xfId="61806"/>
    <cellStyle name="PSChar 11 5" xfId="61807"/>
    <cellStyle name="PSChar 11 5 2" xfId="61808"/>
    <cellStyle name="PSChar 11 6" xfId="61809"/>
    <cellStyle name="PSChar 12" xfId="2771"/>
    <cellStyle name="PSChar 12 2" xfId="61810"/>
    <cellStyle name="PSChar 12 2 2" xfId="61811"/>
    <cellStyle name="PSChar 12 3" xfId="61812"/>
    <cellStyle name="PSChar 12 3 2" xfId="61813"/>
    <cellStyle name="PSChar 12 4" xfId="61814"/>
    <cellStyle name="PSChar 12 4 2" xfId="61815"/>
    <cellStyle name="PSChar 12 5" xfId="61816"/>
    <cellStyle name="PSChar 12 5 2" xfId="61817"/>
    <cellStyle name="PSChar 12 6" xfId="61818"/>
    <cellStyle name="PSChar 13" xfId="61819"/>
    <cellStyle name="PSChar 13 2" xfId="61820"/>
    <cellStyle name="PSChar 13 2 2" xfId="61821"/>
    <cellStyle name="PSChar 13 3" xfId="61822"/>
    <cellStyle name="PSChar 13 3 2" xfId="61823"/>
    <cellStyle name="PSChar 13 4" xfId="61824"/>
    <cellStyle name="PSChar 13 4 2" xfId="61825"/>
    <cellStyle name="PSChar 13 5" xfId="61826"/>
    <cellStyle name="PSChar 13 5 2" xfId="61827"/>
    <cellStyle name="PSChar 13 6" xfId="61828"/>
    <cellStyle name="PSChar 14" xfId="61829"/>
    <cellStyle name="PSChar 14 2" xfId="61830"/>
    <cellStyle name="PSChar 14 2 2" xfId="61831"/>
    <cellStyle name="PSChar 14 3" xfId="61832"/>
    <cellStyle name="PSChar 14 3 2" xfId="61833"/>
    <cellStyle name="PSChar 14 4" xfId="61834"/>
    <cellStyle name="PSChar 14 4 2" xfId="61835"/>
    <cellStyle name="PSChar 14 5" xfId="61836"/>
    <cellStyle name="PSChar 14 5 2" xfId="61837"/>
    <cellStyle name="PSChar 14 6" xfId="61838"/>
    <cellStyle name="PSChar 15" xfId="61839"/>
    <cellStyle name="PSChar 15 2" xfId="61840"/>
    <cellStyle name="PSChar 15 2 2" xfId="61841"/>
    <cellStyle name="PSChar 15 3" xfId="61842"/>
    <cellStyle name="PSChar 15 3 2" xfId="61843"/>
    <cellStyle name="PSChar 15 4" xfId="61844"/>
    <cellStyle name="PSChar 15 4 2" xfId="61845"/>
    <cellStyle name="PSChar 15 5" xfId="61846"/>
    <cellStyle name="PSChar 15 5 2" xfId="61847"/>
    <cellStyle name="PSChar 15 6" xfId="61848"/>
    <cellStyle name="PSChar 16" xfId="61849"/>
    <cellStyle name="PSChar 17" xfId="61850"/>
    <cellStyle name="PSChar 2" xfId="2772"/>
    <cellStyle name="PSChar 2 10" xfId="61851"/>
    <cellStyle name="PSChar 2 2" xfId="2773"/>
    <cellStyle name="PSChar 2 2 2" xfId="61852"/>
    <cellStyle name="PSChar 2 3" xfId="61853"/>
    <cellStyle name="PSChar 2 3 2" xfId="61854"/>
    <cellStyle name="PSChar 2 4" xfId="61855"/>
    <cellStyle name="PSChar 2 4 2" xfId="61856"/>
    <cellStyle name="PSChar 2 5" xfId="61857"/>
    <cellStyle name="PSChar 2 5 2" xfId="61858"/>
    <cellStyle name="PSChar 2 6" xfId="61859"/>
    <cellStyle name="PSChar 2 6 2" xfId="61860"/>
    <cellStyle name="PSChar 2 7" xfId="61861"/>
    <cellStyle name="PSChar 2 7 2" xfId="61862"/>
    <cellStyle name="PSChar 2 8" xfId="61863"/>
    <cellStyle name="PSChar 2 8 2" xfId="61864"/>
    <cellStyle name="PSChar 2 9" xfId="61865"/>
    <cellStyle name="PSChar 2 9 2" xfId="61866"/>
    <cellStyle name="PSChar 3" xfId="2774"/>
    <cellStyle name="PSChar 3 10" xfId="61867"/>
    <cellStyle name="PSChar 3 2" xfId="61868"/>
    <cellStyle name="PSChar 3 2 2" xfId="61869"/>
    <cellStyle name="PSChar 3 3" xfId="61870"/>
    <cellStyle name="PSChar 3 3 2" xfId="61871"/>
    <cellStyle name="PSChar 3 4" xfId="61872"/>
    <cellStyle name="PSChar 3 4 2" xfId="61873"/>
    <cellStyle name="PSChar 3 5" xfId="61874"/>
    <cellStyle name="PSChar 3 5 2" xfId="61875"/>
    <cellStyle name="PSChar 3 6" xfId="61876"/>
    <cellStyle name="PSChar 3 6 2" xfId="61877"/>
    <cellStyle name="PSChar 3 7" xfId="61878"/>
    <cellStyle name="PSChar 3 7 2" xfId="61879"/>
    <cellStyle name="PSChar 3 8" xfId="61880"/>
    <cellStyle name="PSChar 3 8 2" xfId="61881"/>
    <cellStyle name="PSChar 3 9" xfId="61882"/>
    <cellStyle name="PSChar 3 9 2" xfId="61883"/>
    <cellStyle name="PSChar 4" xfId="2775"/>
    <cellStyle name="PSChar 4 10" xfId="61884"/>
    <cellStyle name="PSChar 4 2" xfId="61885"/>
    <cellStyle name="PSChar 4 2 2" xfId="61886"/>
    <cellStyle name="PSChar 4 3" xfId="61887"/>
    <cellStyle name="PSChar 4 3 2" xfId="61888"/>
    <cellStyle name="PSChar 4 4" xfId="61889"/>
    <cellStyle name="PSChar 4 4 2" xfId="61890"/>
    <cellStyle name="PSChar 4 5" xfId="61891"/>
    <cellStyle name="PSChar 4 5 2" xfId="61892"/>
    <cellStyle name="PSChar 4 6" xfId="61893"/>
    <cellStyle name="PSChar 4 6 2" xfId="61894"/>
    <cellStyle name="PSChar 4 7" xfId="61895"/>
    <cellStyle name="PSChar 4 7 2" xfId="61896"/>
    <cellStyle name="PSChar 4 8" xfId="61897"/>
    <cellStyle name="PSChar 4 8 2" xfId="61898"/>
    <cellStyle name="PSChar 4 9" xfId="61899"/>
    <cellStyle name="PSChar 4 9 2" xfId="61900"/>
    <cellStyle name="PSChar 5" xfId="2776"/>
    <cellStyle name="PSChar 5 10" xfId="61901"/>
    <cellStyle name="PSChar 5 2" xfId="61902"/>
    <cellStyle name="PSChar 5 2 2" xfId="61903"/>
    <cellStyle name="PSChar 5 3" xfId="61904"/>
    <cellStyle name="PSChar 5 3 2" xfId="61905"/>
    <cellStyle name="PSChar 5 4" xfId="61906"/>
    <cellStyle name="PSChar 5 4 2" xfId="61907"/>
    <cellStyle name="PSChar 5 5" xfId="61908"/>
    <cellStyle name="PSChar 5 5 2" xfId="61909"/>
    <cellStyle name="PSChar 5 6" xfId="61910"/>
    <cellStyle name="PSChar 5 6 2" xfId="61911"/>
    <cellStyle name="PSChar 5 7" xfId="61912"/>
    <cellStyle name="PSChar 5 7 2" xfId="61913"/>
    <cellStyle name="PSChar 5 8" xfId="61914"/>
    <cellStyle name="PSChar 5 8 2" xfId="61915"/>
    <cellStyle name="PSChar 5 9" xfId="61916"/>
    <cellStyle name="PSChar 5 9 2" xfId="61917"/>
    <cellStyle name="PSChar 6" xfId="2777"/>
    <cellStyle name="PSChar 6 10" xfId="61918"/>
    <cellStyle name="PSChar 6 2" xfId="61919"/>
    <cellStyle name="PSChar 6 2 2" xfId="61920"/>
    <cellStyle name="PSChar 6 3" xfId="61921"/>
    <cellStyle name="PSChar 6 3 2" xfId="61922"/>
    <cellStyle name="PSChar 6 4" xfId="61923"/>
    <cellStyle name="PSChar 6 4 2" xfId="61924"/>
    <cellStyle name="PSChar 6 5" xfId="61925"/>
    <cellStyle name="PSChar 6 5 2" xfId="61926"/>
    <cellStyle name="PSChar 6 6" xfId="61927"/>
    <cellStyle name="PSChar 6 6 2" xfId="61928"/>
    <cellStyle name="PSChar 6 7" xfId="61929"/>
    <cellStyle name="PSChar 6 7 2" xfId="61930"/>
    <cellStyle name="PSChar 6 8" xfId="61931"/>
    <cellStyle name="PSChar 6 8 2" xfId="61932"/>
    <cellStyle name="PSChar 6 9" xfId="61933"/>
    <cellStyle name="PSChar 6 9 2" xfId="61934"/>
    <cellStyle name="PSChar 7" xfId="2778"/>
    <cellStyle name="PSChar 7 2" xfId="61935"/>
    <cellStyle name="PSChar 7 2 2" xfId="61936"/>
    <cellStyle name="PSChar 7 3" xfId="61937"/>
    <cellStyle name="PSChar 7 3 2" xfId="61938"/>
    <cellStyle name="PSChar 7 4" xfId="61939"/>
    <cellStyle name="PSChar 7 4 2" xfId="61940"/>
    <cellStyle name="PSChar 7 5" xfId="61941"/>
    <cellStyle name="PSChar 7 5 2" xfId="61942"/>
    <cellStyle name="PSChar 7 6" xfId="61943"/>
    <cellStyle name="PSChar 8" xfId="2779"/>
    <cellStyle name="PSChar 8 2" xfId="61944"/>
    <cellStyle name="PSChar 8 2 2" xfId="61945"/>
    <cellStyle name="PSChar 8 3" xfId="61946"/>
    <cellStyle name="PSChar 8 3 2" xfId="61947"/>
    <cellStyle name="PSChar 8 4" xfId="61948"/>
    <cellStyle name="PSChar 8 4 2" xfId="61949"/>
    <cellStyle name="PSChar 8 5" xfId="61950"/>
    <cellStyle name="PSChar 8 5 2" xfId="61951"/>
    <cellStyle name="PSChar 8 6" xfId="61952"/>
    <cellStyle name="PSChar 9" xfId="2780"/>
    <cellStyle name="PSChar 9 2" xfId="61953"/>
    <cellStyle name="PSChar 9 2 2" xfId="61954"/>
    <cellStyle name="PSChar 9 3" xfId="61955"/>
    <cellStyle name="PSChar 9 3 2" xfId="61956"/>
    <cellStyle name="PSChar 9 4" xfId="61957"/>
    <cellStyle name="PSChar 9 4 2" xfId="61958"/>
    <cellStyle name="PSChar 9 5" xfId="61959"/>
    <cellStyle name="PSChar 9 5 2" xfId="61960"/>
    <cellStyle name="PSChar 9 6" xfId="61961"/>
    <cellStyle name="PSDate" xfId="98"/>
    <cellStyle name="PSDate 10" xfId="2781"/>
    <cellStyle name="PSDate 10 2" xfId="61962"/>
    <cellStyle name="PSDate 10 2 2" xfId="61963"/>
    <cellStyle name="PSDate 10 3" xfId="61964"/>
    <cellStyle name="PSDate 10 3 2" xfId="61965"/>
    <cellStyle name="PSDate 10 4" xfId="61966"/>
    <cellStyle name="PSDate 10 4 2" xfId="61967"/>
    <cellStyle name="PSDate 10 5" xfId="61968"/>
    <cellStyle name="PSDate 10 5 2" xfId="61969"/>
    <cellStyle name="PSDate 10 6" xfId="61970"/>
    <cellStyle name="PSDate 11" xfId="2782"/>
    <cellStyle name="PSDate 11 2" xfId="61971"/>
    <cellStyle name="PSDate 11 2 2" xfId="61972"/>
    <cellStyle name="PSDate 11 3" xfId="61973"/>
    <cellStyle name="PSDate 11 3 2" xfId="61974"/>
    <cellStyle name="PSDate 11 4" xfId="61975"/>
    <cellStyle name="PSDate 11 4 2" xfId="61976"/>
    <cellStyle name="PSDate 11 5" xfId="61977"/>
    <cellStyle name="PSDate 11 5 2" xfId="61978"/>
    <cellStyle name="PSDate 11 6" xfId="61979"/>
    <cellStyle name="PSDate 12" xfId="2783"/>
    <cellStyle name="PSDate 12 2" xfId="61980"/>
    <cellStyle name="PSDate 12 2 2" xfId="61981"/>
    <cellStyle name="PSDate 12 3" xfId="61982"/>
    <cellStyle name="PSDate 12 3 2" xfId="61983"/>
    <cellStyle name="PSDate 12 4" xfId="61984"/>
    <cellStyle name="PSDate 12 4 2" xfId="61985"/>
    <cellStyle name="PSDate 12 5" xfId="61986"/>
    <cellStyle name="PSDate 12 5 2" xfId="61987"/>
    <cellStyle name="PSDate 12 6" xfId="61988"/>
    <cellStyle name="PSDate 13" xfId="61989"/>
    <cellStyle name="PSDate 13 2" xfId="61990"/>
    <cellStyle name="PSDate 13 2 2" xfId="61991"/>
    <cellStyle name="PSDate 13 3" xfId="61992"/>
    <cellStyle name="PSDate 13 3 2" xfId="61993"/>
    <cellStyle name="PSDate 13 4" xfId="61994"/>
    <cellStyle name="PSDate 13 4 2" xfId="61995"/>
    <cellStyle name="PSDate 13 5" xfId="61996"/>
    <cellStyle name="PSDate 13 5 2" xfId="61997"/>
    <cellStyle name="PSDate 13 6" xfId="61998"/>
    <cellStyle name="PSDate 14" xfId="61999"/>
    <cellStyle name="PSDate 14 2" xfId="62000"/>
    <cellStyle name="PSDate 14 2 2" xfId="62001"/>
    <cellStyle name="PSDate 14 3" xfId="62002"/>
    <cellStyle name="PSDate 14 3 2" xfId="62003"/>
    <cellStyle name="PSDate 14 4" xfId="62004"/>
    <cellStyle name="PSDate 14 4 2" xfId="62005"/>
    <cellStyle name="PSDate 14 5" xfId="62006"/>
    <cellStyle name="PSDate 14 5 2" xfId="62007"/>
    <cellStyle name="PSDate 14 6" xfId="62008"/>
    <cellStyle name="PSDate 15" xfId="62009"/>
    <cellStyle name="PSDate 15 2" xfId="62010"/>
    <cellStyle name="PSDate 15 2 2" xfId="62011"/>
    <cellStyle name="PSDate 15 3" xfId="62012"/>
    <cellStyle name="PSDate 15 3 2" xfId="62013"/>
    <cellStyle name="PSDate 15 4" xfId="62014"/>
    <cellStyle name="PSDate 15 4 2" xfId="62015"/>
    <cellStyle name="PSDate 15 5" xfId="62016"/>
    <cellStyle name="PSDate 15 5 2" xfId="62017"/>
    <cellStyle name="PSDate 15 6" xfId="62018"/>
    <cellStyle name="PSDate 16" xfId="62019"/>
    <cellStyle name="PSDate 17" xfId="62020"/>
    <cellStyle name="PSDate 2" xfId="2784"/>
    <cellStyle name="PSDate 2 10" xfId="62021"/>
    <cellStyle name="PSDate 2 2" xfId="2785"/>
    <cellStyle name="PSDate 2 2 2" xfId="62022"/>
    <cellStyle name="PSDate 2 3" xfId="62023"/>
    <cellStyle name="PSDate 2 3 2" xfId="62024"/>
    <cellStyle name="PSDate 2 4" xfId="62025"/>
    <cellStyle name="PSDate 2 4 2" xfId="62026"/>
    <cellStyle name="PSDate 2 5" xfId="62027"/>
    <cellStyle name="PSDate 2 5 2" xfId="62028"/>
    <cellStyle name="PSDate 2 6" xfId="62029"/>
    <cellStyle name="PSDate 2 6 2" xfId="62030"/>
    <cellStyle name="PSDate 2 7" xfId="62031"/>
    <cellStyle name="PSDate 2 7 2" xfId="62032"/>
    <cellStyle name="PSDate 2 8" xfId="62033"/>
    <cellStyle name="PSDate 2 8 2" xfId="62034"/>
    <cellStyle name="PSDate 2 9" xfId="62035"/>
    <cellStyle name="PSDate 2 9 2" xfId="62036"/>
    <cellStyle name="PSDate 3" xfId="2786"/>
    <cellStyle name="PSDate 3 10" xfId="62037"/>
    <cellStyle name="PSDate 3 2" xfId="62038"/>
    <cellStyle name="PSDate 3 2 2" xfId="62039"/>
    <cellStyle name="PSDate 3 3" xfId="62040"/>
    <cellStyle name="PSDate 3 3 2" xfId="62041"/>
    <cellStyle name="PSDate 3 4" xfId="62042"/>
    <cellStyle name="PSDate 3 4 2" xfId="62043"/>
    <cellStyle name="PSDate 3 5" xfId="62044"/>
    <cellStyle name="PSDate 3 5 2" xfId="62045"/>
    <cellStyle name="PSDate 3 6" xfId="62046"/>
    <cellStyle name="PSDate 3 6 2" xfId="62047"/>
    <cellStyle name="PSDate 3 7" xfId="62048"/>
    <cellStyle name="PSDate 3 7 2" xfId="62049"/>
    <cellStyle name="PSDate 3 8" xfId="62050"/>
    <cellStyle name="PSDate 3 8 2" xfId="62051"/>
    <cellStyle name="PSDate 3 9" xfId="62052"/>
    <cellStyle name="PSDate 3 9 2" xfId="62053"/>
    <cellStyle name="PSDate 4" xfId="2787"/>
    <cellStyle name="PSDate 4 10" xfId="62054"/>
    <cellStyle name="PSDate 4 2" xfId="62055"/>
    <cellStyle name="PSDate 4 2 2" xfId="62056"/>
    <cellStyle name="PSDate 4 3" xfId="62057"/>
    <cellStyle name="PSDate 4 3 2" xfId="62058"/>
    <cellStyle name="PSDate 4 4" xfId="62059"/>
    <cellStyle name="PSDate 4 4 2" xfId="62060"/>
    <cellStyle name="PSDate 4 5" xfId="62061"/>
    <cellStyle name="PSDate 4 5 2" xfId="62062"/>
    <cellStyle name="PSDate 4 6" xfId="62063"/>
    <cellStyle name="PSDate 4 6 2" xfId="62064"/>
    <cellStyle name="PSDate 4 7" xfId="62065"/>
    <cellStyle name="PSDate 4 7 2" xfId="62066"/>
    <cellStyle name="PSDate 4 8" xfId="62067"/>
    <cellStyle name="PSDate 4 8 2" xfId="62068"/>
    <cellStyle name="PSDate 4 9" xfId="62069"/>
    <cellStyle name="PSDate 4 9 2" xfId="62070"/>
    <cellStyle name="PSDate 5" xfId="2788"/>
    <cellStyle name="PSDate 5 10" xfId="62071"/>
    <cellStyle name="PSDate 5 2" xfId="62072"/>
    <cellStyle name="PSDate 5 2 2" xfId="62073"/>
    <cellStyle name="PSDate 5 3" xfId="62074"/>
    <cellStyle name="PSDate 5 3 2" xfId="62075"/>
    <cellStyle name="PSDate 5 4" xfId="62076"/>
    <cellStyle name="PSDate 5 4 2" xfId="62077"/>
    <cellStyle name="PSDate 5 5" xfId="62078"/>
    <cellStyle name="PSDate 5 5 2" xfId="62079"/>
    <cellStyle name="PSDate 5 6" xfId="62080"/>
    <cellStyle name="PSDate 5 6 2" xfId="62081"/>
    <cellStyle name="PSDate 5 7" xfId="62082"/>
    <cellStyle name="PSDate 5 7 2" xfId="62083"/>
    <cellStyle name="PSDate 5 8" xfId="62084"/>
    <cellStyle name="PSDate 5 8 2" xfId="62085"/>
    <cellStyle name="PSDate 5 9" xfId="62086"/>
    <cellStyle name="PSDate 5 9 2" xfId="62087"/>
    <cellStyle name="PSDate 6" xfId="2789"/>
    <cellStyle name="PSDate 6 10" xfId="62088"/>
    <cellStyle name="PSDate 6 2" xfId="62089"/>
    <cellStyle name="PSDate 6 2 2" xfId="62090"/>
    <cellStyle name="PSDate 6 3" xfId="62091"/>
    <cellStyle name="PSDate 6 3 2" xfId="62092"/>
    <cellStyle name="PSDate 6 4" xfId="62093"/>
    <cellStyle name="PSDate 6 4 2" xfId="62094"/>
    <cellStyle name="PSDate 6 5" xfId="62095"/>
    <cellStyle name="PSDate 6 5 2" xfId="62096"/>
    <cellStyle name="PSDate 6 6" xfId="62097"/>
    <cellStyle name="PSDate 6 6 2" xfId="62098"/>
    <cellStyle name="PSDate 6 7" xfId="62099"/>
    <cellStyle name="PSDate 6 7 2" xfId="62100"/>
    <cellStyle name="PSDate 6 8" xfId="62101"/>
    <cellStyle name="PSDate 6 8 2" xfId="62102"/>
    <cellStyle name="PSDate 6 9" xfId="62103"/>
    <cellStyle name="PSDate 6 9 2" xfId="62104"/>
    <cellStyle name="PSDate 7" xfId="2790"/>
    <cellStyle name="PSDate 7 2" xfId="62105"/>
    <cellStyle name="PSDate 7 2 2" xfId="62106"/>
    <cellStyle name="PSDate 7 3" xfId="62107"/>
    <cellStyle name="PSDate 7 3 2" xfId="62108"/>
    <cellStyle name="PSDate 7 4" xfId="62109"/>
    <cellStyle name="PSDate 7 4 2" xfId="62110"/>
    <cellStyle name="PSDate 7 5" xfId="62111"/>
    <cellStyle name="PSDate 7 5 2" xfId="62112"/>
    <cellStyle name="PSDate 7 6" xfId="62113"/>
    <cellStyle name="PSDate 8" xfId="2791"/>
    <cellStyle name="PSDate 8 2" xfId="62114"/>
    <cellStyle name="PSDate 8 2 2" xfId="62115"/>
    <cellStyle name="PSDate 8 3" xfId="62116"/>
    <cellStyle name="PSDate 8 3 2" xfId="62117"/>
    <cellStyle name="PSDate 8 4" xfId="62118"/>
    <cellStyle name="PSDate 8 4 2" xfId="62119"/>
    <cellStyle name="PSDate 8 5" xfId="62120"/>
    <cellStyle name="PSDate 8 5 2" xfId="62121"/>
    <cellStyle name="PSDate 8 6" xfId="62122"/>
    <cellStyle name="PSDate 9" xfId="2792"/>
    <cellStyle name="PSDate 9 2" xfId="62123"/>
    <cellStyle name="PSDate 9 2 2" xfId="62124"/>
    <cellStyle name="PSDate 9 3" xfId="62125"/>
    <cellStyle name="PSDate 9 3 2" xfId="62126"/>
    <cellStyle name="PSDate 9 4" xfId="62127"/>
    <cellStyle name="PSDate 9 4 2" xfId="62128"/>
    <cellStyle name="PSDate 9 5" xfId="62129"/>
    <cellStyle name="PSDate 9 5 2" xfId="62130"/>
    <cellStyle name="PSDate 9 6" xfId="62131"/>
    <cellStyle name="PSDec" xfId="99"/>
    <cellStyle name="PSDec 10" xfId="2793"/>
    <cellStyle name="PSDec 10 2" xfId="62132"/>
    <cellStyle name="PSDec 10 2 2" xfId="62133"/>
    <cellStyle name="PSDec 10 3" xfId="62134"/>
    <cellStyle name="PSDec 10 3 2" xfId="62135"/>
    <cellStyle name="PSDec 10 4" xfId="62136"/>
    <cellStyle name="PSDec 10 4 2" xfId="62137"/>
    <cellStyle name="PSDec 10 5" xfId="62138"/>
    <cellStyle name="PSDec 10 5 2" xfId="62139"/>
    <cellStyle name="PSDec 10 6" xfId="62140"/>
    <cellStyle name="PSDec 11" xfId="2794"/>
    <cellStyle name="PSDec 11 2" xfId="62141"/>
    <cellStyle name="PSDec 11 2 2" xfId="62142"/>
    <cellStyle name="PSDec 11 3" xfId="62143"/>
    <cellStyle name="PSDec 11 3 2" xfId="62144"/>
    <cellStyle name="PSDec 11 4" xfId="62145"/>
    <cellStyle name="PSDec 11 4 2" xfId="62146"/>
    <cellStyle name="PSDec 11 5" xfId="62147"/>
    <cellStyle name="PSDec 11 5 2" xfId="62148"/>
    <cellStyle name="PSDec 11 6" xfId="62149"/>
    <cellStyle name="PSDec 12" xfId="2795"/>
    <cellStyle name="PSDec 12 2" xfId="62150"/>
    <cellStyle name="PSDec 12 2 2" xfId="62151"/>
    <cellStyle name="PSDec 12 3" xfId="62152"/>
    <cellStyle name="PSDec 12 3 2" xfId="62153"/>
    <cellStyle name="PSDec 12 4" xfId="62154"/>
    <cellStyle name="PSDec 12 4 2" xfId="62155"/>
    <cellStyle name="PSDec 12 5" xfId="62156"/>
    <cellStyle name="PSDec 12 5 2" xfId="62157"/>
    <cellStyle name="PSDec 12 6" xfId="62158"/>
    <cellStyle name="PSDec 13" xfId="62159"/>
    <cellStyle name="PSDec 13 2" xfId="62160"/>
    <cellStyle name="PSDec 13 2 2" xfId="62161"/>
    <cellStyle name="PSDec 13 3" xfId="62162"/>
    <cellStyle name="PSDec 13 3 2" xfId="62163"/>
    <cellStyle name="PSDec 13 4" xfId="62164"/>
    <cellStyle name="PSDec 13 4 2" xfId="62165"/>
    <cellStyle name="PSDec 13 5" xfId="62166"/>
    <cellStyle name="PSDec 13 5 2" xfId="62167"/>
    <cellStyle name="PSDec 13 6" xfId="62168"/>
    <cellStyle name="PSDec 14" xfId="62169"/>
    <cellStyle name="PSDec 14 2" xfId="62170"/>
    <cellStyle name="PSDec 14 2 2" xfId="62171"/>
    <cellStyle name="PSDec 14 3" xfId="62172"/>
    <cellStyle name="PSDec 14 3 2" xfId="62173"/>
    <cellStyle name="PSDec 14 4" xfId="62174"/>
    <cellStyle name="PSDec 14 4 2" xfId="62175"/>
    <cellStyle name="PSDec 14 5" xfId="62176"/>
    <cellStyle name="PSDec 14 5 2" xfId="62177"/>
    <cellStyle name="PSDec 14 6" xfId="62178"/>
    <cellStyle name="PSDec 15" xfId="62179"/>
    <cellStyle name="PSDec 15 2" xfId="62180"/>
    <cellStyle name="PSDec 15 2 2" xfId="62181"/>
    <cellStyle name="PSDec 15 3" xfId="62182"/>
    <cellStyle name="PSDec 15 3 2" xfId="62183"/>
    <cellStyle name="PSDec 15 4" xfId="62184"/>
    <cellStyle name="PSDec 15 4 2" xfId="62185"/>
    <cellStyle name="PSDec 15 5" xfId="62186"/>
    <cellStyle name="PSDec 15 5 2" xfId="62187"/>
    <cellStyle name="PSDec 15 6" xfId="62188"/>
    <cellStyle name="PSDec 16" xfId="62189"/>
    <cellStyle name="PSDec 17" xfId="62190"/>
    <cellStyle name="PSDec 2" xfId="2796"/>
    <cellStyle name="PSDec 2 10" xfId="62191"/>
    <cellStyle name="PSDec 2 2" xfId="2797"/>
    <cellStyle name="PSDec 2 2 2" xfId="62192"/>
    <cellStyle name="PSDec 2 3" xfId="62193"/>
    <cellStyle name="PSDec 2 3 2" xfId="62194"/>
    <cellStyle name="PSDec 2 4" xfId="62195"/>
    <cellStyle name="PSDec 2 4 2" xfId="62196"/>
    <cellStyle name="PSDec 2 5" xfId="62197"/>
    <cellStyle name="PSDec 2 5 2" xfId="62198"/>
    <cellStyle name="PSDec 2 6" xfId="62199"/>
    <cellStyle name="PSDec 2 6 2" xfId="62200"/>
    <cellStyle name="PSDec 2 7" xfId="62201"/>
    <cellStyle name="PSDec 2 7 2" xfId="62202"/>
    <cellStyle name="PSDec 2 8" xfId="62203"/>
    <cellStyle name="PSDec 2 8 2" xfId="62204"/>
    <cellStyle name="PSDec 2 9" xfId="62205"/>
    <cellStyle name="PSDec 2 9 2" xfId="62206"/>
    <cellStyle name="PSDec 3" xfId="2798"/>
    <cellStyle name="PSDec 3 10" xfId="62207"/>
    <cellStyle name="PSDec 3 2" xfId="62208"/>
    <cellStyle name="PSDec 3 2 2" xfId="62209"/>
    <cellStyle name="PSDec 3 3" xfId="62210"/>
    <cellStyle name="PSDec 3 3 2" xfId="62211"/>
    <cellStyle name="PSDec 3 4" xfId="62212"/>
    <cellStyle name="PSDec 3 4 2" xfId="62213"/>
    <cellStyle name="PSDec 3 5" xfId="62214"/>
    <cellStyle name="PSDec 3 5 2" xfId="62215"/>
    <cellStyle name="PSDec 3 6" xfId="62216"/>
    <cellStyle name="PSDec 3 6 2" xfId="62217"/>
    <cellStyle name="PSDec 3 7" xfId="62218"/>
    <cellStyle name="PSDec 3 7 2" xfId="62219"/>
    <cellStyle name="PSDec 3 8" xfId="62220"/>
    <cellStyle name="PSDec 3 8 2" xfId="62221"/>
    <cellStyle name="PSDec 3 9" xfId="62222"/>
    <cellStyle name="PSDec 3 9 2" xfId="62223"/>
    <cellStyle name="PSDec 4" xfId="2799"/>
    <cellStyle name="PSDec 4 10" xfId="62224"/>
    <cellStyle name="PSDec 4 2" xfId="62225"/>
    <cellStyle name="PSDec 4 2 2" xfId="62226"/>
    <cellStyle name="PSDec 4 3" xfId="62227"/>
    <cellStyle name="PSDec 4 3 2" xfId="62228"/>
    <cellStyle name="PSDec 4 4" xfId="62229"/>
    <cellStyle name="PSDec 4 4 2" xfId="62230"/>
    <cellStyle name="PSDec 4 5" xfId="62231"/>
    <cellStyle name="PSDec 4 5 2" xfId="62232"/>
    <cellStyle name="PSDec 4 6" xfId="62233"/>
    <cellStyle name="PSDec 4 6 2" xfId="62234"/>
    <cellStyle name="PSDec 4 7" xfId="62235"/>
    <cellStyle name="PSDec 4 7 2" xfId="62236"/>
    <cellStyle name="PSDec 4 8" xfId="62237"/>
    <cellStyle name="PSDec 4 8 2" xfId="62238"/>
    <cellStyle name="PSDec 4 9" xfId="62239"/>
    <cellStyle name="PSDec 4 9 2" xfId="62240"/>
    <cellStyle name="PSDec 5" xfId="2800"/>
    <cellStyle name="PSDec 5 10" xfId="62241"/>
    <cellStyle name="PSDec 5 2" xfId="62242"/>
    <cellStyle name="PSDec 5 2 2" xfId="62243"/>
    <cellStyle name="PSDec 5 3" xfId="62244"/>
    <cellStyle name="PSDec 5 3 2" xfId="62245"/>
    <cellStyle name="PSDec 5 4" xfId="62246"/>
    <cellStyle name="PSDec 5 4 2" xfId="62247"/>
    <cellStyle name="PSDec 5 5" xfId="62248"/>
    <cellStyle name="PSDec 5 5 2" xfId="62249"/>
    <cellStyle name="PSDec 5 6" xfId="62250"/>
    <cellStyle name="PSDec 5 6 2" xfId="62251"/>
    <cellStyle name="PSDec 5 7" xfId="62252"/>
    <cellStyle name="PSDec 5 7 2" xfId="62253"/>
    <cellStyle name="PSDec 5 8" xfId="62254"/>
    <cellStyle name="PSDec 5 8 2" xfId="62255"/>
    <cellStyle name="PSDec 5 9" xfId="62256"/>
    <cellStyle name="PSDec 5 9 2" xfId="62257"/>
    <cellStyle name="PSDec 6" xfId="2801"/>
    <cellStyle name="PSDec 6 10" xfId="62258"/>
    <cellStyle name="PSDec 6 2" xfId="62259"/>
    <cellStyle name="PSDec 6 2 2" xfId="62260"/>
    <cellStyle name="PSDec 6 3" xfId="62261"/>
    <cellStyle name="PSDec 6 3 2" xfId="62262"/>
    <cellStyle name="PSDec 6 4" xfId="62263"/>
    <cellStyle name="PSDec 6 4 2" xfId="62264"/>
    <cellStyle name="PSDec 6 5" xfId="62265"/>
    <cellStyle name="PSDec 6 5 2" xfId="62266"/>
    <cellStyle name="PSDec 6 6" xfId="62267"/>
    <cellStyle name="PSDec 6 6 2" xfId="62268"/>
    <cellStyle name="PSDec 6 7" xfId="62269"/>
    <cellStyle name="PSDec 6 7 2" xfId="62270"/>
    <cellStyle name="PSDec 6 8" xfId="62271"/>
    <cellStyle name="PSDec 6 8 2" xfId="62272"/>
    <cellStyle name="PSDec 6 9" xfId="62273"/>
    <cellStyle name="PSDec 6 9 2" xfId="62274"/>
    <cellStyle name="PSDec 7" xfId="2802"/>
    <cellStyle name="PSDec 7 2" xfId="62275"/>
    <cellStyle name="PSDec 7 2 2" xfId="62276"/>
    <cellStyle name="PSDec 7 3" xfId="62277"/>
    <cellStyle name="PSDec 7 3 2" xfId="62278"/>
    <cellStyle name="PSDec 7 4" xfId="62279"/>
    <cellStyle name="PSDec 7 4 2" xfId="62280"/>
    <cellStyle name="PSDec 7 5" xfId="62281"/>
    <cellStyle name="PSDec 7 5 2" xfId="62282"/>
    <cellStyle name="PSDec 7 6" xfId="62283"/>
    <cellStyle name="PSDec 8" xfId="2803"/>
    <cellStyle name="PSDec 8 2" xfId="62284"/>
    <cellStyle name="PSDec 8 2 2" xfId="62285"/>
    <cellStyle name="PSDec 8 3" xfId="62286"/>
    <cellStyle name="PSDec 8 3 2" xfId="62287"/>
    <cellStyle name="PSDec 8 4" xfId="62288"/>
    <cellStyle name="PSDec 8 4 2" xfId="62289"/>
    <cellStyle name="PSDec 8 5" xfId="62290"/>
    <cellStyle name="PSDec 8 5 2" xfId="62291"/>
    <cellStyle name="PSDec 8 6" xfId="62292"/>
    <cellStyle name="PSDec 9" xfId="2804"/>
    <cellStyle name="PSDec 9 2" xfId="62293"/>
    <cellStyle name="PSDec 9 2 2" xfId="62294"/>
    <cellStyle name="PSDec 9 3" xfId="62295"/>
    <cellStyle name="PSDec 9 3 2" xfId="62296"/>
    <cellStyle name="PSDec 9 4" xfId="62297"/>
    <cellStyle name="PSDec 9 4 2" xfId="62298"/>
    <cellStyle name="PSDec 9 5" xfId="62299"/>
    <cellStyle name="PSDec 9 5 2" xfId="62300"/>
    <cellStyle name="PSDec 9 6" xfId="62301"/>
    <cellStyle name="PSdesc" xfId="62302"/>
    <cellStyle name="PSHeading" xfId="100"/>
    <cellStyle name="PSHeading 10" xfId="2805"/>
    <cellStyle name="PSHeading 10 2" xfId="62303"/>
    <cellStyle name="PSHeading 10 2 2" xfId="62304"/>
    <cellStyle name="PSHeading 10 3" xfId="62305"/>
    <cellStyle name="PSHeading 10 3 2" xfId="62306"/>
    <cellStyle name="PSHeading 10 4" xfId="62307"/>
    <cellStyle name="PSHeading 10 4 2" xfId="62308"/>
    <cellStyle name="PSHeading 10 5" xfId="62309"/>
    <cellStyle name="PSHeading 10 5 2" xfId="62310"/>
    <cellStyle name="PSHeading 10 6" xfId="62311"/>
    <cellStyle name="PSHeading 11" xfId="2806"/>
    <cellStyle name="PSHeading 11 2" xfId="62312"/>
    <cellStyle name="PSHeading 11 2 2" xfId="62313"/>
    <cellStyle name="PSHeading 11 3" xfId="62314"/>
    <cellStyle name="PSHeading 11 3 2" xfId="62315"/>
    <cellStyle name="PSHeading 11 4" xfId="62316"/>
    <cellStyle name="PSHeading 11 4 2" xfId="62317"/>
    <cellStyle name="PSHeading 11 5" xfId="62318"/>
    <cellStyle name="PSHeading 11 5 2" xfId="62319"/>
    <cellStyle name="PSHeading 11 6" xfId="62320"/>
    <cellStyle name="PSHeading 12" xfId="2807"/>
    <cellStyle name="PSHeading 12 2" xfId="62321"/>
    <cellStyle name="PSHeading 12 2 2" xfId="62322"/>
    <cellStyle name="PSHeading 12 3" xfId="62323"/>
    <cellStyle name="PSHeading 12 3 2" xfId="62324"/>
    <cellStyle name="PSHeading 12 4" xfId="62325"/>
    <cellStyle name="PSHeading 12 4 2" xfId="62326"/>
    <cellStyle name="PSHeading 12 5" xfId="62327"/>
    <cellStyle name="PSHeading 12 5 2" xfId="62328"/>
    <cellStyle name="PSHeading 12 6" xfId="62329"/>
    <cellStyle name="PSHeading 13" xfId="62330"/>
    <cellStyle name="PSHeading 13 2" xfId="62331"/>
    <cellStyle name="PSHeading 13 2 2" xfId="62332"/>
    <cellStyle name="PSHeading 13 3" xfId="62333"/>
    <cellStyle name="PSHeading 13 3 2" xfId="62334"/>
    <cellStyle name="PSHeading 13 4" xfId="62335"/>
    <cellStyle name="PSHeading 13 4 2" xfId="62336"/>
    <cellStyle name="PSHeading 13 5" xfId="62337"/>
    <cellStyle name="PSHeading 13 5 2" xfId="62338"/>
    <cellStyle name="PSHeading 13 6" xfId="62339"/>
    <cellStyle name="PSHeading 14" xfId="62340"/>
    <cellStyle name="PSHeading 14 2" xfId="62341"/>
    <cellStyle name="PSHeading 14 2 2" xfId="62342"/>
    <cellStyle name="PSHeading 14 3" xfId="62343"/>
    <cellStyle name="PSHeading 14 3 2" xfId="62344"/>
    <cellStyle name="PSHeading 14 4" xfId="62345"/>
    <cellStyle name="PSHeading 14 4 2" xfId="62346"/>
    <cellStyle name="PSHeading 14 5" xfId="62347"/>
    <cellStyle name="PSHeading 14 5 2" xfId="62348"/>
    <cellStyle name="PSHeading 14 6" xfId="62349"/>
    <cellStyle name="PSHeading 15" xfId="62350"/>
    <cellStyle name="PSHeading 15 2" xfId="62351"/>
    <cellStyle name="PSHeading 15 2 2" xfId="62352"/>
    <cellStyle name="PSHeading 15 3" xfId="62353"/>
    <cellStyle name="PSHeading 15 3 2" xfId="62354"/>
    <cellStyle name="PSHeading 15 4" xfId="62355"/>
    <cellStyle name="PSHeading 15 4 2" xfId="62356"/>
    <cellStyle name="PSHeading 15 5" xfId="62357"/>
    <cellStyle name="PSHeading 15 5 2" xfId="62358"/>
    <cellStyle name="PSHeading 15 6" xfId="62359"/>
    <cellStyle name="PSHeading 16" xfId="62360"/>
    <cellStyle name="PSHeading 17" xfId="62361"/>
    <cellStyle name="PSHeading 2" xfId="2808"/>
    <cellStyle name="PSHeading 2 10" xfId="62362"/>
    <cellStyle name="PSHeading 2 2" xfId="2809"/>
    <cellStyle name="PSHeading 2 2 2" xfId="62363"/>
    <cellStyle name="PSHeading 2 3" xfId="62364"/>
    <cellStyle name="PSHeading 2 3 2" xfId="62365"/>
    <cellStyle name="PSHeading 2 4" xfId="62366"/>
    <cellStyle name="PSHeading 2 4 2" xfId="62367"/>
    <cellStyle name="PSHeading 2 5" xfId="62368"/>
    <cellStyle name="PSHeading 2 5 2" xfId="62369"/>
    <cellStyle name="PSHeading 2 6" xfId="62370"/>
    <cellStyle name="PSHeading 2 6 2" xfId="62371"/>
    <cellStyle name="PSHeading 2 7" xfId="62372"/>
    <cellStyle name="PSHeading 2 7 2" xfId="62373"/>
    <cellStyle name="PSHeading 2 8" xfId="62374"/>
    <cellStyle name="PSHeading 2 8 2" xfId="62375"/>
    <cellStyle name="PSHeading 2 9" xfId="62376"/>
    <cellStyle name="PSHeading 2 9 2" xfId="62377"/>
    <cellStyle name="PSHeading 3" xfId="2810"/>
    <cellStyle name="PSHeading 3 10" xfId="62378"/>
    <cellStyle name="PSHeading 3 2" xfId="62379"/>
    <cellStyle name="PSHeading 3 2 2" xfId="62380"/>
    <cellStyle name="PSHeading 3 3" xfId="62381"/>
    <cellStyle name="PSHeading 3 3 2" xfId="62382"/>
    <cellStyle name="PSHeading 3 4" xfId="62383"/>
    <cellStyle name="PSHeading 3 4 2" xfId="62384"/>
    <cellStyle name="PSHeading 3 5" xfId="62385"/>
    <cellStyle name="PSHeading 3 5 2" xfId="62386"/>
    <cellStyle name="PSHeading 3 6" xfId="62387"/>
    <cellStyle name="PSHeading 3 6 2" xfId="62388"/>
    <cellStyle name="PSHeading 3 7" xfId="62389"/>
    <cellStyle name="PSHeading 3 7 2" xfId="62390"/>
    <cellStyle name="PSHeading 3 8" xfId="62391"/>
    <cellStyle name="PSHeading 3 8 2" xfId="62392"/>
    <cellStyle name="PSHeading 3 9" xfId="62393"/>
    <cellStyle name="PSHeading 3 9 2" xfId="62394"/>
    <cellStyle name="PSHeading 4" xfId="2811"/>
    <cellStyle name="PSHeading 4 10" xfId="62395"/>
    <cellStyle name="PSHeading 4 2" xfId="62396"/>
    <cellStyle name="PSHeading 4 2 2" xfId="62397"/>
    <cellStyle name="PSHeading 4 3" xfId="62398"/>
    <cellStyle name="PSHeading 4 3 2" xfId="62399"/>
    <cellStyle name="PSHeading 4 4" xfId="62400"/>
    <cellStyle name="PSHeading 4 4 2" xfId="62401"/>
    <cellStyle name="PSHeading 4 5" xfId="62402"/>
    <cellStyle name="PSHeading 4 5 2" xfId="62403"/>
    <cellStyle name="PSHeading 4 6" xfId="62404"/>
    <cellStyle name="PSHeading 4 6 2" xfId="62405"/>
    <cellStyle name="PSHeading 4 7" xfId="62406"/>
    <cellStyle name="PSHeading 4 7 2" xfId="62407"/>
    <cellStyle name="PSHeading 4 8" xfId="62408"/>
    <cellStyle name="PSHeading 4 8 2" xfId="62409"/>
    <cellStyle name="PSHeading 4 9" xfId="62410"/>
    <cellStyle name="PSHeading 4 9 2" xfId="62411"/>
    <cellStyle name="PSHeading 5" xfId="2812"/>
    <cellStyle name="PSHeading 5 10" xfId="62412"/>
    <cellStyle name="PSHeading 5 2" xfId="62413"/>
    <cellStyle name="PSHeading 5 2 2" xfId="62414"/>
    <cellStyle name="PSHeading 5 3" xfId="62415"/>
    <cellStyle name="PSHeading 5 3 2" xfId="62416"/>
    <cellStyle name="PSHeading 5 4" xfId="62417"/>
    <cellStyle name="PSHeading 5 4 2" xfId="62418"/>
    <cellStyle name="PSHeading 5 5" xfId="62419"/>
    <cellStyle name="PSHeading 5 5 2" xfId="62420"/>
    <cellStyle name="PSHeading 5 6" xfId="62421"/>
    <cellStyle name="PSHeading 5 6 2" xfId="62422"/>
    <cellStyle name="PSHeading 5 7" xfId="62423"/>
    <cellStyle name="PSHeading 5 7 2" xfId="62424"/>
    <cellStyle name="PSHeading 5 8" xfId="62425"/>
    <cellStyle name="PSHeading 5 8 2" xfId="62426"/>
    <cellStyle name="PSHeading 5 9" xfId="62427"/>
    <cellStyle name="PSHeading 5 9 2" xfId="62428"/>
    <cellStyle name="PSHeading 6" xfId="2813"/>
    <cellStyle name="PSHeading 6 10" xfId="62429"/>
    <cellStyle name="PSHeading 6 2" xfId="62430"/>
    <cellStyle name="PSHeading 6 2 2" xfId="62431"/>
    <cellStyle name="PSHeading 6 3" xfId="62432"/>
    <cellStyle name="PSHeading 6 3 2" xfId="62433"/>
    <cellStyle name="PSHeading 6 4" xfId="62434"/>
    <cellStyle name="PSHeading 6 4 2" xfId="62435"/>
    <cellStyle name="PSHeading 6 5" xfId="62436"/>
    <cellStyle name="PSHeading 6 5 2" xfId="62437"/>
    <cellStyle name="PSHeading 6 6" xfId="62438"/>
    <cellStyle name="PSHeading 6 6 2" xfId="62439"/>
    <cellStyle name="PSHeading 6 7" xfId="62440"/>
    <cellStyle name="PSHeading 6 7 2" xfId="62441"/>
    <cellStyle name="PSHeading 6 8" xfId="62442"/>
    <cellStyle name="PSHeading 6 8 2" xfId="62443"/>
    <cellStyle name="PSHeading 6 9" xfId="62444"/>
    <cellStyle name="PSHeading 6 9 2" xfId="62445"/>
    <cellStyle name="PSHeading 7" xfId="2814"/>
    <cellStyle name="PSHeading 7 2" xfId="62446"/>
    <cellStyle name="PSHeading 7 2 2" xfId="62447"/>
    <cellStyle name="PSHeading 7 3" xfId="62448"/>
    <cellStyle name="PSHeading 7 3 2" xfId="62449"/>
    <cellStyle name="PSHeading 7 4" xfId="62450"/>
    <cellStyle name="PSHeading 7 4 2" xfId="62451"/>
    <cellStyle name="PSHeading 7 5" xfId="62452"/>
    <cellStyle name="PSHeading 7 5 2" xfId="62453"/>
    <cellStyle name="PSHeading 7 6" xfId="62454"/>
    <cellStyle name="PSHeading 8" xfId="2815"/>
    <cellStyle name="PSHeading 8 2" xfId="62455"/>
    <cellStyle name="PSHeading 8 2 2" xfId="62456"/>
    <cellStyle name="PSHeading 8 3" xfId="62457"/>
    <cellStyle name="PSHeading 8 3 2" xfId="62458"/>
    <cellStyle name="PSHeading 8 4" xfId="62459"/>
    <cellStyle name="PSHeading 8 4 2" xfId="62460"/>
    <cellStyle name="PSHeading 8 5" xfId="62461"/>
    <cellStyle name="PSHeading 8 5 2" xfId="62462"/>
    <cellStyle name="PSHeading 8 6" xfId="62463"/>
    <cellStyle name="PSHeading 9" xfId="2816"/>
    <cellStyle name="PSHeading 9 2" xfId="62464"/>
    <cellStyle name="PSHeading 9 2 2" xfId="62465"/>
    <cellStyle name="PSHeading 9 3" xfId="62466"/>
    <cellStyle name="PSHeading 9 3 2" xfId="62467"/>
    <cellStyle name="PSHeading 9 4" xfId="62468"/>
    <cellStyle name="PSHeading 9 4 2" xfId="62469"/>
    <cellStyle name="PSHeading 9 5" xfId="62470"/>
    <cellStyle name="PSHeading 9 5 2" xfId="62471"/>
    <cellStyle name="PSHeading 9 6" xfId="62472"/>
    <cellStyle name="PSHeading_11-03.1 Pepco" xfId="2817"/>
    <cellStyle name="PSInt" xfId="101"/>
    <cellStyle name="PSInt 10" xfId="2818"/>
    <cellStyle name="PSInt 10 2" xfId="62473"/>
    <cellStyle name="PSInt 10 2 2" xfId="62474"/>
    <cellStyle name="PSInt 10 3" xfId="62475"/>
    <cellStyle name="PSInt 10 3 2" xfId="62476"/>
    <cellStyle name="PSInt 10 4" xfId="62477"/>
    <cellStyle name="PSInt 10 4 2" xfId="62478"/>
    <cellStyle name="PSInt 10 5" xfId="62479"/>
    <cellStyle name="PSInt 10 5 2" xfId="62480"/>
    <cellStyle name="PSInt 10 6" xfId="62481"/>
    <cellStyle name="PSInt 11" xfId="2819"/>
    <cellStyle name="PSInt 11 2" xfId="62482"/>
    <cellStyle name="PSInt 11 2 2" xfId="62483"/>
    <cellStyle name="PSInt 11 3" xfId="62484"/>
    <cellStyle name="PSInt 11 3 2" xfId="62485"/>
    <cellStyle name="PSInt 11 4" xfId="62486"/>
    <cellStyle name="PSInt 11 4 2" xfId="62487"/>
    <cellStyle name="PSInt 11 5" xfId="62488"/>
    <cellStyle name="PSInt 11 5 2" xfId="62489"/>
    <cellStyle name="PSInt 11 6" xfId="62490"/>
    <cellStyle name="PSInt 12" xfId="2820"/>
    <cellStyle name="PSInt 12 2" xfId="62491"/>
    <cellStyle name="PSInt 12 2 2" xfId="62492"/>
    <cellStyle name="PSInt 12 3" xfId="62493"/>
    <cellStyle name="PSInt 12 3 2" xfId="62494"/>
    <cellStyle name="PSInt 12 4" xfId="62495"/>
    <cellStyle name="PSInt 12 4 2" xfId="62496"/>
    <cellStyle name="PSInt 12 5" xfId="62497"/>
    <cellStyle name="PSInt 12 5 2" xfId="62498"/>
    <cellStyle name="PSInt 12 6" xfId="62499"/>
    <cellStyle name="PSInt 13" xfId="62500"/>
    <cellStyle name="PSInt 13 2" xfId="62501"/>
    <cellStyle name="PSInt 13 2 2" xfId="62502"/>
    <cellStyle name="PSInt 13 3" xfId="62503"/>
    <cellStyle name="PSInt 13 3 2" xfId="62504"/>
    <cellStyle name="PSInt 13 4" xfId="62505"/>
    <cellStyle name="PSInt 13 4 2" xfId="62506"/>
    <cellStyle name="PSInt 13 5" xfId="62507"/>
    <cellStyle name="PSInt 13 5 2" xfId="62508"/>
    <cellStyle name="PSInt 13 6" xfId="62509"/>
    <cellStyle name="PSInt 14" xfId="62510"/>
    <cellStyle name="PSInt 14 2" xfId="62511"/>
    <cellStyle name="PSInt 14 2 2" xfId="62512"/>
    <cellStyle name="PSInt 14 3" xfId="62513"/>
    <cellStyle name="PSInt 14 3 2" xfId="62514"/>
    <cellStyle name="PSInt 14 4" xfId="62515"/>
    <cellStyle name="PSInt 14 4 2" xfId="62516"/>
    <cellStyle name="PSInt 14 5" xfId="62517"/>
    <cellStyle name="PSInt 14 5 2" xfId="62518"/>
    <cellStyle name="PSInt 14 6" xfId="62519"/>
    <cellStyle name="PSInt 15" xfId="62520"/>
    <cellStyle name="PSInt 15 2" xfId="62521"/>
    <cellStyle name="PSInt 15 2 2" xfId="62522"/>
    <cellStyle name="PSInt 15 3" xfId="62523"/>
    <cellStyle name="PSInt 15 3 2" xfId="62524"/>
    <cellStyle name="PSInt 15 4" xfId="62525"/>
    <cellStyle name="PSInt 15 4 2" xfId="62526"/>
    <cellStyle name="PSInt 15 5" xfId="62527"/>
    <cellStyle name="PSInt 15 5 2" xfId="62528"/>
    <cellStyle name="PSInt 15 6" xfId="62529"/>
    <cellStyle name="PSInt 16" xfId="62530"/>
    <cellStyle name="PSInt 17" xfId="62531"/>
    <cellStyle name="PSInt 2" xfId="2821"/>
    <cellStyle name="PSInt 2 10" xfId="62532"/>
    <cellStyle name="PSInt 2 2" xfId="2822"/>
    <cellStyle name="PSInt 2 2 2" xfId="62533"/>
    <cellStyle name="PSInt 2 3" xfId="62534"/>
    <cellStyle name="PSInt 2 3 2" xfId="62535"/>
    <cellStyle name="PSInt 2 4" xfId="62536"/>
    <cellStyle name="PSInt 2 4 2" xfId="62537"/>
    <cellStyle name="PSInt 2 5" xfId="62538"/>
    <cellStyle name="PSInt 2 5 2" xfId="62539"/>
    <cellStyle name="PSInt 2 6" xfId="62540"/>
    <cellStyle name="PSInt 2 6 2" xfId="62541"/>
    <cellStyle name="PSInt 2 7" xfId="62542"/>
    <cellStyle name="PSInt 2 7 2" xfId="62543"/>
    <cellStyle name="PSInt 2 8" xfId="62544"/>
    <cellStyle name="PSInt 2 8 2" xfId="62545"/>
    <cellStyle name="PSInt 2 9" xfId="62546"/>
    <cellStyle name="PSInt 2 9 2" xfId="62547"/>
    <cellStyle name="PSInt 3" xfId="2823"/>
    <cellStyle name="PSInt 3 10" xfId="62548"/>
    <cellStyle name="PSInt 3 2" xfId="62549"/>
    <cellStyle name="PSInt 3 2 2" xfId="62550"/>
    <cellStyle name="PSInt 3 3" xfId="62551"/>
    <cellStyle name="PSInt 3 3 2" xfId="62552"/>
    <cellStyle name="PSInt 3 4" xfId="62553"/>
    <cellStyle name="PSInt 3 4 2" xfId="62554"/>
    <cellStyle name="PSInt 3 5" xfId="62555"/>
    <cellStyle name="PSInt 3 5 2" xfId="62556"/>
    <cellStyle name="PSInt 3 6" xfId="62557"/>
    <cellStyle name="PSInt 3 6 2" xfId="62558"/>
    <cellStyle name="PSInt 3 7" xfId="62559"/>
    <cellStyle name="PSInt 3 7 2" xfId="62560"/>
    <cellStyle name="PSInt 3 8" xfId="62561"/>
    <cellStyle name="PSInt 3 8 2" xfId="62562"/>
    <cellStyle name="PSInt 3 9" xfId="62563"/>
    <cellStyle name="PSInt 3 9 2" xfId="62564"/>
    <cellStyle name="PSInt 4" xfId="2824"/>
    <cellStyle name="PSInt 4 10" xfId="62565"/>
    <cellStyle name="PSInt 4 2" xfId="62566"/>
    <cellStyle name="PSInt 4 2 2" xfId="62567"/>
    <cellStyle name="PSInt 4 3" xfId="62568"/>
    <cellStyle name="PSInt 4 3 2" xfId="62569"/>
    <cellStyle name="PSInt 4 4" xfId="62570"/>
    <cellStyle name="PSInt 4 4 2" xfId="62571"/>
    <cellStyle name="PSInt 4 5" xfId="62572"/>
    <cellStyle name="PSInt 4 5 2" xfId="62573"/>
    <cellStyle name="PSInt 4 6" xfId="62574"/>
    <cellStyle name="PSInt 4 6 2" xfId="62575"/>
    <cellStyle name="PSInt 4 7" xfId="62576"/>
    <cellStyle name="PSInt 4 7 2" xfId="62577"/>
    <cellStyle name="PSInt 4 8" xfId="62578"/>
    <cellStyle name="PSInt 4 8 2" xfId="62579"/>
    <cellStyle name="PSInt 4 9" xfId="62580"/>
    <cellStyle name="PSInt 4 9 2" xfId="62581"/>
    <cellStyle name="PSInt 5" xfId="2825"/>
    <cellStyle name="PSInt 5 10" xfId="62582"/>
    <cellStyle name="PSInt 5 2" xfId="62583"/>
    <cellStyle name="PSInt 5 2 2" xfId="62584"/>
    <cellStyle name="PSInt 5 3" xfId="62585"/>
    <cellStyle name="PSInt 5 3 2" xfId="62586"/>
    <cellStyle name="PSInt 5 4" xfId="62587"/>
    <cellStyle name="PSInt 5 4 2" xfId="62588"/>
    <cellStyle name="PSInt 5 5" xfId="62589"/>
    <cellStyle name="PSInt 5 5 2" xfId="62590"/>
    <cellStyle name="PSInt 5 6" xfId="62591"/>
    <cellStyle name="PSInt 5 6 2" xfId="62592"/>
    <cellStyle name="PSInt 5 7" xfId="62593"/>
    <cellStyle name="PSInt 5 7 2" xfId="62594"/>
    <cellStyle name="PSInt 5 8" xfId="62595"/>
    <cellStyle name="PSInt 5 8 2" xfId="62596"/>
    <cellStyle name="PSInt 5 9" xfId="62597"/>
    <cellStyle name="PSInt 5 9 2" xfId="62598"/>
    <cellStyle name="PSInt 6" xfId="2826"/>
    <cellStyle name="PSInt 6 10" xfId="62599"/>
    <cellStyle name="PSInt 6 2" xfId="62600"/>
    <cellStyle name="PSInt 6 2 2" xfId="62601"/>
    <cellStyle name="PSInt 6 3" xfId="62602"/>
    <cellStyle name="PSInt 6 3 2" xfId="62603"/>
    <cellStyle name="PSInt 6 4" xfId="62604"/>
    <cellStyle name="PSInt 6 4 2" xfId="62605"/>
    <cellStyle name="PSInt 6 5" xfId="62606"/>
    <cellStyle name="PSInt 6 5 2" xfId="62607"/>
    <cellStyle name="PSInt 6 6" xfId="62608"/>
    <cellStyle name="PSInt 6 6 2" xfId="62609"/>
    <cellStyle name="PSInt 6 7" xfId="62610"/>
    <cellStyle name="PSInt 6 7 2" xfId="62611"/>
    <cellStyle name="PSInt 6 8" xfId="62612"/>
    <cellStyle name="PSInt 6 8 2" xfId="62613"/>
    <cellStyle name="PSInt 6 9" xfId="62614"/>
    <cellStyle name="PSInt 6 9 2" xfId="62615"/>
    <cellStyle name="PSInt 7" xfId="2827"/>
    <cellStyle name="PSInt 7 2" xfId="62616"/>
    <cellStyle name="PSInt 7 2 2" xfId="62617"/>
    <cellStyle name="PSInt 7 3" xfId="62618"/>
    <cellStyle name="PSInt 7 3 2" xfId="62619"/>
    <cellStyle name="PSInt 7 4" xfId="62620"/>
    <cellStyle name="PSInt 7 4 2" xfId="62621"/>
    <cellStyle name="PSInt 7 5" xfId="62622"/>
    <cellStyle name="PSInt 7 5 2" xfId="62623"/>
    <cellStyle name="PSInt 7 6" xfId="62624"/>
    <cellStyle name="PSInt 8" xfId="2828"/>
    <cellStyle name="PSInt 8 2" xfId="62625"/>
    <cellStyle name="PSInt 8 2 2" xfId="62626"/>
    <cellStyle name="PSInt 8 3" xfId="62627"/>
    <cellStyle name="PSInt 8 3 2" xfId="62628"/>
    <cellStyle name="PSInt 8 4" xfId="62629"/>
    <cellStyle name="PSInt 8 4 2" xfId="62630"/>
    <cellStyle name="PSInt 8 5" xfId="62631"/>
    <cellStyle name="PSInt 8 5 2" xfId="62632"/>
    <cellStyle name="PSInt 8 6" xfId="62633"/>
    <cellStyle name="PSInt 9" xfId="2829"/>
    <cellStyle name="PSInt 9 2" xfId="62634"/>
    <cellStyle name="PSInt 9 2 2" xfId="62635"/>
    <cellStyle name="PSInt 9 3" xfId="62636"/>
    <cellStyle name="PSInt 9 3 2" xfId="62637"/>
    <cellStyle name="PSInt 9 4" xfId="62638"/>
    <cellStyle name="PSInt 9 4 2" xfId="62639"/>
    <cellStyle name="PSInt 9 5" xfId="62640"/>
    <cellStyle name="PSInt 9 5 2" xfId="62641"/>
    <cellStyle name="PSInt 9 6" xfId="62642"/>
    <cellStyle name="PSSpacer" xfId="102"/>
    <cellStyle name="PSSpacer 10" xfId="2830"/>
    <cellStyle name="PSSpacer 10 2" xfId="62643"/>
    <cellStyle name="PSSpacer 10 2 2" xfId="62644"/>
    <cellStyle name="PSSpacer 10 3" xfId="62645"/>
    <cellStyle name="PSSpacer 10 3 2" xfId="62646"/>
    <cellStyle name="PSSpacer 10 4" xfId="62647"/>
    <cellStyle name="PSSpacer 10 4 2" xfId="62648"/>
    <cellStyle name="PSSpacer 10 5" xfId="62649"/>
    <cellStyle name="PSSpacer 10 5 2" xfId="62650"/>
    <cellStyle name="PSSpacer 10 6" xfId="62651"/>
    <cellStyle name="PSSpacer 11" xfId="2831"/>
    <cellStyle name="PSSpacer 11 2" xfId="62652"/>
    <cellStyle name="PSSpacer 11 2 2" xfId="62653"/>
    <cellStyle name="PSSpacer 11 3" xfId="62654"/>
    <cellStyle name="PSSpacer 11 3 2" xfId="62655"/>
    <cellStyle name="PSSpacer 11 4" xfId="62656"/>
    <cellStyle name="PSSpacer 11 4 2" xfId="62657"/>
    <cellStyle name="PSSpacer 11 5" xfId="62658"/>
    <cellStyle name="PSSpacer 11 5 2" xfId="62659"/>
    <cellStyle name="PSSpacer 11 6" xfId="62660"/>
    <cellStyle name="PSSpacer 12" xfId="2832"/>
    <cellStyle name="PSSpacer 12 2" xfId="62661"/>
    <cellStyle name="PSSpacer 12 2 2" xfId="62662"/>
    <cellStyle name="PSSpacer 12 3" xfId="62663"/>
    <cellStyle name="PSSpacer 12 3 2" xfId="62664"/>
    <cellStyle name="PSSpacer 12 4" xfId="62665"/>
    <cellStyle name="PSSpacer 12 4 2" xfId="62666"/>
    <cellStyle name="PSSpacer 12 5" xfId="62667"/>
    <cellStyle name="PSSpacer 12 5 2" xfId="62668"/>
    <cellStyle name="PSSpacer 12 6" xfId="62669"/>
    <cellStyle name="PSSpacer 13" xfId="62670"/>
    <cellStyle name="PSSpacer 13 2" xfId="62671"/>
    <cellStyle name="PSSpacer 13 2 2" xfId="62672"/>
    <cellStyle name="PSSpacer 13 3" xfId="62673"/>
    <cellStyle name="PSSpacer 13 3 2" xfId="62674"/>
    <cellStyle name="PSSpacer 13 4" xfId="62675"/>
    <cellStyle name="PSSpacer 13 4 2" xfId="62676"/>
    <cellStyle name="PSSpacer 13 5" xfId="62677"/>
    <cellStyle name="PSSpacer 13 5 2" xfId="62678"/>
    <cellStyle name="PSSpacer 13 6" xfId="62679"/>
    <cellStyle name="PSSpacer 14" xfId="62680"/>
    <cellStyle name="PSSpacer 14 2" xfId="62681"/>
    <cellStyle name="PSSpacer 14 2 2" xfId="62682"/>
    <cellStyle name="PSSpacer 14 3" xfId="62683"/>
    <cellStyle name="PSSpacer 14 3 2" xfId="62684"/>
    <cellStyle name="PSSpacer 14 4" xfId="62685"/>
    <cellStyle name="PSSpacer 14 4 2" xfId="62686"/>
    <cellStyle name="PSSpacer 14 5" xfId="62687"/>
    <cellStyle name="PSSpacer 14 5 2" xfId="62688"/>
    <cellStyle name="PSSpacer 14 6" xfId="62689"/>
    <cellStyle name="PSSpacer 15" xfId="62690"/>
    <cellStyle name="PSSpacer 15 2" xfId="62691"/>
    <cellStyle name="PSSpacer 15 2 2" xfId="62692"/>
    <cellStyle name="PSSpacer 15 3" xfId="62693"/>
    <cellStyle name="PSSpacer 15 3 2" xfId="62694"/>
    <cellStyle name="PSSpacer 15 4" xfId="62695"/>
    <cellStyle name="PSSpacer 15 4 2" xfId="62696"/>
    <cellStyle name="PSSpacer 15 5" xfId="62697"/>
    <cellStyle name="PSSpacer 15 5 2" xfId="62698"/>
    <cellStyle name="PSSpacer 15 6" xfId="62699"/>
    <cellStyle name="PSSpacer 16" xfId="62700"/>
    <cellStyle name="PSSpacer 17" xfId="62701"/>
    <cellStyle name="PSSpacer 2" xfId="2833"/>
    <cellStyle name="PSSpacer 2 10" xfId="62702"/>
    <cellStyle name="PSSpacer 2 2" xfId="2834"/>
    <cellStyle name="PSSpacer 2 2 2" xfId="62703"/>
    <cellStyle name="PSSpacer 2 3" xfId="62704"/>
    <cellStyle name="PSSpacer 2 3 2" xfId="62705"/>
    <cellStyle name="PSSpacer 2 4" xfId="62706"/>
    <cellStyle name="PSSpacer 2 4 2" xfId="62707"/>
    <cellStyle name="PSSpacer 2 5" xfId="62708"/>
    <cellStyle name="PSSpacer 2 5 2" xfId="62709"/>
    <cellStyle name="PSSpacer 2 6" xfId="62710"/>
    <cellStyle name="PSSpacer 2 6 2" xfId="62711"/>
    <cellStyle name="PSSpacer 2 7" xfId="62712"/>
    <cellStyle name="PSSpacer 2 7 2" xfId="62713"/>
    <cellStyle name="PSSpacer 2 8" xfId="62714"/>
    <cellStyle name="PSSpacer 2 8 2" xfId="62715"/>
    <cellStyle name="PSSpacer 2 9" xfId="62716"/>
    <cellStyle name="PSSpacer 2 9 2" xfId="62717"/>
    <cellStyle name="PSSpacer 3" xfId="2835"/>
    <cellStyle name="PSSpacer 3 10" xfId="62718"/>
    <cellStyle name="PSSpacer 3 2" xfId="62719"/>
    <cellStyle name="PSSpacer 3 2 2" xfId="62720"/>
    <cellStyle name="PSSpacer 3 3" xfId="62721"/>
    <cellStyle name="PSSpacer 3 3 2" xfId="62722"/>
    <cellStyle name="PSSpacer 3 4" xfId="62723"/>
    <cellStyle name="PSSpacer 3 4 2" xfId="62724"/>
    <cellStyle name="PSSpacer 3 5" xfId="62725"/>
    <cellStyle name="PSSpacer 3 5 2" xfId="62726"/>
    <cellStyle name="PSSpacer 3 6" xfId="62727"/>
    <cellStyle name="PSSpacer 3 6 2" xfId="62728"/>
    <cellStyle name="PSSpacer 3 7" xfId="62729"/>
    <cellStyle name="PSSpacer 3 7 2" xfId="62730"/>
    <cellStyle name="PSSpacer 3 8" xfId="62731"/>
    <cellStyle name="PSSpacer 3 8 2" xfId="62732"/>
    <cellStyle name="PSSpacer 3 9" xfId="62733"/>
    <cellStyle name="PSSpacer 3 9 2" xfId="62734"/>
    <cellStyle name="PSSpacer 4" xfId="2836"/>
    <cellStyle name="PSSpacer 4 10" xfId="62735"/>
    <cellStyle name="PSSpacer 4 2" xfId="62736"/>
    <cellStyle name="PSSpacer 4 2 2" xfId="62737"/>
    <cellStyle name="PSSpacer 4 3" xfId="62738"/>
    <cellStyle name="PSSpacer 4 3 2" xfId="62739"/>
    <cellStyle name="PSSpacer 4 4" xfId="62740"/>
    <cellStyle name="PSSpacer 4 4 2" xfId="62741"/>
    <cellStyle name="PSSpacer 4 5" xfId="62742"/>
    <cellStyle name="PSSpacer 4 5 2" xfId="62743"/>
    <cellStyle name="PSSpacer 4 6" xfId="62744"/>
    <cellStyle name="PSSpacer 4 6 2" xfId="62745"/>
    <cellStyle name="PSSpacer 4 7" xfId="62746"/>
    <cellStyle name="PSSpacer 4 7 2" xfId="62747"/>
    <cellStyle name="PSSpacer 4 8" xfId="62748"/>
    <cellStyle name="PSSpacer 4 8 2" xfId="62749"/>
    <cellStyle name="PSSpacer 4 9" xfId="62750"/>
    <cellStyle name="PSSpacer 4 9 2" xfId="62751"/>
    <cellStyle name="PSSpacer 5" xfId="2837"/>
    <cellStyle name="PSSpacer 5 10" xfId="62752"/>
    <cellStyle name="PSSpacer 5 2" xfId="62753"/>
    <cellStyle name="PSSpacer 5 2 2" xfId="62754"/>
    <cellStyle name="PSSpacer 5 3" xfId="62755"/>
    <cellStyle name="PSSpacer 5 3 2" xfId="62756"/>
    <cellStyle name="PSSpacer 5 4" xfId="62757"/>
    <cellStyle name="PSSpacer 5 4 2" xfId="62758"/>
    <cellStyle name="PSSpacer 5 5" xfId="62759"/>
    <cellStyle name="PSSpacer 5 5 2" xfId="62760"/>
    <cellStyle name="PSSpacer 5 6" xfId="62761"/>
    <cellStyle name="PSSpacer 5 6 2" xfId="62762"/>
    <cellStyle name="PSSpacer 5 7" xfId="62763"/>
    <cellStyle name="PSSpacer 5 7 2" xfId="62764"/>
    <cellStyle name="PSSpacer 5 8" xfId="62765"/>
    <cellStyle name="PSSpacer 5 8 2" xfId="62766"/>
    <cellStyle name="PSSpacer 5 9" xfId="62767"/>
    <cellStyle name="PSSpacer 5 9 2" xfId="62768"/>
    <cellStyle name="PSSpacer 6" xfId="2838"/>
    <cellStyle name="PSSpacer 6 10" xfId="62769"/>
    <cellStyle name="PSSpacer 6 2" xfId="62770"/>
    <cellStyle name="PSSpacer 6 2 2" xfId="62771"/>
    <cellStyle name="PSSpacer 6 3" xfId="62772"/>
    <cellStyle name="PSSpacer 6 3 2" xfId="62773"/>
    <cellStyle name="PSSpacer 6 4" xfId="62774"/>
    <cellStyle name="PSSpacer 6 4 2" xfId="62775"/>
    <cellStyle name="PSSpacer 6 5" xfId="62776"/>
    <cellStyle name="PSSpacer 6 5 2" xfId="62777"/>
    <cellStyle name="PSSpacer 6 6" xfId="62778"/>
    <cellStyle name="PSSpacer 6 6 2" xfId="62779"/>
    <cellStyle name="PSSpacer 6 7" xfId="62780"/>
    <cellStyle name="PSSpacer 6 7 2" xfId="62781"/>
    <cellStyle name="PSSpacer 6 8" xfId="62782"/>
    <cellStyle name="PSSpacer 6 8 2" xfId="62783"/>
    <cellStyle name="PSSpacer 6 9" xfId="62784"/>
    <cellStyle name="PSSpacer 6 9 2" xfId="62785"/>
    <cellStyle name="PSSpacer 7" xfId="2839"/>
    <cellStyle name="PSSpacer 7 2" xfId="62786"/>
    <cellStyle name="PSSpacer 7 2 2" xfId="62787"/>
    <cellStyle name="PSSpacer 7 3" xfId="62788"/>
    <cellStyle name="PSSpacer 7 3 2" xfId="62789"/>
    <cellStyle name="PSSpacer 7 4" xfId="62790"/>
    <cellStyle name="PSSpacer 7 4 2" xfId="62791"/>
    <cellStyle name="PSSpacer 7 5" xfId="62792"/>
    <cellStyle name="PSSpacer 7 5 2" xfId="62793"/>
    <cellStyle name="PSSpacer 7 6" xfId="62794"/>
    <cellStyle name="PSSpacer 8" xfId="2840"/>
    <cellStyle name="PSSpacer 8 2" xfId="62795"/>
    <cellStyle name="PSSpacer 8 2 2" xfId="62796"/>
    <cellStyle name="PSSpacer 8 3" xfId="62797"/>
    <cellStyle name="PSSpacer 8 3 2" xfId="62798"/>
    <cellStyle name="PSSpacer 8 4" xfId="62799"/>
    <cellStyle name="PSSpacer 8 4 2" xfId="62800"/>
    <cellStyle name="PSSpacer 8 5" xfId="62801"/>
    <cellStyle name="PSSpacer 8 5 2" xfId="62802"/>
    <cellStyle name="PSSpacer 8 6" xfId="62803"/>
    <cellStyle name="PSSpacer 9" xfId="2841"/>
    <cellStyle name="PSSpacer 9 2" xfId="62804"/>
    <cellStyle name="PSSpacer 9 2 2" xfId="62805"/>
    <cellStyle name="PSSpacer 9 3" xfId="62806"/>
    <cellStyle name="PSSpacer 9 3 2" xfId="62807"/>
    <cellStyle name="PSSpacer 9 4" xfId="62808"/>
    <cellStyle name="PSSpacer 9 4 2" xfId="62809"/>
    <cellStyle name="PSSpacer 9 5" xfId="62810"/>
    <cellStyle name="PSSpacer 9 5 2" xfId="62811"/>
    <cellStyle name="PSSpacer 9 6" xfId="62812"/>
    <cellStyle name="PStest" xfId="62813"/>
    <cellStyle name="RangeBelow" xfId="103"/>
    <cellStyle name="RangeBelow 10" xfId="62814"/>
    <cellStyle name="RangeBelow 10 2" xfId="62815"/>
    <cellStyle name="RangeBelow 10 2 2" xfId="62816"/>
    <cellStyle name="RangeBelow 10 3" xfId="62817"/>
    <cellStyle name="RangeBelow 10 3 2" xfId="62818"/>
    <cellStyle name="RangeBelow 10 4" xfId="62819"/>
    <cellStyle name="RangeBelow 10 4 2" xfId="62820"/>
    <cellStyle name="RangeBelow 10 5" xfId="62821"/>
    <cellStyle name="RangeBelow 10 5 2" xfId="62822"/>
    <cellStyle name="RangeBelow 10 6" xfId="62823"/>
    <cellStyle name="RangeBelow 11" xfId="62824"/>
    <cellStyle name="RangeBelow 11 2" xfId="62825"/>
    <cellStyle name="RangeBelow 11 2 2" xfId="62826"/>
    <cellStyle name="RangeBelow 11 3" xfId="62827"/>
    <cellStyle name="RangeBelow 11 3 2" xfId="62828"/>
    <cellStyle name="RangeBelow 11 4" xfId="62829"/>
    <cellStyle name="RangeBelow 11 4 2" xfId="62830"/>
    <cellStyle name="RangeBelow 11 5" xfId="62831"/>
    <cellStyle name="RangeBelow 11 5 2" xfId="62832"/>
    <cellStyle name="RangeBelow 11 6" xfId="62833"/>
    <cellStyle name="RangeBelow 12" xfId="62834"/>
    <cellStyle name="RangeBelow 12 2" xfId="62835"/>
    <cellStyle name="RangeBelow 12 2 2" xfId="62836"/>
    <cellStyle name="RangeBelow 12 3" xfId="62837"/>
    <cellStyle name="RangeBelow 12 3 2" xfId="62838"/>
    <cellStyle name="RangeBelow 12 4" xfId="62839"/>
    <cellStyle name="RangeBelow 12 4 2" xfId="62840"/>
    <cellStyle name="RangeBelow 12 5" xfId="62841"/>
    <cellStyle name="RangeBelow 12 5 2" xfId="62842"/>
    <cellStyle name="RangeBelow 12 6" xfId="62843"/>
    <cellStyle name="RangeBelow 13" xfId="62844"/>
    <cellStyle name="RangeBelow 13 2" xfId="62845"/>
    <cellStyle name="RangeBelow 13 2 2" xfId="62846"/>
    <cellStyle name="RangeBelow 13 3" xfId="62847"/>
    <cellStyle name="RangeBelow 13 3 2" xfId="62848"/>
    <cellStyle name="RangeBelow 13 4" xfId="62849"/>
    <cellStyle name="RangeBelow 13 4 2" xfId="62850"/>
    <cellStyle name="RangeBelow 13 5" xfId="62851"/>
    <cellStyle name="RangeBelow 13 5 2" xfId="62852"/>
    <cellStyle name="RangeBelow 13 6" xfId="62853"/>
    <cellStyle name="RangeBelow 14" xfId="62854"/>
    <cellStyle name="RangeBelow 14 2" xfId="62855"/>
    <cellStyle name="RangeBelow 14 2 2" xfId="62856"/>
    <cellStyle name="RangeBelow 14 3" xfId="62857"/>
    <cellStyle name="RangeBelow 14 3 2" xfId="62858"/>
    <cellStyle name="RangeBelow 14 4" xfId="62859"/>
    <cellStyle name="RangeBelow 14 4 2" xfId="62860"/>
    <cellStyle name="RangeBelow 14 5" xfId="62861"/>
    <cellStyle name="RangeBelow 14 5 2" xfId="62862"/>
    <cellStyle name="RangeBelow 14 6" xfId="62863"/>
    <cellStyle name="RangeBelow 15" xfId="62864"/>
    <cellStyle name="RangeBelow 15 2" xfId="62865"/>
    <cellStyle name="RangeBelow 15 2 2" xfId="62866"/>
    <cellStyle name="RangeBelow 15 3" xfId="62867"/>
    <cellStyle name="RangeBelow 15 3 2" xfId="62868"/>
    <cellStyle name="RangeBelow 15 4" xfId="62869"/>
    <cellStyle name="RangeBelow 15 4 2" xfId="62870"/>
    <cellStyle name="RangeBelow 15 5" xfId="62871"/>
    <cellStyle name="RangeBelow 15 5 2" xfId="62872"/>
    <cellStyle name="RangeBelow 15 6" xfId="62873"/>
    <cellStyle name="RangeBelow 16" xfId="62874"/>
    <cellStyle name="RangeBelow 17" xfId="62875"/>
    <cellStyle name="RangeBelow 2" xfId="2842"/>
    <cellStyle name="RangeBelow 2 10" xfId="62876"/>
    <cellStyle name="RangeBelow 2 2" xfId="2843"/>
    <cellStyle name="RangeBelow 2 2 2" xfId="62877"/>
    <cellStyle name="RangeBelow 2 3" xfId="62878"/>
    <cellStyle name="RangeBelow 2 3 2" xfId="62879"/>
    <cellStyle name="RangeBelow 2 4" xfId="62880"/>
    <cellStyle name="RangeBelow 2 4 2" xfId="62881"/>
    <cellStyle name="RangeBelow 2 5" xfId="62882"/>
    <cellStyle name="RangeBelow 2 5 2" xfId="62883"/>
    <cellStyle name="RangeBelow 2 6" xfId="62884"/>
    <cellStyle name="RangeBelow 2 6 2" xfId="62885"/>
    <cellStyle name="RangeBelow 2 7" xfId="62886"/>
    <cellStyle name="RangeBelow 2 7 2" xfId="62887"/>
    <cellStyle name="RangeBelow 2 8" xfId="62888"/>
    <cellStyle name="RangeBelow 2 8 2" xfId="62889"/>
    <cellStyle name="RangeBelow 2 9" xfId="62890"/>
    <cellStyle name="RangeBelow 2 9 2" xfId="62891"/>
    <cellStyle name="RangeBelow 3" xfId="2844"/>
    <cellStyle name="RangeBelow 3 10" xfId="62892"/>
    <cellStyle name="RangeBelow 3 2" xfId="62893"/>
    <cellStyle name="RangeBelow 3 2 2" xfId="62894"/>
    <cellStyle name="RangeBelow 3 3" xfId="62895"/>
    <cellStyle name="RangeBelow 3 3 2" xfId="62896"/>
    <cellStyle name="RangeBelow 3 4" xfId="62897"/>
    <cellStyle name="RangeBelow 3 4 2" xfId="62898"/>
    <cellStyle name="RangeBelow 3 5" xfId="62899"/>
    <cellStyle name="RangeBelow 3 5 2" xfId="62900"/>
    <cellStyle name="RangeBelow 3 6" xfId="62901"/>
    <cellStyle name="RangeBelow 3 6 2" xfId="62902"/>
    <cellStyle name="RangeBelow 3 7" xfId="62903"/>
    <cellStyle name="RangeBelow 3 7 2" xfId="62904"/>
    <cellStyle name="RangeBelow 3 8" xfId="62905"/>
    <cellStyle name="RangeBelow 3 8 2" xfId="62906"/>
    <cellStyle name="RangeBelow 3 9" xfId="62907"/>
    <cellStyle name="RangeBelow 3 9 2" xfId="62908"/>
    <cellStyle name="RangeBelow 4" xfId="62909"/>
    <cellStyle name="RangeBelow 4 10" xfId="62910"/>
    <cellStyle name="RangeBelow 4 2" xfId="62911"/>
    <cellStyle name="RangeBelow 4 2 2" xfId="62912"/>
    <cellStyle name="RangeBelow 4 3" xfId="62913"/>
    <cellStyle name="RangeBelow 4 3 2" xfId="62914"/>
    <cellStyle name="RangeBelow 4 4" xfId="62915"/>
    <cellStyle name="RangeBelow 4 4 2" xfId="62916"/>
    <cellStyle name="RangeBelow 4 5" xfId="62917"/>
    <cellStyle name="RangeBelow 4 5 2" xfId="62918"/>
    <cellStyle name="RangeBelow 4 6" xfId="62919"/>
    <cellStyle name="RangeBelow 4 6 2" xfId="62920"/>
    <cellStyle name="RangeBelow 4 7" xfId="62921"/>
    <cellStyle name="RangeBelow 4 7 2" xfId="62922"/>
    <cellStyle name="RangeBelow 4 8" xfId="62923"/>
    <cellStyle name="RangeBelow 4 8 2" xfId="62924"/>
    <cellStyle name="RangeBelow 4 9" xfId="62925"/>
    <cellStyle name="RangeBelow 4 9 2" xfId="62926"/>
    <cellStyle name="RangeBelow 5" xfId="62927"/>
    <cellStyle name="RangeBelow 5 10" xfId="62928"/>
    <cellStyle name="RangeBelow 5 2" xfId="62929"/>
    <cellStyle name="RangeBelow 5 2 2" xfId="62930"/>
    <cellStyle name="RangeBelow 5 3" xfId="62931"/>
    <cellStyle name="RangeBelow 5 3 2" xfId="62932"/>
    <cellStyle name="RangeBelow 5 4" xfId="62933"/>
    <cellStyle name="RangeBelow 5 4 2" xfId="62934"/>
    <cellStyle name="RangeBelow 5 5" xfId="62935"/>
    <cellStyle name="RangeBelow 5 5 2" xfId="62936"/>
    <cellStyle name="RangeBelow 5 6" xfId="62937"/>
    <cellStyle name="RangeBelow 5 6 2" xfId="62938"/>
    <cellStyle name="RangeBelow 5 7" xfId="62939"/>
    <cellStyle name="RangeBelow 5 7 2" xfId="62940"/>
    <cellStyle name="RangeBelow 5 8" xfId="62941"/>
    <cellStyle name="RangeBelow 5 8 2" xfId="62942"/>
    <cellStyle name="RangeBelow 5 9" xfId="62943"/>
    <cellStyle name="RangeBelow 5 9 2" xfId="62944"/>
    <cellStyle name="RangeBelow 6" xfId="62945"/>
    <cellStyle name="RangeBelow 6 10" xfId="62946"/>
    <cellStyle name="RangeBelow 6 2" xfId="62947"/>
    <cellStyle name="RangeBelow 6 2 2" xfId="62948"/>
    <cellStyle name="RangeBelow 6 3" xfId="62949"/>
    <cellStyle name="RangeBelow 6 3 2" xfId="62950"/>
    <cellStyle name="RangeBelow 6 4" xfId="62951"/>
    <cellStyle name="RangeBelow 6 4 2" xfId="62952"/>
    <cellStyle name="RangeBelow 6 5" xfId="62953"/>
    <cellStyle name="RangeBelow 6 5 2" xfId="62954"/>
    <cellStyle name="RangeBelow 6 6" xfId="62955"/>
    <cellStyle name="RangeBelow 6 6 2" xfId="62956"/>
    <cellStyle name="RangeBelow 6 7" xfId="62957"/>
    <cellStyle name="RangeBelow 6 7 2" xfId="62958"/>
    <cellStyle name="RangeBelow 6 8" xfId="62959"/>
    <cellStyle name="RangeBelow 6 8 2" xfId="62960"/>
    <cellStyle name="RangeBelow 6 9" xfId="62961"/>
    <cellStyle name="RangeBelow 6 9 2" xfId="62962"/>
    <cellStyle name="RangeBelow 7" xfId="62963"/>
    <cellStyle name="RangeBelow 7 2" xfId="62964"/>
    <cellStyle name="RangeBelow 7 2 2" xfId="62965"/>
    <cellStyle name="RangeBelow 7 3" xfId="62966"/>
    <cellStyle name="RangeBelow 7 3 2" xfId="62967"/>
    <cellStyle name="RangeBelow 7 4" xfId="62968"/>
    <cellStyle name="RangeBelow 7 4 2" xfId="62969"/>
    <cellStyle name="RangeBelow 7 5" xfId="62970"/>
    <cellStyle name="RangeBelow 7 5 2" xfId="62971"/>
    <cellStyle name="RangeBelow 7 6" xfId="62972"/>
    <cellStyle name="RangeBelow 8" xfId="62973"/>
    <cellStyle name="RangeBelow 8 2" xfId="62974"/>
    <cellStyle name="RangeBelow 8 2 2" xfId="62975"/>
    <cellStyle name="RangeBelow 8 3" xfId="62976"/>
    <cellStyle name="RangeBelow 8 3 2" xfId="62977"/>
    <cellStyle name="RangeBelow 8 4" xfId="62978"/>
    <cellStyle name="RangeBelow 8 4 2" xfId="62979"/>
    <cellStyle name="RangeBelow 8 5" xfId="62980"/>
    <cellStyle name="RangeBelow 8 5 2" xfId="62981"/>
    <cellStyle name="RangeBelow 8 6" xfId="62982"/>
    <cellStyle name="RangeBelow 9" xfId="62983"/>
    <cellStyle name="RangeBelow 9 2" xfId="62984"/>
    <cellStyle name="RangeBelow 9 2 2" xfId="62985"/>
    <cellStyle name="RangeBelow 9 3" xfId="62986"/>
    <cellStyle name="RangeBelow 9 3 2" xfId="62987"/>
    <cellStyle name="RangeBelow 9 4" xfId="62988"/>
    <cellStyle name="RangeBelow 9 4 2" xfId="62989"/>
    <cellStyle name="RangeBelow 9 5" xfId="62990"/>
    <cellStyle name="RangeBelow 9 5 2" xfId="62991"/>
    <cellStyle name="RangeBelow 9 6" xfId="62992"/>
    <cellStyle name="RangeBelow_11-03.1 Pepco" xfId="2845"/>
    <cellStyle name="ROW #'S" xfId="104"/>
    <cellStyle name="SAPBEXaggData" xfId="105"/>
    <cellStyle name="SAPBEXaggData 10" xfId="62993"/>
    <cellStyle name="SAPBEXaggData 11" xfId="62994"/>
    <cellStyle name="SAPBEXaggData 2" xfId="62995"/>
    <cellStyle name="SAPBEXaggData 3" xfId="62996"/>
    <cellStyle name="SAPBEXaggData 4" xfId="62997"/>
    <cellStyle name="SAPBEXaggData 5" xfId="62998"/>
    <cellStyle name="SAPBEXaggData 6" xfId="62999"/>
    <cellStyle name="SAPBEXaggData 7" xfId="63000"/>
    <cellStyle name="SAPBEXaggData 8" xfId="63001"/>
    <cellStyle name="SAPBEXaggData 9" xfId="63002"/>
    <cellStyle name="SAPBEXaggDataEmph" xfId="106"/>
    <cellStyle name="SAPBEXaggDataEmph 10" xfId="63003"/>
    <cellStyle name="SAPBEXaggDataEmph 11" xfId="63004"/>
    <cellStyle name="SAPBEXaggDataEmph 2" xfId="63005"/>
    <cellStyle name="SAPBEXaggDataEmph 3" xfId="63006"/>
    <cellStyle name="SAPBEXaggDataEmph 4" xfId="63007"/>
    <cellStyle name="SAPBEXaggDataEmph 5" xfId="63008"/>
    <cellStyle name="SAPBEXaggDataEmph 6" xfId="63009"/>
    <cellStyle name="SAPBEXaggDataEmph 7" xfId="63010"/>
    <cellStyle name="SAPBEXaggDataEmph 8" xfId="63011"/>
    <cellStyle name="SAPBEXaggDataEmph 9" xfId="63012"/>
    <cellStyle name="SAPBEXaggItem" xfId="107"/>
    <cellStyle name="SAPBEXaggItem 10" xfId="63013"/>
    <cellStyle name="SAPBEXaggItem 11" xfId="63014"/>
    <cellStyle name="SAPBEXaggItem 2" xfId="63015"/>
    <cellStyle name="SAPBEXaggItem 3" xfId="63016"/>
    <cellStyle name="SAPBEXaggItem 4" xfId="63017"/>
    <cellStyle name="SAPBEXaggItem 5" xfId="63018"/>
    <cellStyle name="SAPBEXaggItem 6" xfId="63019"/>
    <cellStyle name="SAPBEXaggItem 7" xfId="63020"/>
    <cellStyle name="SAPBEXaggItem 8" xfId="63021"/>
    <cellStyle name="SAPBEXaggItem 9" xfId="63022"/>
    <cellStyle name="SAPBEXaggItemX" xfId="108"/>
    <cellStyle name="SAPBEXaggItemX 10" xfId="63023"/>
    <cellStyle name="SAPBEXaggItemX 11" xfId="63024"/>
    <cellStyle name="SAPBEXaggItemX 2" xfId="63025"/>
    <cellStyle name="SAPBEXaggItemX 3" xfId="63026"/>
    <cellStyle name="SAPBEXaggItemX 4" xfId="63027"/>
    <cellStyle name="SAPBEXaggItemX 5" xfId="63028"/>
    <cellStyle name="SAPBEXaggItemX 6" xfId="63029"/>
    <cellStyle name="SAPBEXaggItemX 7" xfId="63030"/>
    <cellStyle name="SAPBEXaggItemX 8" xfId="63031"/>
    <cellStyle name="SAPBEXaggItemX 9" xfId="63032"/>
    <cellStyle name="SAPBEXchaText" xfId="109"/>
    <cellStyle name="SAPBEXchaText 10" xfId="63033"/>
    <cellStyle name="SAPBEXchaText 2" xfId="2846"/>
    <cellStyle name="SAPBEXchaText 2 2" xfId="2847"/>
    <cellStyle name="SAPBEXchaText 3" xfId="63034"/>
    <cellStyle name="SAPBEXchaText 4" xfId="63035"/>
    <cellStyle name="SAPBEXchaText 5" xfId="63036"/>
    <cellStyle name="SAPBEXchaText 6" xfId="63037"/>
    <cellStyle name="SAPBEXchaText 7" xfId="63038"/>
    <cellStyle name="SAPBEXchaText 8" xfId="63039"/>
    <cellStyle name="SAPBEXchaText 9" xfId="63040"/>
    <cellStyle name="SAPBEXexcBad7" xfId="110"/>
    <cellStyle name="SAPBEXexcBad7 10" xfId="63041"/>
    <cellStyle name="SAPBEXexcBad7 11" xfId="63042"/>
    <cellStyle name="SAPBEXexcBad7 2" xfId="63043"/>
    <cellStyle name="SAPBEXexcBad7 3" xfId="63044"/>
    <cellStyle name="SAPBEXexcBad7 4" xfId="63045"/>
    <cellStyle name="SAPBEXexcBad7 5" xfId="63046"/>
    <cellStyle name="SAPBEXexcBad7 6" xfId="63047"/>
    <cellStyle name="SAPBEXexcBad7 7" xfId="63048"/>
    <cellStyle name="SAPBEXexcBad7 8" xfId="63049"/>
    <cellStyle name="SAPBEXexcBad7 9" xfId="63050"/>
    <cellStyle name="SAPBEXexcBad8" xfId="111"/>
    <cellStyle name="SAPBEXexcBad8 10" xfId="63051"/>
    <cellStyle name="SAPBEXexcBad8 11" xfId="63052"/>
    <cellStyle name="SAPBEXexcBad8 2" xfId="63053"/>
    <cellStyle name="SAPBEXexcBad8 3" xfId="63054"/>
    <cellStyle name="SAPBEXexcBad8 4" xfId="63055"/>
    <cellStyle name="SAPBEXexcBad8 5" xfId="63056"/>
    <cellStyle name="SAPBEXexcBad8 6" xfId="63057"/>
    <cellStyle name="SAPBEXexcBad8 7" xfId="63058"/>
    <cellStyle name="SAPBEXexcBad8 8" xfId="63059"/>
    <cellStyle name="SAPBEXexcBad8 9" xfId="63060"/>
    <cellStyle name="SAPBEXexcBad9" xfId="112"/>
    <cellStyle name="SAPBEXexcBad9 10" xfId="63061"/>
    <cellStyle name="SAPBEXexcBad9 11" xfId="63062"/>
    <cellStyle name="SAPBEXexcBad9 2" xfId="63063"/>
    <cellStyle name="SAPBEXexcBad9 3" xfId="63064"/>
    <cellStyle name="SAPBEXexcBad9 4" xfId="63065"/>
    <cellStyle name="SAPBEXexcBad9 5" xfId="63066"/>
    <cellStyle name="SAPBEXexcBad9 6" xfId="63067"/>
    <cellStyle name="SAPBEXexcBad9 7" xfId="63068"/>
    <cellStyle name="SAPBEXexcBad9 8" xfId="63069"/>
    <cellStyle name="SAPBEXexcBad9 9" xfId="63070"/>
    <cellStyle name="SAPBEXexcCritical4" xfId="113"/>
    <cellStyle name="SAPBEXexcCritical4 10" xfId="63071"/>
    <cellStyle name="SAPBEXexcCritical4 11" xfId="63072"/>
    <cellStyle name="SAPBEXexcCritical4 2" xfId="63073"/>
    <cellStyle name="SAPBEXexcCritical4 3" xfId="63074"/>
    <cellStyle name="SAPBEXexcCritical4 4" xfId="63075"/>
    <cellStyle name="SAPBEXexcCritical4 5" xfId="63076"/>
    <cellStyle name="SAPBEXexcCritical4 6" xfId="63077"/>
    <cellStyle name="SAPBEXexcCritical4 7" xfId="63078"/>
    <cellStyle name="SAPBEXexcCritical4 8" xfId="63079"/>
    <cellStyle name="SAPBEXexcCritical4 9" xfId="63080"/>
    <cellStyle name="SAPBEXexcCritical5" xfId="114"/>
    <cellStyle name="SAPBEXexcCritical5 10" xfId="63081"/>
    <cellStyle name="SAPBEXexcCritical5 11" xfId="63082"/>
    <cellStyle name="SAPBEXexcCritical5 2" xfId="63083"/>
    <cellStyle name="SAPBEXexcCritical5 3" xfId="63084"/>
    <cellStyle name="SAPBEXexcCritical5 4" xfId="63085"/>
    <cellStyle name="SAPBEXexcCritical5 5" xfId="63086"/>
    <cellStyle name="SAPBEXexcCritical5 6" xfId="63087"/>
    <cellStyle name="SAPBEXexcCritical5 7" xfId="63088"/>
    <cellStyle name="SAPBEXexcCritical5 8" xfId="63089"/>
    <cellStyle name="SAPBEXexcCritical5 9" xfId="63090"/>
    <cellStyle name="SAPBEXexcCritical6" xfId="115"/>
    <cellStyle name="SAPBEXexcCritical6 10" xfId="63091"/>
    <cellStyle name="SAPBEXexcCritical6 11" xfId="63092"/>
    <cellStyle name="SAPBEXexcCritical6 2" xfId="63093"/>
    <cellStyle name="SAPBEXexcCritical6 3" xfId="63094"/>
    <cellStyle name="SAPBEXexcCritical6 4" xfId="63095"/>
    <cellStyle name="SAPBEXexcCritical6 5" xfId="63096"/>
    <cellStyle name="SAPBEXexcCritical6 6" xfId="63097"/>
    <cellStyle name="SAPBEXexcCritical6 7" xfId="63098"/>
    <cellStyle name="SAPBEXexcCritical6 8" xfId="63099"/>
    <cellStyle name="SAPBEXexcCritical6 9" xfId="63100"/>
    <cellStyle name="SAPBEXexcGood1" xfId="116"/>
    <cellStyle name="SAPBEXexcGood1 10" xfId="63101"/>
    <cellStyle name="SAPBEXexcGood1 11" xfId="63102"/>
    <cellStyle name="SAPBEXexcGood1 2" xfId="63103"/>
    <cellStyle name="SAPBEXexcGood1 3" xfId="63104"/>
    <cellStyle name="SAPBEXexcGood1 4" xfId="63105"/>
    <cellStyle name="SAPBEXexcGood1 5" xfId="63106"/>
    <cellStyle name="SAPBEXexcGood1 6" xfId="63107"/>
    <cellStyle name="SAPBEXexcGood1 7" xfId="63108"/>
    <cellStyle name="SAPBEXexcGood1 8" xfId="63109"/>
    <cellStyle name="SAPBEXexcGood1 9" xfId="63110"/>
    <cellStyle name="SAPBEXexcGood2" xfId="117"/>
    <cellStyle name="SAPBEXexcGood2 10" xfId="63111"/>
    <cellStyle name="SAPBEXexcGood2 11" xfId="63112"/>
    <cellStyle name="SAPBEXexcGood2 2" xfId="63113"/>
    <cellStyle name="SAPBEXexcGood2 3" xfId="63114"/>
    <cellStyle name="SAPBEXexcGood2 4" xfId="63115"/>
    <cellStyle name="SAPBEXexcGood2 5" xfId="63116"/>
    <cellStyle name="SAPBEXexcGood2 6" xfId="63117"/>
    <cellStyle name="SAPBEXexcGood2 7" xfId="63118"/>
    <cellStyle name="SAPBEXexcGood2 8" xfId="63119"/>
    <cellStyle name="SAPBEXexcGood2 9" xfId="63120"/>
    <cellStyle name="SAPBEXexcGood3" xfId="118"/>
    <cellStyle name="SAPBEXexcGood3 10" xfId="63121"/>
    <cellStyle name="SAPBEXexcGood3 11" xfId="63122"/>
    <cellStyle name="SAPBEXexcGood3 2" xfId="63123"/>
    <cellStyle name="SAPBEXexcGood3 3" xfId="63124"/>
    <cellStyle name="SAPBEXexcGood3 4" xfId="63125"/>
    <cellStyle name="SAPBEXexcGood3 5" xfId="63126"/>
    <cellStyle name="SAPBEXexcGood3 6" xfId="63127"/>
    <cellStyle name="SAPBEXexcGood3 7" xfId="63128"/>
    <cellStyle name="SAPBEXexcGood3 8" xfId="63129"/>
    <cellStyle name="SAPBEXexcGood3 9" xfId="63130"/>
    <cellStyle name="SAPBEXfilterDrill" xfId="119"/>
    <cellStyle name="SAPBEXfilterDrill 10" xfId="63131"/>
    <cellStyle name="SAPBEXfilterDrill 11" xfId="63132"/>
    <cellStyle name="SAPBEXfilterDrill 2" xfId="63133"/>
    <cellStyle name="SAPBEXfilterDrill 3" xfId="63134"/>
    <cellStyle name="SAPBEXfilterDrill 4" xfId="63135"/>
    <cellStyle name="SAPBEXfilterDrill 5" xfId="63136"/>
    <cellStyle name="SAPBEXfilterDrill 6" xfId="63137"/>
    <cellStyle name="SAPBEXfilterDrill 7" xfId="63138"/>
    <cellStyle name="SAPBEXfilterDrill 8" xfId="63139"/>
    <cellStyle name="SAPBEXfilterDrill 9" xfId="63140"/>
    <cellStyle name="SAPBEXfilterItem" xfId="120"/>
    <cellStyle name="SAPBEXfilterItem 10" xfId="63141"/>
    <cellStyle name="SAPBEXfilterItem 11" xfId="63142"/>
    <cellStyle name="SAPBEXfilterItem 2" xfId="63143"/>
    <cellStyle name="SAPBEXfilterItem 3" xfId="63144"/>
    <cellStyle name="SAPBEXfilterItem 4" xfId="63145"/>
    <cellStyle name="SAPBEXfilterItem 5" xfId="63146"/>
    <cellStyle name="SAPBEXfilterItem 6" xfId="63147"/>
    <cellStyle name="SAPBEXfilterItem 7" xfId="63148"/>
    <cellStyle name="SAPBEXfilterItem 8" xfId="63149"/>
    <cellStyle name="SAPBEXfilterItem 9" xfId="63150"/>
    <cellStyle name="SAPBEXfilterText" xfId="121"/>
    <cellStyle name="SAPBEXfilterText 10" xfId="63151"/>
    <cellStyle name="SAPBEXfilterText 2" xfId="2848"/>
    <cellStyle name="SAPBEXfilterText 3" xfId="63152"/>
    <cellStyle name="SAPBEXfilterText 4" xfId="63153"/>
    <cellStyle name="SAPBEXfilterText 5" xfId="63154"/>
    <cellStyle name="SAPBEXfilterText 6" xfId="63155"/>
    <cellStyle name="SAPBEXfilterText 7" xfId="63156"/>
    <cellStyle name="SAPBEXfilterText 8" xfId="63157"/>
    <cellStyle name="SAPBEXfilterText 9" xfId="63158"/>
    <cellStyle name="SAPBEXformats" xfId="122"/>
    <cellStyle name="SAPBEXformats 10" xfId="63159"/>
    <cellStyle name="SAPBEXformats 2" xfId="2849"/>
    <cellStyle name="SAPBEXformats 2 2" xfId="2850"/>
    <cellStyle name="SAPBEXformats 3" xfId="63160"/>
    <cellStyle name="SAPBEXformats 4" xfId="63161"/>
    <cellStyle name="SAPBEXformats 5" xfId="63162"/>
    <cellStyle name="SAPBEXformats 6" xfId="63163"/>
    <cellStyle name="SAPBEXformats 7" xfId="63164"/>
    <cellStyle name="SAPBEXformats 8" xfId="63165"/>
    <cellStyle name="SAPBEXformats 9" xfId="63166"/>
    <cellStyle name="SAPBEXheaderItem" xfId="123"/>
    <cellStyle name="SAPBEXheaderItem 10" xfId="63167"/>
    <cellStyle name="SAPBEXheaderItem 2" xfId="2851"/>
    <cellStyle name="SAPBEXheaderItem 3" xfId="2852"/>
    <cellStyle name="SAPBEXheaderItem 4" xfId="2853"/>
    <cellStyle name="SAPBEXheaderItem 5" xfId="63168"/>
    <cellStyle name="SAPBEXheaderItem 6" xfId="63169"/>
    <cellStyle name="SAPBEXheaderItem 7" xfId="63170"/>
    <cellStyle name="SAPBEXheaderItem 8" xfId="63171"/>
    <cellStyle name="SAPBEXheaderItem 9" xfId="63172"/>
    <cellStyle name="SAPBEXheaderText" xfId="124"/>
    <cellStyle name="SAPBEXheaderText 10" xfId="63173"/>
    <cellStyle name="SAPBEXheaderText 2" xfId="2854"/>
    <cellStyle name="SAPBEXheaderText 3" xfId="2855"/>
    <cellStyle name="SAPBEXheaderText 4" xfId="2856"/>
    <cellStyle name="SAPBEXheaderText 5" xfId="63174"/>
    <cellStyle name="SAPBEXheaderText 6" xfId="63175"/>
    <cellStyle name="SAPBEXheaderText 7" xfId="63176"/>
    <cellStyle name="SAPBEXheaderText 8" xfId="63177"/>
    <cellStyle name="SAPBEXheaderText 9" xfId="63178"/>
    <cellStyle name="SAPBEXHLevel0" xfId="125"/>
    <cellStyle name="SAPBEXHLevel0 10" xfId="63179"/>
    <cellStyle name="SAPBEXHLevel0 2" xfId="2857"/>
    <cellStyle name="SAPBEXHLevel0 2 2" xfId="2858"/>
    <cellStyle name="SAPBEXHLevel0 3" xfId="63180"/>
    <cellStyle name="SAPBEXHLevel0 4" xfId="63181"/>
    <cellStyle name="SAPBEXHLevel0 5" xfId="63182"/>
    <cellStyle name="SAPBEXHLevel0 6" xfId="63183"/>
    <cellStyle name="SAPBEXHLevel0 7" xfId="63184"/>
    <cellStyle name="SAPBEXHLevel0 8" xfId="63185"/>
    <cellStyle name="SAPBEXHLevel0 9" xfId="63186"/>
    <cellStyle name="SAPBEXHLevel0X" xfId="126"/>
    <cellStyle name="SAPBEXHLevel0X 10" xfId="63187"/>
    <cellStyle name="SAPBEXHLevel0X 2" xfId="2859"/>
    <cellStyle name="SAPBEXHLevel0X 2 2" xfId="2860"/>
    <cellStyle name="SAPBEXHLevel0X 3" xfId="63188"/>
    <cellStyle name="SAPBEXHLevel0X 4" xfId="63189"/>
    <cellStyle name="SAPBEXHLevel0X 5" xfId="63190"/>
    <cellStyle name="SAPBEXHLevel0X 6" xfId="63191"/>
    <cellStyle name="SAPBEXHLevel0X 7" xfId="63192"/>
    <cellStyle name="SAPBEXHLevel0X 8" xfId="63193"/>
    <cellStyle name="SAPBEXHLevel0X 9" xfId="63194"/>
    <cellStyle name="SAPBEXHLevel1" xfId="127"/>
    <cellStyle name="SAPBEXHLevel1 10" xfId="63195"/>
    <cellStyle name="SAPBEXHLevel1 2" xfId="2861"/>
    <cellStyle name="SAPBEXHLevel1 2 2" xfId="2862"/>
    <cellStyle name="SAPBEXHLevel1 3" xfId="63196"/>
    <cellStyle name="SAPBEXHLevel1 4" xfId="63197"/>
    <cellStyle name="SAPBEXHLevel1 5" xfId="63198"/>
    <cellStyle name="SAPBEXHLevel1 6" xfId="63199"/>
    <cellStyle name="SAPBEXHLevel1 7" xfId="63200"/>
    <cellStyle name="SAPBEXHLevel1 8" xfId="63201"/>
    <cellStyle name="SAPBEXHLevel1 9" xfId="63202"/>
    <cellStyle name="SAPBEXHLevel1X" xfId="128"/>
    <cellStyle name="SAPBEXHLevel1X 10" xfId="63203"/>
    <cellStyle name="SAPBEXHLevel1X 2" xfId="2863"/>
    <cellStyle name="SAPBEXHLevel1X 2 2" xfId="2864"/>
    <cellStyle name="SAPBEXHLevel1X 3" xfId="63204"/>
    <cellStyle name="SAPBEXHLevel1X 4" xfId="63205"/>
    <cellStyle name="SAPBEXHLevel1X 5" xfId="63206"/>
    <cellStyle name="SAPBEXHLevel1X 6" xfId="63207"/>
    <cellStyle name="SAPBEXHLevel1X 7" xfId="63208"/>
    <cellStyle name="SAPBEXHLevel1X 8" xfId="63209"/>
    <cellStyle name="SAPBEXHLevel1X 9" xfId="63210"/>
    <cellStyle name="SAPBEXHLevel2" xfId="129"/>
    <cellStyle name="SAPBEXHLevel2 10" xfId="63211"/>
    <cellStyle name="SAPBEXHLevel2 2" xfId="2865"/>
    <cellStyle name="SAPBEXHLevel2 2 2" xfId="2866"/>
    <cellStyle name="SAPBEXHLevel2 3" xfId="63212"/>
    <cellStyle name="SAPBEXHLevel2 4" xfId="63213"/>
    <cellStyle name="SAPBEXHLevel2 5" xfId="63214"/>
    <cellStyle name="SAPBEXHLevel2 6" xfId="63215"/>
    <cellStyle name="SAPBEXHLevel2 7" xfId="63216"/>
    <cellStyle name="SAPBEXHLevel2 8" xfId="63217"/>
    <cellStyle name="SAPBEXHLevel2 9" xfId="63218"/>
    <cellStyle name="SAPBEXHLevel2X" xfId="130"/>
    <cellStyle name="SAPBEXHLevel2X 10" xfId="63219"/>
    <cellStyle name="SAPBEXHLevel2X 2" xfId="2867"/>
    <cellStyle name="SAPBEXHLevel2X 2 2" xfId="2868"/>
    <cellStyle name="SAPBEXHLevel2X 3" xfId="63220"/>
    <cellStyle name="SAPBEXHLevel2X 4" xfId="63221"/>
    <cellStyle name="SAPBEXHLevel2X 5" xfId="63222"/>
    <cellStyle name="SAPBEXHLevel2X 6" xfId="63223"/>
    <cellStyle name="SAPBEXHLevel2X 7" xfId="63224"/>
    <cellStyle name="SAPBEXHLevel2X 8" xfId="63225"/>
    <cellStyle name="SAPBEXHLevel2X 9" xfId="63226"/>
    <cellStyle name="SAPBEXHLevel3" xfId="131"/>
    <cellStyle name="SAPBEXHLevel3 10" xfId="63227"/>
    <cellStyle name="SAPBEXHLevel3 2" xfId="2869"/>
    <cellStyle name="SAPBEXHLevel3 2 2" xfId="2870"/>
    <cellStyle name="SAPBEXHLevel3 3" xfId="63228"/>
    <cellStyle name="SAPBEXHLevel3 4" xfId="63229"/>
    <cellStyle name="SAPBEXHLevel3 5" xfId="63230"/>
    <cellStyle name="SAPBEXHLevel3 6" xfId="63231"/>
    <cellStyle name="SAPBEXHLevel3 7" xfId="63232"/>
    <cellStyle name="SAPBEXHLevel3 8" xfId="63233"/>
    <cellStyle name="SAPBEXHLevel3 9" xfId="63234"/>
    <cellStyle name="SAPBEXHLevel3X" xfId="132"/>
    <cellStyle name="SAPBEXHLevel3X 10" xfId="63235"/>
    <cellStyle name="SAPBEXHLevel3X 2" xfId="2871"/>
    <cellStyle name="SAPBEXHLevel3X 2 2" xfId="2872"/>
    <cellStyle name="SAPBEXHLevel3X 3" xfId="63236"/>
    <cellStyle name="SAPBEXHLevel3X 4" xfId="63237"/>
    <cellStyle name="SAPBEXHLevel3X 5" xfId="63238"/>
    <cellStyle name="SAPBEXHLevel3X 6" xfId="63239"/>
    <cellStyle name="SAPBEXHLevel3X 7" xfId="63240"/>
    <cellStyle name="SAPBEXHLevel3X 8" xfId="63241"/>
    <cellStyle name="SAPBEXHLevel3X 9" xfId="63242"/>
    <cellStyle name="SAPBEXinputData" xfId="2873"/>
    <cellStyle name="SAPBEXinputData 2" xfId="63243"/>
    <cellStyle name="SAPBEXinputData 2 2" xfId="63244"/>
    <cellStyle name="SAPBEXinputData 2 3" xfId="63245"/>
    <cellStyle name="SAPBEXinputData 2 4" xfId="63246"/>
    <cellStyle name="SAPBEXinputData 2 5" xfId="63247"/>
    <cellStyle name="SAPBEXinputData 3" xfId="63248"/>
    <cellStyle name="SAPBEXinputData 4" xfId="63249"/>
    <cellStyle name="SAPBEXinputData 5" xfId="63250"/>
    <cellStyle name="SAPBEXinputData 6" xfId="63251"/>
    <cellStyle name="SAPBEXinputData 7" xfId="63252"/>
    <cellStyle name="SAPBEXinputData 8" xfId="63253"/>
    <cellStyle name="SAPBEXinputData 9" xfId="63254"/>
    <cellStyle name="SAPBEXItemHeader" xfId="2874"/>
    <cellStyle name="SAPBEXItemHeader 10" xfId="63255"/>
    <cellStyle name="SAPBEXItemHeader 2" xfId="63256"/>
    <cellStyle name="SAPBEXItemHeader 3" xfId="63257"/>
    <cellStyle name="SAPBEXItemHeader 4" xfId="63258"/>
    <cellStyle name="SAPBEXItemHeader 5" xfId="63259"/>
    <cellStyle name="SAPBEXItemHeader 6" xfId="63260"/>
    <cellStyle name="SAPBEXItemHeader 7" xfId="63261"/>
    <cellStyle name="SAPBEXItemHeader 8" xfId="63262"/>
    <cellStyle name="SAPBEXItemHeader 9" xfId="63263"/>
    <cellStyle name="SAPBEXresData" xfId="133"/>
    <cellStyle name="SAPBEXresData 10" xfId="63264"/>
    <cellStyle name="SAPBEXresData 11" xfId="63265"/>
    <cellStyle name="SAPBEXresData 2" xfId="63266"/>
    <cellStyle name="SAPBEXresData 3" xfId="63267"/>
    <cellStyle name="SAPBEXresData 4" xfId="63268"/>
    <cellStyle name="SAPBEXresData 5" xfId="63269"/>
    <cellStyle name="SAPBEXresData 6" xfId="63270"/>
    <cellStyle name="SAPBEXresData 7" xfId="63271"/>
    <cellStyle name="SAPBEXresData 8" xfId="63272"/>
    <cellStyle name="SAPBEXresData 9" xfId="63273"/>
    <cellStyle name="SAPBEXresDataEmph" xfId="134"/>
    <cellStyle name="SAPBEXresDataEmph 2" xfId="63274"/>
    <cellStyle name="SAPBEXresDataEmph 2 2" xfId="63275"/>
    <cellStyle name="SAPBEXresDataEmph 3" xfId="63276"/>
    <cellStyle name="SAPBEXresDataEmph 4" xfId="63277"/>
    <cellStyle name="SAPBEXresDataEmph 5" xfId="63278"/>
    <cellStyle name="SAPBEXresDataEmph 6" xfId="63279"/>
    <cellStyle name="SAPBEXresItem" xfId="135"/>
    <cellStyle name="SAPBEXresItem 10" xfId="63280"/>
    <cellStyle name="SAPBEXresItem 11" xfId="63281"/>
    <cellStyle name="SAPBEXresItem 2" xfId="63282"/>
    <cellStyle name="SAPBEXresItem 3" xfId="63283"/>
    <cellStyle name="SAPBEXresItem 4" xfId="63284"/>
    <cellStyle name="SAPBEXresItem 5" xfId="63285"/>
    <cellStyle name="SAPBEXresItem 6" xfId="63286"/>
    <cellStyle name="SAPBEXresItem 7" xfId="63287"/>
    <cellStyle name="SAPBEXresItem 8" xfId="63288"/>
    <cellStyle name="SAPBEXresItem 9" xfId="63289"/>
    <cellStyle name="SAPBEXresItemX" xfId="136"/>
    <cellStyle name="SAPBEXresItemX 10" xfId="63290"/>
    <cellStyle name="SAPBEXresItemX 11" xfId="63291"/>
    <cellStyle name="SAPBEXresItemX 2" xfId="63292"/>
    <cellStyle name="SAPBEXresItemX 3" xfId="63293"/>
    <cellStyle name="SAPBEXresItemX 4" xfId="63294"/>
    <cellStyle name="SAPBEXresItemX 5" xfId="63295"/>
    <cellStyle name="SAPBEXresItemX 6" xfId="63296"/>
    <cellStyle name="SAPBEXresItemX 7" xfId="63297"/>
    <cellStyle name="SAPBEXresItemX 8" xfId="63298"/>
    <cellStyle name="SAPBEXresItemX 9" xfId="63299"/>
    <cellStyle name="SAPBEXstdData" xfId="137"/>
    <cellStyle name="SAPBEXstdData 10" xfId="63300"/>
    <cellStyle name="SAPBEXstdData 11" xfId="63301"/>
    <cellStyle name="SAPBEXstdData 2" xfId="63302"/>
    <cellStyle name="SAPBEXstdData 3" xfId="63303"/>
    <cellStyle name="SAPBEXstdData 4" xfId="63304"/>
    <cellStyle name="SAPBEXstdData 5" xfId="63305"/>
    <cellStyle name="SAPBEXstdData 6" xfId="63306"/>
    <cellStyle name="SAPBEXstdData 7" xfId="63307"/>
    <cellStyle name="SAPBEXstdData 8" xfId="63308"/>
    <cellStyle name="SAPBEXstdData 9" xfId="63309"/>
    <cellStyle name="SAPBEXstdDataEmph" xfId="138"/>
    <cellStyle name="SAPBEXstdDataEmph 10" xfId="63310"/>
    <cellStyle name="SAPBEXstdDataEmph 11" xfId="63311"/>
    <cellStyle name="SAPBEXstdDataEmph 2" xfId="63312"/>
    <cellStyle name="SAPBEXstdDataEmph 3" xfId="63313"/>
    <cellStyle name="SAPBEXstdDataEmph 4" xfId="63314"/>
    <cellStyle name="SAPBEXstdDataEmph 5" xfId="63315"/>
    <cellStyle name="SAPBEXstdDataEmph 6" xfId="63316"/>
    <cellStyle name="SAPBEXstdDataEmph 7" xfId="63317"/>
    <cellStyle name="SAPBEXstdDataEmph 8" xfId="63318"/>
    <cellStyle name="SAPBEXstdDataEmph 9" xfId="63319"/>
    <cellStyle name="SAPBEXstdItem" xfId="139"/>
    <cellStyle name="SAPBEXstdItem 10" xfId="63320"/>
    <cellStyle name="SAPBEXstdItem 10 2" xfId="63321"/>
    <cellStyle name="SAPBEXstdItem 10 2 2" xfId="63322"/>
    <cellStyle name="SAPBEXstdItem 10 3" xfId="63323"/>
    <cellStyle name="SAPBEXstdItem 10 3 2" xfId="63324"/>
    <cellStyle name="SAPBEXstdItem 10 4" xfId="63325"/>
    <cellStyle name="SAPBEXstdItem 10 4 2" xfId="63326"/>
    <cellStyle name="SAPBEXstdItem 10 5" xfId="63327"/>
    <cellStyle name="SAPBEXstdItem 10 5 2" xfId="63328"/>
    <cellStyle name="SAPBEXstdItem 10 6" xfId="63329"/>
    <cellStyle name="SAPBEXstdItem 11" xfId="63330"/>
    <cellStyle name="SAPBEXstdItem 11 2" xfId="63331"/>
    <cellStyle name="SAPBEXstdItem 11 2 2" xfId="63332"/>
    <cellStyle name="SAPBEXstdItem 11 3" xfId="63333"/>
    <cellStyle name="SAPBEXstdItem 11 3 2" xfId="63334"/>
    <cellStyle name="SAPBEXstdItem 11 4" xfId="63335"/>
    <cellStyle name="SAPBEXstdItem 11 4 2" xfId="63336"/>
    <cellStyle name="SAPBEXstdItem 11 5" xfId="63337"/>
    <cellStyle name="SAPBEXstdItem 11 5 2" xfId="63338"/>
    <cellStyle name="SAPBEXstdItem 11 6" xfId="63339"/>
    <cellStyle name="SAPBEXstdItem 12" xfId="63340"/>
    <cellStyle name="SAPBEXstdItem 12 2" xfId="63341"/>
    <cellStyle name="SAPBEXstdItem 12 2 2" xfId="63342"/>
    <cellStyle name="SAPBEXstdItem 12 3" xfId="63343"/>
    <cellStyle name="SAPBEXstdItem 12 3 2" xfId="63344"/>
    <cellStyle name="SAPBEXstdItem 12 4" xfId="63345"/>
    <cellStyle name="SAPBEXstdItem 12 4 2" xfId="63346"/>
    <cellStyle name="SAPBEXstdItem 12 5" xfId="63347"/>
    <cellStyle name="SAPBEXstdItem 12 5 2" xfId="63348"/>
    <cellStyle name="SAPBEXstdItem 12 6" xfId="63349"/>
    <cellStyle name="SAPBEXstdItem 13" xfId="63350"/>
    <cellStyle name="SAPBEXstdItem 13 2" xfId="63351"/>
    <cellStyle name="SAPBEXstdItem 13 2 2" xfId="63352"/>
    <cellStyle name="SAPBEXstdItem 13 3" xfId="63353"/>
    <cellStyle name="SAPBEXstdItem 13 3 2" xfId="63354"/>
    <cellStyle name="SAPBEXstdItem 13 4" xfId="63355"/>
    <cellStyle name="SAPBEXstdItem 13 4 2" xfId="63356"/>
    <cellStyle name="SAPBEXstdItem 13 5" xfId="63357"/>
    <cellStyle name="SAPBEXstdItem 13 5 2" xfId="63358"/>
    <cellStyle name="SAPBEXstdItem 13 6" xfId="63359"/>
    <cellStyle name="SAPBEXstdItem 14" xfId="63360"/>
    <cellStyle name="SAPBEXstdItem 14 2" xfId="63361"/>
    <cellStyle name="SAPBEXstdItem 14 2 2" xfId="63362"/>
    <cellStyle name="SAPBEXstdItem 14 3" xfId="63363"/>
    <cellStyle name="SAPBEXstdItem 14 3 2" xfId="63364"/>
    <cellStyle name="SAPBEXstdItem 14 4" xfId="63365"/>
    <cellStyle name="SAPBEXstdItem 14 4 2" xfId="63366"/>
    <cellStyle name="SAPBEXstdItem 14 5" xfId="63367"/>
    <cellStyle name="SAPBEXstdItem 14 5 2" xfId="63368"/>
    <cellStyle name="SAPBEXstdItem 14 6" xfId="63369"/>
    <cellStyle name="SAPBEXstdItem 15" xfId="63370"/>
    <cellStyle name="SAPBEXstdItem 15 2" xfId="63371"/>
    <cellStyle name="SAPBEXstdItem 15 2 2" xfId="63372"/>
    <cellStyle name="SAPBEXstdItem 15 3" xfId="63373"/>
    <cellStyle name="SAPBEXstdItem 15 3 2" xfId="63374"/>
    <cellStyle name="SAPBEXstdItem 15 4" xfId="63375"/>
    <cellStyle name="SAPBEXstdItem 15 4 2" xfId="63376"/>
    <cellStyle name="SAPBEXstdItem 15 5" xfId="63377"/>
    <cellStyle name="SAPBEXstdItem 15 5 2" xfId="63378"/>
    <cellStyle name="SAPBEXstdItem 15 6" xfId="63379"/>
    <cellStyle name="SAPBEXstdItem 16" xfId="63380"/>
    <cellStyle name="SAPBEXstdItem 16 2" xfId="63381"/>
    <cellStyle name="SAPBEXstdItem 16 2 2" xfId="63382"/>
    <cellStyle name="SAPBEXstdItem 16 3" xfId="63383"/>
    <cellStyle name="SAPBEXstdItem 16 3 2" xfId="63384"/>
    <cellStyle name="SAPBEXstdItem 16 4" xfId="63385"/>
    <cellStyle name="SAPBEXstdItem 16 4 2" xfId="63386"/>
    <cellStyle name="SAPBEXstdItem 16 5" xfId="63387"/>
    <cellStyle name="SAPBEXstdItem 16 5 2" xfId="63388"/>
    <cellStyle name="SAPBEXstdItem 16 6" xfId="63389"/>
    <cellStyle name="SAPBEXstdItem 17" xfId="63390"/>
    <cellStyle name="SAPBEXstdItem 17 2" xfId="63391"/>
    <cellStyle name="SAPBEXstdItem 17 2 2" xfId="63392"/>
    <cellStyle name="SAPBEXstdItem 17 3" xfId="63393"/>
    <cellStyle name="SAPBEXstdItem 17 3 2" xfId="63394"/>
    <cellStyle name="SAPBEXstdItem 17 4" xfId="63395"/>
    <cellStyle name="SAPBEXstdItem 17 4 2" xfId="63396"/>
    <cellStyle name="SAPBEXstdItem 17 5" xfId="63397"/>
    <cellStyle name="SAPBEXstdItem 17 5 2" xfId="63398"/>
    <cellStyle name="SAPBEXstdItem 17 6" xfId="63399"/>
    <cellStyle name="SAPBEXstdItem 18" xfId="63400"/>
    <cellStyle name="SAPBEXstdItem 18 2" xfId="63401"/>
    <cellStyle name="SAPBEXstdItem 18 2 2" xfId="63402"/>
    <cellStyle name="SAPBEXstdItem 18 3" xfId="63403"/>
    <cellStyle name="SAPBEXstdItem 18 3 2" xfId="63404"/>
    <cellStyle name="SAPBEXstdItem 18 4" xfId="63405"/>
    <cellStyle name="SAPBEXstdItem 18 4 2" xfId="63406"/>
    <cellStyle name="SAPBEXstdItem 18 5" xfId="63407"/>
    <cellStyle name="SAPBEXstdItem 18 5 2" xfId="63408"/>
    <cellStyle name="SAPBEXstdItem 18 6" xfId="63409"/>
    <cellStyle name="SAPBEXstdItem 19" xfId="63410"/>
    <cellStyle name="SAPBEXstdItem 19 2" xfId="63411"/>
    <cellStyle name="SAPBEXstdItem 19 2 2" xfId="63412"/>
    <cellStyle name="SAPBEXstdItem 19 3" xfId="63413"/>
    <cellStyle name="SAPBEXstdItem 19 3 2" xfId="63414"/>
    <cellStyle name="SAPBEXstdItem 19 4" xfId="63415"/>
    <cellStyle name="SAPBEXstdItem 19 4 2" xfId="63416"/>
    <cellStyle name="SAPBEXstdItem 19 5" xfId="63417"/>
    <cellStyle name="SAPBEXstdItem 19 5 2" xfId="63418"/>
    <cellStyle name="SAPBEXstdItem 19 6" xfId="63419"/>
    <cellStyle name="SAPBEXstdItem 2" xfId="2875"/>
    <cellStyle name="SAPBEXstdItem 2 2" xfId="2876"/>
    <cellStyle name="SAPBEXstdItem 2 2 2" xfId="63420"/>
    <cellStyle name="SAPBEXstdItem 2 3" xfId="63421"/>
    <cellStyle name="SAPBEXstdItem 20" xfId="63422"/>
    <cellStyle name="SAPBEXstdItem 20 2" xfId="63423"/>
    <cellStyle name="SAPBEXstdItem 21" xfId="63424"/>
    <cellStyle name="SAPBEXstdItem 21 2" xfId="63425"/>
    <cellStyle name="SAPBEXstdItem 22" xfId="63426"/>
    <cellStyle name="SAPBEXstdItem 22 2" xfId="63427"/>
    <cellStyle name="SAPBEXstdItem 23" xfId="63428"/>
    <cellStyle name="SAPBEXstdItem 23 2" xfId="63429"/>
    <cellStyle name="SAPBEXstdItem 24" xfId="63430"/>
    <cellStyle name="SAPBEXstdItem 24 2" xfId="63431"/>
    <cellStyle name="SAPBEXstdItem 25" xfId="63432"/>
    <cellStyle name="SAPBEXstdItem 25 2" xfId="63433"/>
    <cellStyle name="SAPBEXstdItem 26" xfId="63434"/>
    <cellStyle name="SAPBEXstdItem 26 2" xfId="63435"/>
    <cellStyle name="SAPBEXstdItem 27" xfId="63436"/>
    <cellStyle name="SAPBEXstdItem 27 2" xfId="63437"/>
    <cellStyle name="SAPBEXstdItem 28" xfId="63438"/>
    <cellStyle name="SAPBEXstdItem 29" xfId="63439"/>
    <cellStyle name="SAPBEXstdItem 3" xfId="2877"/>
    <cellStyle name="SAPBEXstdItem 3 2" xfId="63440"/>
    <cellStyle name="SAPBEXstdItem 3 2 2" xfId="63441"/>
    <cellStyle name="SAPBEXstdItem 3 3" xfId="63442"/>
    <cellStyle name="SAPBEXstdItem 30" xfId="63443"/>
    <cellStyle name="SAPBEXstdItem 31" xfId="63444"/>
    <cellStyle name="SAPBEXstdItem 32" xfId="63445"/>
    <cellStyle name="SAPBEXstdItem 33" xfId="63446"/>
    <cellStyle name="SAPBEXstdItem 4" xfId="63447"/>
    <cellStyle name="SAPBEXstdItem 4 2" xfId="63448"/>
    <cellStyle name="SAPBEXstdItem 4 2 2" xfId="63449"/>
    <cellStyle name="SAPBEXstdItem 4 3" xfId="63450"/>
    <cellStyle name="SAPBEXstdItem 5" xfId="63451"/>
    <cellStyle name="SAPBEXstdItem 5 2" xfId="63452"/>
    <cellStyle name="SAPBEXstdItem 5 2 2" xfId="63453"/>
    <cellStyle name="SAPBEXstdItem 5 3" xfId="63454"/>
    <cellStyle name="SAPBEXstdItem 6" xfId="63455"/>
    <cellStyle name="SAPBEXstdItem 6 2" xfId="63456"/>
    <cellStyle name="SAPBEXstdItem 6 2 2" xfId="63457"/>
    <cellStyle name="SAPBEXstdItem 6 3" xfId="63458"/>
    <cellStyle name="SAPBEXstdItem 7" xfId="63459"/>
    <cellStyle name="SAPBEXstdItem 7 2" xfId="63460"/>
    <cellStyle name="SAPBEXstdItem 7 2 2" xfId="63461"/>
    <cellStyle name="SAPBEXstdItem 7 3" xfId="63462"/>
    <cellStyle name="SAPBEXstdItem 8" xfId="63463"/>
    <cellStyle name="SAPBEXstdItem 8 2" xfId="63464"/>
    <cellStyle name="SAPBEXstdItem 8 2 2" xfId="63465"/>
    <cellStyle name="SAPBEXstdItem 8 3" xfId="63466"/>
    <cellStyle name="SAPBEXstdItem 9" xfId="63467"/>
    <cellStyle name="SAPBEXstdItem 9 2" xfId="63468"/>
    <cellStyle name="SAPBEXstdItem 9 2 2" xfId="63469"/>
    <cellStyle name="SAPBEXstdItem 9 3" xfId="63470"/>
    <cellStyle name="SAPBEXstdItem_11-03.1 Pepco" xfId="2878"/>
    <cellStyle name="SAPBEXstdItemX" xfId="140"/>
    <cellStyle name="SAPBEXstdItemX 10" xfId="63471"/>
    <cellStyle name="SAPBEXstdItemX 2" xfId="2879"/>
    <cellStyle name="SAPBEXstdItemX 2 2" xfId="2880"/>
    <cellStyle name="SAPBEXstdItemX 3" xfId="63472"/>
    <cellStyle name="SAPBEXstdItemX 4" xfId="63473"/>
    <cellStyle name="SAPBEXstdItemX 5" xfId="63474"/>
    <cellStyle name="SAPBEXstdItemX 6" xfId="63475"/>
    <cellStyle name="SAPBEXstdItemX 7" xfId="63476"/>
    <cellStyle name="SAPBEXstdItemX 8" xfId="63477"/>
    <cellStyle name="SAPBEXstdItemX 9" xfId="63478"/>
    <cellStyle name="SAPBEXtitle" xfId="141"/>
    <cellStyle name="SAPBEXtitle 10" xfId="63479"/>
    <cellStyle name="SAPBEXtitle 11" xfId="63480"/>
    <cellStyle name="SAPBEXtitle 2" xfId="63481"/>
    <cellStyle name="SAPBEXtitle 3" xfId="63482"/>
    <cellStyle name="SAPBEXtitle 4" xfId="63483"/>
    <cellStyle name="SAPBEXtitle 5" xfId="63484"/>
    <cellStyle name="SAPBEXtitle 6" xfId="63485"/>
    <cellStyle name="SAPBEXtitle 7" xfId="63486"/>
    <cellStyle name="SAPBEXtitle 8" xfId="63487"/>
    <cellStyle name="SAPBEXtitle 9" xfId="63488"/>
    <cellStyle name="SAPBEXunassignedItem" xfId="2881"/>
    <cellStyle name="SAPBEXunassignedItem 2" xfId="63489"/>
    <cellStyle name="SAPBEXunassignedItem 2 2" xfId="63490"/>
    <cellStyle name="SAPBEXunassignedItem 3" xfId="63491"/>
    <cellStyle name="SAPBEXunassignedItem 4" xfId="63492"/>
    <cellStyle name="SAPBEXunassignedItem 5" xfId="63493"/>
    <cellStyle name="SAPBEXundefined" xfId="142"/>
    <cellStyle name="SAPBEXundefined 10" xfId="63494"/>
    <cellStyle name="SAPBEXundefined 11" xfId="63495"/>
    <cellStyle name="SAPBEXundefined 2" xfId="63496"/>
    <cellStyle name="SAPBEXundefined 3" xfId="63497"/>
    <cellStyle name="SAPBEXundefined 4" xfId="63498"/>
    <cellStyle name="SAPBEXundefined 5" xfId="63499"/>
    <cellStyle name="SAPBEXundefined 6" xfId="63500"/>
    <cellStyle name="SAPBEXundefined 7" xfId="63501"/>
    <cellStyle name="SAPBEXundefined 8" xfId="63502"/>
    <cellStyle name="SAPBEXundefined 9" xfId="63503"/>
    <cellStyle name="Sheet Title" xfId="2882"/>
    <cellStyle name="Style 1" xfId="143"/>
    <cellStyle name="Style 1 10" xfId="63504"/>
    <cellStyle name="Style 1 2" xfId="2883"/>
    <cellStyle name="Style 1 2 2" xfId="2884"/>
    <cellStyle name="Style 1 3" xfId="63505"/>
    <cellStyle name="Style 1 4" xfId="63506"/>
    <cellStyle name="Style 1 5" xfId="63507"/>
    <cellStyle name="Style 1 6" xfId="63508"/>
    <cellStyle name="Style 1 7" xfId="63509"/>
    <cellStyle name="Style 1 8" xfId="63510"/>
    <cellStyle name="Style 1 9" xfId="63511"/>
    <cellStyle name="STYLE1" xfId="144"/>
    <cellStyle name="STYLE1 10" xfId="2885"/>
    <cellStyle name="STYLE1 10 2" xfId="63512"/>
    <cellStyle name="STYLE1 10 2 2" xfId="63513"/>
    <cellStyle name="STYLE1 10 2 2 2" xfId="63514"/>
    <cellStyle name="STYLE1 10 2 3" xfId="63515"/>
    <cellStyle name="STYLE1 10 3" xfId="63516"/>
    <cellStyle name="STYLE1 10 3 2" xfId="63517"/>
    <cellStyle name="STYLE1 10 3 2 2" xfId="63518"/>
    <cellStyle name="STYLE1 10 3 3" xfId="63519"/>
    <cellStyle name="STYLE1 10 4" xfId="63520"/>
    <cellStyle name="STYLE1 10 4 2" xfId="63521"/>
    <cellStyle name="STYLE1 10 4 2 2" xfId="63522"/>
    <cellStyle name="STYLE1 10 4 3" xfId="63523"/>
    <cellStyle name="STYLE1 10 5" xfId="63524"/>
    <cellStyle name="STYLE1 10 5 2" xfId="63525"/>
    <cellStyle name="STYLE1 10 5 2 2" xfId="63526"/>
    <cellStyle name="STYLE1 10 5 3" xfId="63527"/>
    <cellStyle name="STYLE1 10 6" xfId="63528"/>
    <cellStyle name="STYLE1 10 6 2" xfId="63529"/>
    <cellStyle name="STYLE1 10 7" xfId="63530"/>
    <cellStyle name="STYLE1 11" xfId="2886"/>
    <cellStyle name="STYLE1 11 2" xfId="63531"/>
    <cellStyle name="STYLE1 11 2 2" xfId="63532"/>
    <cellStyle name="STYLE1 11 2 2 2" xfId="63533"/>
    <cellStyle name="STYLE1 11 2 3" xfId="63534"/>
    <cellStyle name="STYLE1 11 3" xfId="63535"/>
    <cellStyle name="STYLE1 11 3 2" xfId="63536"/>
    <cellStyle name="STYLE1 11 3 2 2" xfId="63537"/>
    <cellStyle name="STYLE1 11 3 3" xfId="63538"/>
    <cellStyle name="STYLE1 11 4" xfId="63539"/>
    <cellStyle name="STYLE1 11 4 2" xfId="63540"/>
    <cellStyle name="STYLE1 11 4 2 2" xfId="63541"/>
    <cellStyle name="STYLE1 11 4 3" xfId="63542"/>
    <cellStyle name="STYLE1 11 5" xfId="63543"/>
    <cellStyle name="STYLE1 11 5 2" xfId="63544"/>
    <cellStyle name="STYLE1 11 5 2 2" xfId="63545"/>
    <cellStyle name="STYLE1 11 5 3" xfId="63546"/>
    <cellStyle name="STYLE1 11 6" xfId="63547"/>
    <cellStyle name="STYLE1 11 6 2" xfId="63548"/>
    <cellStyle name="STYLE1 11 7" xfId="63549"/>
    <cellStyle name="STYLE1 12" xfId="2887"/>
    <cellStyle name="STYLE1 12 2" xfId="63550"/>
    <cellStyle name="STYLE1 12 2 2" xfId="63551"/>
    <cellStyle name="STYLE1 12 2 2 2" xfId="63552"/>
    <cellStyle name="STYLE1 12 2 3" xfId="63553"/>
    <cellStyle name="STYLE1 12 3" xfId="63554"/>
    <cellStyle name="STYLE1 12 3 2" xfId="63555"/>
    <cellStyle name="STYLE1 12 3 2 2" xfId="63556"/>
    <cellStyle name="STYLE1 12 3 3" xfId="63557"/>
    <cellStyle name="STYLE1 12 4" xfId="63558"/>
    <cellStyle name="STYLE1 12 4 2" xfId="63559"/>
    <cellStyle name="STYLE1 12 4 2 2" xfId="63560"/>
    <cellStyle name="STYLE1 12 4 3" xfId="63561"/>
    <cellStyle name="STYLE1 12 5" xfId="63562"/>
    <cellStyle name="STYLE1 12 5 2" xfId="63563"/>
    <cellStyle name="STYLE1 12 5 2 2" xfId="63564"/>
    <cellStyle name="STYLE1 12 5 3" xfId="63565"/>
    <cellStyle name="STYLE1 12 6" xfId="63566"/>
    <cellStyle name="STYLE1 12 6 2" xfId="63567"/>
    <cellStyle name="STYLE1 12 7" xfId="63568"/>
    <cellStyle name="STYLE1 13" xfId="2888"/>
    <cellStyle name="STYLE1 13 2" xfId="63569"/>
    <cellStyle name="STYLE1 13 2 2" xfId="63570"/>
    <cellStyle name="STYLE1 13 2 2 2" xfId="63571"/>
    <cellStyle name="STYLE1 13 2 3" xfId="63572"/>
    <cellStyle name="STYLE1 13 3" xfId="63573"/>
    <cellStyle name="STYLE1 13 3 2" xfId="63574"/>
    <cellStyle name="STYLE1 13 3 2 2" xfId="63575"/>
    <cellStyle name="STYLE1 13 3 3" xfId="63576"/>
    <cellStyle name="STYLE1 13 4" xfId="63577"/>
    <cellStyle name="STYLE1 13 4 2" xfId="63578"/>
    <cellStyle name="STYLE1 13 4 2 2" xfId="63579"/>
    <cellStyle name="STYLE1 13 4 3" xfId="63580"/>
    <cellStyle name="STYLE1 13 5" xfId="63581"/>
    <cellStyle name="STYLE1 13 5 2" xfId="63582"/>
    <cellStyle name="STYLE1 13 5 2 2" xfId="63583"/>
    <cellStyle name="STYLE1 13 5 3" xfId="63584"/>
    <cellStyle name="STYLE1 13 6" xfId="63585"/>
    <cellStyle name="STYLE1 13 6 2" xfId="63586"/>
    <cellStyle name="STYLE1 13 7" xfId="63587"/>
    <cellStyle name="STYLE1 14" xfId="2889"/>
    <cellStyle name="STYLE1 14 2" xfId="63588"/>
    <cellStyle name="STYLE1 14 2 2" xfId="63589"/>
    <cellStyle name="STYLE1 14 2 2 2" xfId="63590"/>
    <cellStyle name="STYLE1 14 2 3" xfId="63591"/>
    <cellStyle name="STYLE1 14 3" xfId="63592"/>
    <cellStyle name="STYLE1 14 3 2" xfId="63593"/>
    <cellStyle name="STYLE1 14 3 2 2" xfId="63594"/>
    <cellStyle name="STYLE1 14 3 3" xfId="63595"/>
    <cellStyle name="STYLE1 14 4" xfId="63596"/>
    <cellStyle name="STYLE1 14 4 2" xfId="63597"/>
    <cellStyle name="STYLE1 14 4 2 2" xfId="63598"/>
    <cellStyle name="STYLE1 14 4 3" xfId="63599"/>
    <cellStyle name="STYLE1 14 5" xfId="63600"/>
    <cellStyle name="STYLE1 14 5 2" xfId="63601"/>
    <cellStyle name="STYLE1 14 5 2 2" xfId="63602"/>
    <cellStyle name="STYLE1 14 5 3" xfId="63603"/>
    <cellStyle name="STYLE1 14 6" xfId="63604"/>
    <cellStyle name="STYLE1 14 6 2" xfId="63605"/>
    <cellStyle name="STYLE1 14 7" xfId="63606"/>
    <cellStyle name="STYLE1 15" xfId="2890"/>
    <cellStyle name="STYLE1 15 2" xfId="63607"/>
    <cellStyle name="STYLE1 15 2 2" xfId="63608"/>
    <cellStyle name="STYLE1 15 2 2 2" xfId="63609"/>
    <cellStyle name="STYLE1 15 2 3" xfId="63610"/>
    <cellStyle name="STYLE1 15 3" xfId="63611"/>
    <cellStyle name="STYLE1 15 3 2" xfId="63612"/>
    <cellStyle name="STYLE1 15 3 2 2" xfId="63613"/>
    <cellStyle name="STYLE1 15 3 3" xfId="63614"/>
    <cellStyle name="STYLE1 15 4" xfId="63615"/>
    <cellStyle name="STYLE1 15 4 2" xfId="63616"/>
    <cellStyle name="STYLE1 15 4 2 2" xfId="63617"/>
    <cellStyle name="STYLE1 15 4 3" xfId="63618"/>
    <cellStyle name="STYLE1 15 5" xfId="63619"/>
    <cellStyle name="STYLE1 15 5 2" xfId="63620"/>
    <cellStyle name="STYLE1 15 5 2 2" xfId="63621"/>
    <cellStyle name="STYLE1 15 5 3" xfId="63622"/>
    <cellStyle name="STYLE1 15 6" xfId="63623"/>
    <cellStyle name="STYLE1 15 6 2" xfId="63624"/>
    <cellStyle name="STYLE1 15 7" xfId="63625"/>
    <cellStyle name="STYLE1 16" xfId="2891"/>
    <cellStyle name="STYLE1 16 2" xfId="63626"/>
    <cellStyle name="STYLE1 16 2 2" xfId="63627"/>
    <cellStyle name="STYLE1 16 2 2 2" xfId="63628"/>
    <cellStyle name="STYLE1 16 2 3" xfId="63629"/>
    <cellStyle name="STYLE1 16 3" xfId="63630"/>
    <cellStyle name="STYLE1 16 3 2" xfId="63631"/>
    <cellStyle name="STYLE1 16 3 2 2" xfId="63632"/>
    <cellStyle name="STYLE1 16 3 3" xfId="63633"/>
    <cellStyle name="STYLE1 16 4" xfId="63634"/>
    <cellStyle name="STYLE1 16 4 2" xfId="63635"/>
    <cellStyle name="STYLE1 16 4 2 2" xfId="63636"/>
    <cellStyle name="STYLE1 16 4 3" xfId="63637"/>
    <cellStyle name="STYLE1 16 5" xfId="63638"/>
    <cellStyle name="STYLE1 16 5 2" xfId="63639"/>
    <cellStyle name="STYLE1 16 5 2 2" xfId="63640"/>
    <cellStyle name="STYLE1 16 5 3" xfId="63641"/>
    <cellStyle name="STYLE1 16 6" xfId="63642"/>
    <cellStyle name="STYLE1 16 6 2" xfId="63643"/>
    <cellStyle name="STYLE1 16 7" xfId="63644"/>
    <cellStyle name="STYLE1 17" xfId="2892"/>
    <cellStyle name="STYLE1 17 2" xfId="63645"/>
    <cellStyle name="STYLE1 17 2 2" xfId="63646"/>
    <cellStyle name="STYLE1 17 2 2 2" xfId="63647"/>
    <cellStyle name="STYLE1 17 2 3" xfId="63648"/>
    <cellStyle name="STYLE1 17 3" xfId="63649"/>
    <cellStyle name="STYLE1 17 3 2" xfId="63650"/>
    <cellStyle name="STYLE1 17 3 2 2" xfId="63651"/>
    <cellStyle name="STYLE1 17 3 3" xfId="63652"/>
    <cellStyle name="STYLE1 17 4" xfId="63653"/>
    <cellStyle name="STYLE1 17 4 2" xfId="63654"/>
    <cellStyle name="STYLE1 17 4 2 2" xfId="63655"/>
    <cellStyle name="STYLE1 17 4 3" xfId="63656"/>
    <cellStyle name="STYLE1 17 5" xfId="63657"/>
    <cellStyle name="STYLE1 17 5 2" xfId="63658"/>
    <cellStyle name="STYLE1 17 5 2 2" xfId="63659"/>
    <cellStyle name="STYLE1 17 5 3" xfId="63660"/>
    <cellStyle name="STYLE1 17 6" xfId="63661"/>
    <cellStyle name="STYLE1 17 6 2" xfId="63662"/>
    <cellStyle name="STYLE1 17 7" xfId="63663"/>
    <cellStyle name="STYLE1 18" xfId="2893"/>
    <cellStyle name="STYLE1 18 2" xfId="63664"/>
    <cellStyle name="STYLE1 18 2 2" xfId="63665"/>
    <cellStyle name="STYLE1 18 2 2 2" xfId="63666"/>
    <cellStyle name="STYLE1 18 2 3" xfId="63667"/>
    <cellStyle name="STYLE1 18 3" xfId="63668"/>
    <cellStyle name="STYLE1 18 3 2" xfId="63669"/>
    <cellStyle name="STYLE1 18 3 2 2" xfId="63670"/>
    <cellStyle name="STYLE1 18 3 3" xfId="63671"/>
    <cellStyle name="STYLE1 18 4" xfId="63672"/>
    <cellStyle name="STYLE1 18 4 2" xfId="63673"/>
    <cellStyle name="STYLE1 18 4 2 2" xfId="63674"/>
    <cellStyle name="STYLE1 18 4 3" xfId="63675"/>
    <cellStyle name="STYLE1 18 5" xfId="63676"/>
    <cellStyle name="STYLE1 18 5 2" xfId="63677"/>
    <cellStyle name="STYLE1 18 5 2 2" xfId="63678"/>
    <cellStyle name="STYLE1 18 5 3" xfId="63679"/>
    <cellStyle name="STYLE1 18 6" xfId="63680"/>
    <cellStyle name="STYLE1 18 6 2" xfId="63681"/>
    <cellStyle name="STYLE1 18 7" xfId="63682"/>
    <cellStyle name="STYLE1 19" xfId="2894"/>
    <cellStyle name="STYLE1 19 2" xfId="63683"/>
    <cellStyle name="STYLE1 19 2 2" xfId="63684"/>
    <cellStyle name="STYLE1 19 2 2 2" xfId="63685"/>
    <cellStyle name="STYLE1 19 2 3" xfId="63686"/>
    <cellStyle name="STYLE1 19 3" xfId="63687"/>
    <cellStyle name="STYLE1 19 3 2" xfId="63688"/>
    <cellStyle name="STYLE1 19 3 2 2" xfId="63689"/>
    <cellStyle name="STYLE1 19 3 3" xfId="63690"/>
    <cellStyle name="STYLE1 19 4" xfId="63691"/>
    <cellStyle name="STYLE1 19 4 2" xfId="63692"/>
    <cellStyle name="STYLE1 19 4 2 2" xfId="63693"/>
    <cellStyle name="STYLE1 19 4 3" xfId="63694"/>
    <cellStyle name="STYLE1 19 5" xfId="63695"/>
    <cellStyle name="STYLE1 19 5 2" xfId="63696"/>
    <cellStyle name="STYLE1 19 5 2 2" xfId="63697"/>
    <cellStyle name="STYLE1 19 5 3" xfId="63698"/>
    <cellStyle name="STYLE1 19 6" xfId="63699"/>
    <cellStyle name="STYLE1 19 6 2" xfId="63700"/>
    <cellStyle name="STYLE1 19 7" xfId="63701"/>
    <cellStyle name="STYLE1 2" xfId="2895"/>
    <cellStyle name="STYLE1 2 2" xfId="2896"/>
    <cellStyle name="STYLE1 2 2 2" xfId="63702"/>
    <cellStyle name="STYLE1 2 2 2 2" xfId="63703"/>
    <cellStyle name="STYLE1 2 2 3" xfId="63704"/>
    <cellStyle name="STYLE1 2 3" xfId="63705"/>
    <cellStyle name="STYLE1 2 3 2" xfId="63706"/>
    <cellStyle name="STYLE1 2 4" xfId="63707"/>
    <cellStyle name="STYLE1 2_11-03 - PHI Consolidated - Summary of FIN 48 Related To DC Q4 2010" xfId="2897"/>
    <cellStyle name="STYLE1 20" xfId="2898"/>
    <cellStyle name="STYLE1 20 2" xfId="63708"/>
    <cellStyle name="STYLE1 20 2 2" xfId="63709"/>
    <cellStyle name="STYLE1 20 3" xfId="63710"/>
    <cellStyle name="STYLE1 21" xfId="2899"/>
    <cellStyle name="STYLE1 21 2" xfId="63711"/>
    <cellStyle name="STYLE1 21 2 2" xfId="63712"/>
    <cellStyle name="STYLE1 21 3" xfId="63713"/>
    <cellStyle name="STYLE1 22" xfId="2900"/>
    <cellStyle name="STYLE1 22 2" xfId="63714"/>
    <cellStyle name="STYLE1 22 2 2" xfId="63715"/>
    <cellStyle name="STYLE1 22 3" xfId="63716"/>
    <cellStyle name="STYLE1 23" xfId="2901"/>
    <cellStyle name="STYLE1 23 2" xfId="63717"/>
    <cellStyle name="STYLE1 23 2 2" xfId="63718"/>
    <cellStyle name="STYLE1 23 3" xfId="63719"/>
    <cellStyle name="STYLE1 24" xfId="2902"/>
    <cellStyle name="STYLE1 24 2" xfId="63720"/>
    <cellStyle name="STYLE1 24 2 2" xfId="63721"/>
    <cellStyle name="STYLE1 24 3" xfId="63722"/>
    <cellStyle name="STYLE1 25" xfId="2903"/>
    <cellStyle name="STYLE1 25 2" xfId="63723"/>
    <cellStyle name="STYLE1 25 2 2" xfId="63724"/>
    <cellStyle name="STYLE1 25 3" xfId="63725"/>
    <cellStyle name="STYLE1 26" xfId="2904"/>
    <cellStyle name="STYLE1 26 2" xfId="63726"/>
    <cellStyle name="STYLE1 26 2 2" xfId="63727"/>
    <cellStyle name="STYLE1 26 3" xfId="63728"/>
    <cellStyle name="STYLE1 27" xfId="2905"/>
    <cellStyle name="STYLE1 27 2" xfId="63729"/>
    <cellStyle name="STYLE1 27 2 2" xfId="63730"/>
    <cellStyle name="STYLE1 27 3" xfId="63731"/>
    <cellStyle name="STYLE1 28" xfId="2906"/>
    <cellStyle name="STYLE1 28 2" xfId="63732"/>
    <cellStyle name="STYLE1 29" xfId="2907"/>
    <cellStyle name="STYLE1 29 2" xfId="63733"/>
    <cellStyle name="STYLE1 3" xfId="2908"/>
    <cellStyle name="STYLE1 3 2" xfId="63734"/>
    <cellStyle name="STYLE1 3 2 2" xfId="63735"/>
    <cellStyle name="STYLE1 3 2 2 2" xfId="63736"/>
    <cellStyle name="STYLE1 3 2 3" xfId="63737"/>
    <cellStyle name="STYLE1 3 3" xfId="63738"/>
    <cellStyle name="STYLE1 3 3 2" xfId="63739"/>
    <cellStyle name="STYLE1 3 4" xfId="63740"/>
    <cellStyle name="STYLE1 30" xfId="2909"/>
    <cellStyle name="STYLE1 30 2" xfId="63741"/>
    <cellStyle name="STYLE1 31" xfId="63742"/>
    <cellStyle name="STYLE1 31 2" xfId="63743"/>
    <cellStyle name="STYLE1 32" xfId="63744"/>
    <cellStyle name="STYLE1 32 2" xfId="63745"/>
    <cellStyle name="STYLE1 33" xfId="63746"/>
    <cellStyle name="STYLE1 33 2" xfId="63747"/>
    <cellStyle name="STYLE1 34" xfId="63748"/>
    <cellStyle name="STYLE1 35" xfId="63749"/>
    <cellStyle name="STYLE1 36" xfId="63750"/>
    <cellStyle name="STYLE1 37" xfId="63751"/>
    <cellStyle name="STYLE1 4" xfId="2910"/>
    <cellStyle name="STYLE1 4 2" xfId="63752"/>
    <cellStyle name="STYLE1 4 2 2" xfId="63753"/>
    <cellStyle name="STYLE1 4 2 2 2" xfId="63754"/>
    <cellStyle name="STYLE1 4 2 3" xfId="63755"/>
    <cellStyle name="STYLE1 4 3" xfId="63756"/>
    <cellStyle name="STYLE1 4 3 2" xfId="63757"/>
    <cellStyle name="STYLE1 4 4" xfId="63758"/>
    <cellStyle name="STYLE1 5" xfId="2911"/>
    <cellStyle name="STYLE1 5 2" xfId="63759"/>
    <cellStyle name="STYLE1 5 2 2" xfId="63760"/>
    <cellStyle name="STYLE1 5 2 2 2" xfId="63761"/>
    <cellStyle name="STYLE1 5 2 3" xfId="63762"/>
    <cellStyle name="STYLE1 5 3" xfId="63763"/>
    <cellStyle name="STYLE1 5 3 2" xfId="63764"/>
    <cellStyle name="STYLE1 5 4" xfId="63765"/>
    <cellStyle name="STYLE1 6" xfId="2912"/>
    <cellStyle name="STYLE1 6 2" xfId="63766"/>
    <cellStyle name="STYLE1 6 2 2" xfId="63767"/>
    <cellStyle name="STYLE1 6 2 2 2" xfId="63768"/>
    <cellStyle name="STYLE1 6 2 3" xfId="63769"/>
    <cellStyle name="STYLE1 6 3" xfId="63770"/>
    <cellStyle name="STYLE1 6 3 2" xfId="63771"/>
    <cellStyle name="STYLE1 6 4" xfId="63772"/>
    <cellStyle name="STYLE1 7" xfId="2913"/>
    <cellStyle name="STYLE1 7 2" xfId="63773"/>
    <cellStyle name="STYLE1 7 2 2" xfId="63774"/>
    <cellStyle name="STYLE1 7 2 2 2" xfId="63775"/>
    <cellStyle name="STYLE1 7 2 3" xfId="63776"/>
    <cellStyle name="STYLE1 7 3" xfId="63777"/>
    <cellStyle name="STYLE1 7 3 2" xfId="63778"/>
    <cellStyle name="STYLE1 7 4" xfId="63779"/>
    <cellStyle name="STYLE1 8" xfId="2914"/>
    <cellStyle name="STYLE1 8 2" xfId="63780"/>
    <cellStyle name="STYLE1 8 2 2" xfId="63781"/>
    <cellStyle name="STYLE1 8 2 2 2" xfId="63782"/>
    <cellStyle name="STYLE1 8 2 3" xfId="63783"/>
    <cellStyle name="STYLE1 8 3" xfId="63784"/>
    <cellStyle name="STYLE1 8 3 2" xfId="63785"/>
    <cellStyle name="STYLE1 8 4" xfId="63786"/>
    <cellStyle name="STYLE1 9" xfId="2915"/>
    <cellStyle name="STYLE1 9 2" xfId="63787"/>
    <cellStyle name="STYLE1 9 2 2" xfId="63788"/>
    <cellStyle name="STYLE1 9 2 2 2" xfId="63789"/>
    <cellStyle name="STYLE1 9 2 3" xfId="63790"/>
    <cellStyle name="STYLE1 9 3" xfId="63791"/>
    <cellStyle name="STYLE1 9 3 2" xfId="63792"/>
    <cellStyle name="STYLE1 9 4" xfId="63793"/>
    <cellStyle name="STYLE1_11-03 - PHI Consolidated - Summary of FIN 48 Related To DC Q4 2010" xfId="2916"/>
    <cellStyle name="STYLE2" xfId="145"/>
    <cellStyle name="STYLE2 2" xfId="63794"/>
    <cellStyle name="STYLE2 3" xfId="63795"/>
    <cellStyle name="STYLE3" xfId="146"/>
    <cellStyle name="STYLE3 2" xfId="63796"/>
    <cellStyle name="STYLE3 3" xfId="63797"/>
    <cellStyle name="STYLE4" xfId="147"/>
    <cellStyle name="STYLE5" xfId="148"/>
    <cellStyle name="SubRoutine" xfId="149"/>
    <cellStyle name="SubRoutine 10" xfId="63798"/>
    <cellStyle name="SubRoutine 10 2" xfId="63799"/>
    <cellStyle name="SubRoutine 10 2 2" xfId="63800"/>
    <cellStyle name="SubRoutine 10 3" xfId="63801"/>
    <cellStyle name="SubRoutine 10 3 2" xfId="63802"/>
    <cellStyle name="SubRoutine 10 4" xfId="63803"/>
    <cellStyle name="SubRoutine 10 4 2" xfId="63804"/>
    <cellStyle name="SubRoutine 10 5" xfId="63805"/>
    <cellStyle name="SubRoutine 10 5 2" xfId="63806"/>
    <cellStyle name="SubRoutine 10 6" xfId="63807"/>
    <cellStyle name="SubRoutine 11" xfId="63808"/>
    <cellStyle name="SubRoutine 11 2" xfId="63809"/>
    <cellStyle name="SubRoutine 11 2 2" xfId="63810"/>
    <cellStyle name="SubRoutine 11 3" xfId="63811"/>
    <cellStyle name="SubRoutine 11 3 2" xfId="63812"/>
    <cellStyle name="SubRoutine 11 4" xfId="63813"/>
    <cellStyle name="SubRoutine 11 4 2" xfId="63814"/>
    <cellStyle name="SubRoutine 11 5" xfId="63815"/>
    <cellStyle name="SubRoutine 11 5 2" xfId="63816"/>
    <cellStyle name="SubRoutine 11 6" xfId="63817"/>
    <cellStyle name="SubRoutine 12" xfId="63818"/>
    <cellStyle name="SubRoutine 12 2" xfId="63819"/>
    <cellStyle name="SubRoutine 12 2 2" xfId="63820"/>
    <cellStyle name="SubRoutine 12 3" xfId="63821"/>
    <cellStyle name="SubRoutine 12 3 2" xfId="63822"/>
    <cellStyle name="SubRoutine 12 4" xfId="63823"/>
    <cellStyle name="SubRoutine 12 4 2" xfId="63824"/>
    <cellStyle name="SubRoutine 12 5" xfId="63825"/>
    <cellStyle name="SubRoutine 12 5 2" xfId="63826"/>
    <cellStyle name="SubRoutine 12 6" xfId="63827"/>
    <cellStyle name="SubRoutine 13" xfId="63828"/>
    <cellStyle name="SubRoutine 13 2" xfId="63829"/>
    <cellStyle name="SubRoutine 13 2 2" xfId="63830"/>
    <cellStyle name="SubRoutine 13 3" xfId="63831"/>
    <cellStyle name="SubRoutine 13 3 2" xfId="63832"/>
    <cellStyle name="SubRoutine 13 4" xfId="63833"/>
    <cellStyle name="SubRoutine 13 4 2" xfId="63834"/>
    <cellStyle name="SubRoutine 13 5" xfId="63835"/>
    <cellStyle name="SubRoutine 13 5 2" xfId="63836"/>
    <cellStyle name="SubRoutine 13 6" xfId="63837"/>
    <cellStyle name="SubRoutine 14" xfId="63838"/>
    <cellStyle name="SubRoutine 14 2" xfId="63839"/>
    <cellStyle name="SubRoutine 14 2 2" xfId="63840"/>
    <cellStyle name="SubRoutine 14 3" xfId="63841"/>
    <cellStyle name="SubRoutine 14 3 2" xfId="63842"/>
    <cellStyle name="SubRoutine 14 4" xfId="63843"/>
    <cellStyle name="SubRoutine 14 4 2" xfId="63844"/>
    <cellStyle name="SubRoutine 14 5" xfId="63845"/>
    <cellStyle name="SubRoutine 14 5 2" xfId="63846"/>
    <cellStyle name="SubRoutine 14 6" xfId="63847"/>
    <cellStyle name="SubRoutine 15" xfId="63848"/>
    <cellStyle name="SubRoutine 15 2" xfId="63849"/>
    <cellStyle name="SubRoutine 15 2 2" xfId="63850"/>
    <cellStyle name="SubRoutine 15 3" xfId="63851"/>
    <cellStyle name="SubRoutine 15 3 2" xfId="63852"/>
    <cellStyle name="SubRoutine 15 4" xfId="63853"/>
    <cellStyle name="SubRoutine 15 4 2" xfId="63854"/>
    <cellStyle name="SubRoutine 15 5" xfId="63855"/>
    <cellStyle name="SubRoutine 15 5 2" xfId="63856"/>
    <cellStyle name="SubRoutine 15 6" xfId="63857"/>
    <cellStyle name="SubRoutine 16" xfId="63858"/>
    <cellStyle name="SubRoutine 17" xfId="63859"/>
    <cellStyle name="SubRoutine 2" xfId="2917"/>
    <cellStyle name="SubRoutine 2 10" xfId="63860"/>
    <cellStyle name="SubRoutine 2 2" xfId="2918"/>
    <cellStyle name="SubRoutine 2 2 2" xfId="63861"/>
    <cellStyle name="SubRoutine 2 3" xfId="63862"/>
    <cellStyle name="SubRoutine 2 3 2" xfId="63863"/>
    <cellStyle name="SubRoutine 2 4" xfId="63864"/>
    <cellStyle name="SubRoutine 2 4 2" xfId="63865"/>
    <cellStyle name="SubRoutine 2 5" xfId="63866"/>
    <cellStyle name="SubRoutine 2 5 2" xfId="63867"/>
    <cellStyle name="SubRoutine 2 6" xfId="63868"/>
    <cellStyle name="SubRoutine 2 6 2" xfId="63869"/>
    <cellStyle name="SubRoutine 2 7" xfId="63870"/>
    <cellStyle name="SubRoutine 2 7 2" xfId="63871"/>
    <cellStyle name="SubRoutine 2 8" xfId="63872"/>
    <cellStyle name="SubRoutine 2 8 2" xfId="63873"/>
    <cellStyle name="SubRoutine 2 9" xfId="63874"/>
    <cellStyle name="SubRoutine 2 9 2" xfId="63875"/>
    <cellStyle name="SubRoutine 3" xfId="2919"/>
    <cellStyle name="SubRoutine 3 10" xfId="63876"/>
    <cellStyle name="SubRoutine 3 2" xfId="63877"/>
    <cellStyle name="SubRoutine 3 2 2" xfId="63878"/>
    <cellStyle name="SubRoutine 3 3" xfId="63879"/>
    <cellStyle name="SubRoutine 3 3 2" xfId="63880"/>
    <cellStyle name="SubRoutine 3 4" xfId="63881"/>
    <cellStyle name="SubRoutine 3 4 2" xfId="63882"/>
    <cellStyle name="SubRoutine 3 5" xfId="63883"/>
    <cellStyle name="SubRoutine 3 5 2" xfId="63884"/>
    <cellStyle name="SubRoutine 3 6" xfId="63885"/>
    <cellStyle name="SubRoutine 3 6 2" xfId="63886"/>
    <cellStyle name="SubRoutine 3 7" xfId="63887"/>
    <cellStyle name="SubRoutine 3 7 2" xfId="63888"/>
    <cellStyle name="SubRoutine 3 8" xfId="63889"/>
    <cellStyle name="SubRoutine 3 8 2" xfId="63890"/>
    <cellStyle name="SubRoutine 3 9" xfId="63891"/>
    <cellStyle name="SubRoutine 3 9 2" xfId="63892"/>
    <cellStyle name="SubRoutine 4" xfId="63893"/>
    <cellStyle name="SubRoutine 4 10" xfId="63894"/>
    <cellStyle name="SubRoutine 4 2" xfId="63895"/>
    <cellStyle name="SubRoutine 4 2 2" xfId="63896"/>
    <cellStyle name="SubRoutine 4 3" xfId="63897"/>
    <cellStyle name="SubRoutine 4 3 2" xfId="63898"/>
    <cellStyle name="SubRoutine 4 4" xfId="63899"/>
    <cellStyle name="SubRoutine 4 4 2" xfId="63900"/>
    <cellStyle name="SubRoutine 4 5" xfId="63901"/>
    <cellStyle name="SubRoutine 4 5 2" xfId="63902"/>
    <cellStyle name="SubRoutine 4 6" xfId="63903"/>
    <cellStyle name="SubRoutine 4 6 2" xfId="63904"/>
    <cellStyle name="SubRoutine 4 7" xfId="63905"/>
    <cellStyle name="SubRoutine 4 7 2" xfId="63906"/>
    <cellStyle name="SubRoutine 4 8" xfId="63907"/>
    <cellStyle name="SubRoutine 4 8 2" xfId="63908"/>
    <cellStyle name="SubRoutine 4 9" xfId="63909"/>
    <cellStyle name="SubRoutine 4 9 2" xfId="63910"/>
    <cellStyle name="SubRoutine 5" xfId="63911"/>
    <cellStyle name="SubRoutine 5 10" xfId="63912"/>
    <cellStyle name="SubRoutine 5 2" xfId="63913"/>
    <cellStyle name="SubRoutine 5 2 2" xfId="63914"/>
    <cellStyle name="SubRoutine 5 3" xfId="63915"/>
    <cellStyle name="SubRoutine 5 3 2" xfId="63916"/>
    <cellStyle name="SubRoutine 5 4" xfId="63917"/>
    <cellStyle name="SubRoutine 5 4 2" xfId="63918"/>
    <cellStyle name="SubRoutine 5 5" xfId="63919"/>
    <cellStyle name="SubRoutine 5 5 2" xfId="63920"/>
    <cellStyle name="SubRoutine 5 6" xfId="63921"/>
    <cellStyle name="SubRoutine 5 6 2" xfId="63922"/>
    <cellStyle name="SubRoutine 5 7" xfId="63923"/>
    <cellStyle name="SubRoutine 5 7 2" xfId="63924"/>
    <cellStyle name="SubRoutine 5 8" xfId="63925"/>
    <cellStyle name="SubRoutine 5 8 2" xfId="63926"/>
    <cellStyle name="SubRoutine 5 9" xfId="63927"/>
    <cellStyle name="SubRoutine 5 9 2" xfId="63928"/>
    <cellStyle name="SubRoutine 6" xfId="63929"/>
    <cellStyle name="SubRoutine 6 10" xfId="63930"/>
    <cellStyle name="SubRoutine 6 2" xfId="63931"/>
    <cellStyle name="SubRoutine 6 2 2" xfId="63932"/>
    <cellStyle name="SubRoutine 6 3" xfId="63933"/>
    <cellStyle name="SubRoutine 6 3 2" xfId="63934"/>
    <cellStyle name="SubRoutine 6 4" xfId="63935"/>
    <cellStyle name="SubRoutine 6 4 2" xfId="63936"/>
    <cellStyle name="SubRoutine 6 5" xfId="63937"/>
    <cellStyle name="SubRoutine 6 5 2" xfId="63938"/>
    <cellStyle name="SubRoutine 6 6" xfId="63939"/>
    <cellStyle name="SubRoutine 6 6 2" xfId="63940"/>
    <cellStyle name="SubRoutine 6 7" xfId="63941"/>
    <cellStyle name="SubRoutine 6 7 2" xfId="63942"/>
    <cellStyle name="SubRoutine 6 8" xfId="63943"/>
    <cellStyle name="SubRoutine 6 8 2" xfId="63944"/>
    <cellStyle name="SubRoutine 6 9" xfId="63945"/>
    <cellStyle name="SubRoutine 6 9 2" xfId="63946"/>
    <cellStyle name="SubRoutine 7" xfId="63947"/>
    <cellStyle name="SubRoutine 7 2" xfId="63948"/>
    <cellStyle name="SubRoutine 7 2 2" xfId="63949"/>
    <cellStyle name="SubRoutine 7 3" xfId="63950"/>
    <cellStyle name="SubRoutine 7 3 2" xfId="63951"/>
    <cellStyle name="SubRoutine 7 4" xfId="63952"/>
    <cellStyle name="SubRoutine 7 4 2" xfId="63953"/>
    <cellStyle name="SubRoutine 7 5" xfId="63954"/>
    <cellStyle name="SubRoutine 7 5 2" xfId="63955"/>
    <cellStyle name="SubRoutine 7 6" xfId="63956"/>
    <cellStyle name="SubRoutine 8" xfId="63957"/>
    <cellStyle name="SubRoutine 8 2" xfId="63958"/>
    <cellStyle name="SubRoutine 8 2 2" xfId="63959"/>
    <cellStyle name="SubRoutine 8 3" xfId="63960"/>
    <cellStyle name="SubRoutine 8 3 2" xfId="63961"/>
    <cellStyle name="SubRoutine 8 4" xfId="63962"/>
    <cellStyle name="SubRoutine 8 4 2" xfId="63963"/>
    <cellStyle name="SubRoutine 8 5" xfId="63964"/>
    <cellStyle name="SubRoutine 8 5 2" xfId="63965"/>
    <cellStyle name="SubRoutine 8 6" xfId="63966"/>
    <cellStyle name="SubRoutine 9" xfId="63967"/>
    <cellStyle name="SubRoutine 9 2" xfId="63968"/>
    <cellStyle name="SubRoutine 9 2 2" xfId="63969"/>
    <cellStyle name="SubRoutine 9 3" xfId="63970"/>
    <cellStyle name="SubRoutine 9 3 2" xfId="63971"/>
    <cellStyle name="SubRoutine 9 4" xfId="63972"/>
    <cellStyle name="SubRoutine 9 4 2" xfId="63973"/>
    <cellStyle name="SubRoutine 9 5" xfId="63974"/>
    <cellStyle name="SubRoutine 9 5 2" xfId="63975"/>
    <cellStyle name="SubRoutine 9 6" xfId="63976"/>
    <cellStyle name="SubRoutine_11-03.1 Pepco" xfId="2920"/>
    <cellStyle name="Title" xfId="150" builtinId="15" customBuiltin="1"/>
    <cellStyle name="Title 10" xfId="2921"/>
    <cellStyle name="Title 10 2" xfId="2922"/>
    <cellStyle name="Title 11" xfId="2923"/>
    <cellStyle name="Title 11 2" xfId="2924"/>
    <cellStyle name="Title 12" xfId="2925"/>
    <cellStyle name="Title 12 2" xfId="2926"/>
    <cellStyle name="Title 13" xfId="2927"/>
    <cellStyle name="Title 13 2" xfId="2928"/>
    <cellStyle name="Title 14" xfId="2929"/>
    <cellStyle name="Title 14 2" xfId="2930"/>
    <cellStyle name="Title 15" xfId="2931"/>
    <cellStyle name="Title 15 2" xfId="2932"/>
    <cellStyle name="Title 16" xfId="2933"/>
    <cellStyle name="Title 16 2" xfId="2934"/>
    <cellStyle name="Title 17" xfId="2935"/>
    <cellStyle name="Title 17 2" xfId="2936"/>
    <cellStyle name="Title 18" xfId="2937"/>
    <cellStyle name="Title 18 2" xfId="2938"/>
    <cellStyle name="Title 19" xfId="2939"/>
    <cellStyle name="Title 19 2" xfId="2940"/>
    <cellStyle name="Title 2" xfId="2941"/>
    <cellStyle name="Title 2 2" xfId="2942"/>
    <cellStyle name="Title 2 3" xfId="63977"/>
    <cellStyle name="Title 2_PwrTax 51040" xfId="63978"/>
    <cellStyle name="Title 20" xfId="2943"/>
    <cellStyle name="Title 21" xfId="2944"/>
    <cellStyle name="Title 22" xfId="2945"/>
    <cellStyle name="Title 23" xfId="2946"/>
    <cellStyle name="Title 24" xfId="2947"/>
    <cellStyle name="Title 25" xfId="2948"/>
    <cellStyle name="Title 26" xfId="2949"/>
    <cellStyle name="Title 27" xfId="2950"/>
    <cellStyle name="Title 28" xfId="2951"/>
    <cellStyle name="Title 29" xfId="2952"/>
    <cellStyle name="Title 3" xfId="63979"/>
    <cellStyle name="Title 3 2" xfId="2953"/>
    <cellStyle name="Title 3 3" xfId="63980"/>
    <cellStyle name="Title 30" xfId="2954"/>
    <cellStyle name="Title 31" xfId="2955"/>
    <cellStyle name="Title 32" xfId="2956"/>
    <cellStyle name="Title 33" xfId="2957"/>
    <cellStyle name="Title 34" xfId="2958"/>
    <cellStyle name="Title 35" xfId="2959"/>
    <cellStyle name="Title 36" xfId="2960"/>
    <cellStyle name="Title 37" xfId="63981"/>
    <cellStyle name="Title 38" xfId="63982"/>
    <cellStyle name="Title 4" xfId="2961"/>
    <cellStyle name="Title 4 2" xfId="2962"/>
    <cellStyle name="Title 5" xfId="2963"/>
    <cellStyle name="Title 5 2" xfId="2964"/>
    <cellStyle name="Title 6" xfId="2965"/>
    <cellStyle name="Title 6 2" xfId="2966"/>
    <cellStyle name="Title 7" xfId="2967"/>
    <cellStyle name="Title 7 2" xfId="2968"/>
    <cellStyle name="Title 8" xfId="2969"/>
    <cellStyle name="Title 8 2" xfId="2970"/>
    <cellStyle name="Title 9" xfId="2971"/>
    <cellStyle name="Title 9 2" xfId="2972"/>
    <cellStyle name="Total" xfId="151" builtinId="25" customBuiltin="1"/>
    <cellStyle name="Total 10" xfId="2973"/>
    <cellStyle name="Total 10 2" xfId="2974"/>
    <cellStyle name="Total 11" xfId="2975"/>
    <cellStyle name="Total 11 2" xfId="2976"/>
    <cellStyle name="Total 12" xfId="2977"/>
    <cellStyle name="Total 12 2" xfId="2978"/>
    <cellStyle name="Total 13" xfId="2979"/>
    <cellStyle name="Total 13 2" xfId="2980"/>
    <cellStyle name="Total 14" xfId="2981"/>
    <cellStyle name="Total 14 2" xfId="2982"/>
    <cellStyle name="Total 15" xfId="2983"/>
    <cellStyle name="Total 15 2" xfId="2984"/>
    <cellStyle name="Total 16" xfId="2985"/>
    <cellStyle name="Total 16 2" xfId="2986"/>
    <cellStyle name="Total 17" xfId="2987"/>
    <cellStyle name="Total 17 2" xfId="2988"/>
    <cellStyle name="Total 18" xfId="2989"/>
    <cellStyle name="Total 18 2" xfId="2990"/>
    <cellStyle name="Total 19" xfId="2991"/>
    <cellStyle name="Total 19 2" xfId="2992"/>
    <cellStyle name="Total 2" xfId="2993"/>
    <cellStyle name="Total 2 2" xfId="2994"/>
    <cellStyle name="Total 2 3" xfId="63983"/>
    <cellStyle name="Total 2_PwrTax 51040" xfId="63984"/>
    <cellStyle name="Total 20" xfId="2995"/>
    <cellStyle name="Total 21" xfId="2996"/>
    <cellStyle name="Total 22" xfId="2997"/>
    <cellStyle name="Total 23" xfId="2998"/>
    <cellStyle name="Total 24" xfId="2999"/>
    <cellStyle name="Total 25" xfId="3000"/>
    <cellStyle name="Total 26" xfId="3001"/>
    <cellStyle name="Total 27" xfId="3002"/>
    <cellStyle name="Total 28" xfId="3003"/>
    <cellStyle name="Total 29" xfId="3004"/>
    <cellStyle name="Total 3" xfId="63985"/>
    <cellStyle name="Total 3 2" xfId="3005"/>
    <cellStyle name="Total 3 3" xfId="63986"/>
    <cellStyle name="Total 30" xfId="3006"/>
    <cellStyle name="Total 31" xfId="3007"/>
    <cellStyle name="Total 32" xfId="3008"/>
    <cellStyle name="Total 33" xfId="3009"/>
    <cellStyle name="Total 34" xfId="3010"/>
    <cellStyle name="Total 35" xfId="3011"/>
    <cellStyle name="Total 36" xfId="3012"/>
    <cellStyle name="Total 37" xfId="63987"/>
    <cellStyle name="Total 38" xfId="63988"/>
    <cellStyle name="Total 4" xfId="3013"/>
    <cellStyle name="Total 4 2" xfId="3014"/>
    <cellStyle name="Total 5" xfId="3015"/>
    <cellStyle name="Total 5 2" xfId="3016"/>
    <cellStyle name="Total 6" xfId="3017"/>
    <cellStyle name="Total 6 2" xfId="3018"/>
    <cellStyle name="Total 7" xfId="3019"/>
    <cellStyle name="Total 7 2" xfId="3020"/>
    <cellStyle name="Total 8" xfId="3021"/>
    <cellStyle name="Total 8 2" xfId="3022"/>
    <cellStyle name="Total 9" xfId="3023"/>
    <cellStyle name="Total 9 2" xfId="3024"/>
    <cellStyle name="Warning Text" xfId="152" builtinId="11" customBuiltin="1"/>
    <cellStyle name="Warning Text 10" xfId="3025"/>
    <cellStyle name="Warning Text 10 2" xfId="3026"/>
    <cellStyle name="Warning Text 11" xfId="3027"/>
    <cellStyle name="Warning Text 11 2" xfId="3028"/>
    <cellStyle name="Warning Text 12" xfId="3029"/>
    <cellStyle name="Warning Text 12 2" xfId="3030"/>
    <cellStyle name="Warning Text 13" xfId="3031"/>
    <cellStyle name="Warning Text 13 2" xfId="3032"/>
    <cellStyle name="Warning Text 14" xfId="3033"/>
    <cellStyle name="Warning Text 14 2" xfId="3034"/>
    <cellStyle name="Warning Text 15" xfId="3035"/>
    <cellStyle name="Warning Text 15 2" xfId="3036"/>
    <cellStyle name="Warning Text 16" xfId="3037"/>
    <cellStyle name="Warning Text 16 2" xfId="3038"/>
    <cellStyle name="Warning Text 17" xfId="3039"/>
    <cellStyle name="Warning Text 17 2" xfId="3040"/>
    <cellStyle name="Warning Text 18" xfId="3041"/>
    <cellStyle name="Warning Text 18 2" xfId="3042"/>
    <cellStyle name="Warning Text 19" xfId="3043"/>
    <cellStyle name="Warning Text 19 2" xfId="3044"/>
    <cellStyle name="Warning Text 2" xfId="3045"/>
    <cellStyle name="Warning Text 2 2" xfId="3046"/>
    <cellStyle name="Warning Text 2 3" xfId="63989"/>
    <cellStyle name="Warning Text 2_PwrTax 51040" xfId="63990"/>
    <cellStyle name="Warning Text 20" xfId="3047"/>
    <cellStyle name="Warning Text 21" xfId="3048"/>
    <cellStyle name="Warning Text 22" xfId="3049"/>
    <cellStyle name="Warning Text 23" xfId="3050"/>
    <cellStyle name="Warning Text 24" xfId="3051"/>
    <cellStyle name="Warning Text 25" xfId="3052"/>
    <cellStyle name="Warning Text 26" xfId="3053"/>
    <cellStyle name="Warning Text 27" xfId="3054"/>
    <cellStyle name="Warning Text 28" xfId="3055"/>
    <cellStyle name="Warning Text 29" xfId="3056"/>
    <cellStyle name="Warning Text 3" xfId="63991"/>
    <cellStyle name="Warning Text 3 2" xfId="3057"/>
    <cellStyle name="Warning Text 3 3" xfId="63992"/>
    <cellStyle name="Warning Text 30" xfId="3058"/>
    <cellStyle name="Warning Text 31" xfId="3059"/>
    <cellStyle name="Warning Text 32" xfId="3060"/>
    <cellStyle name="Warning Text 33" xfId="3061"/>
    <cellStyle name="Warning Text 34" xfId="3062"/>
    <cellStyle name="Warning Text 35" xfId="3063"/>
    <cellStyle name="Warning Text 36" xfId="3064"/>
    <cellStyle name="Warning Text 37" xfId="63993"/>
    <cellStyle name="Warning Text 38" xfId="63994"/>
    <cellStyle name="Warning Text 4" xfId="3065"/>
    <cellStyle name="Warning Text 4 2" xfId="3066"/>
    <cellStyle name="Warning Text 5" xfId="3067"/>
    <cellStyle name="Warning Text 5 2" xfId="3068"/>
    <cellStyle name="Warning Text 6" xfId="3069"/>
    <cellStyle name="Warning Text 6 2" xfId="3070"/>
    <cellStyle name="Warning Text 7" xfId="3071"/>
    <cellStyle name="Warning Text 7 2" xfId="3072"/>
    <cellStyle name="Warning Text 8" xfId="3073"/>
    <cellStyle name="Warning Text 8 2" xfId="3074"/>
    <cellStyle name="Warning Text 9" xfId="3075"/>
    <cellStyle name="Warning Text 9 2" xfId="3076"/>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externalLink" Target="externalLinks/externalLink5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61" Type="http://schemas.openxmlformats.org/officeDocument/2006/relationships/externalLink" Target="externalLinks/externalLink50.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8" Type="http://schemas.openxmlformats.org/officeDocument/2006/relationships/worksheet" Target="worksheets/sheet8.xml"/><Relationship Id="rId51" Type="http://schemas.openxmlformats.org/officeDocument/2006/relationships/externalLink" Target="externalLinks/externalLink40.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sharedStrings" Target="sharedStrings.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12</xdr:col>
      <xdr:colOff>460374</xdr:colOff>
      <xdr:row>102</xdr:row>
      <xdr:rowOff>2083</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8778875"/>
          <a:ext cx="10937874" cy="8574583"/>
        </a:xfrm>
        <a:prstGeom prst="rect">
          <a:avLst/>
        </a:prstGeom>
      </xdr:spPr>
    </xdr:pic>
    <xdr:clientData/>
  </xdr:twoCellAnchor>
  <xdr:twoCellAnchor editAs="oneCell">
    <xdr:from>
      <xdr:col>0</xdr:col>
      <xdr:colOff>0</xdr:colOff>
      <xdr:row>106</xdr:row>
      <xdr:rowOff>0</xdr:rowOff>
    </xdr:from>
    <xdr:to>
      <xdr:col>12</xdr:col>
      <xdr:colOff>412750</xdr:colOff>
      <xdr:row>153</xdr:row>
      <xdr:rowOff>8573</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17986375"/>
          <a:ext cx="10890250" cy="7469823"/>
        </a:xfrm>
        <a:prstGeom prst="rect">
          <a:avLst/>
        </a:prstGeom>
      </xdr:spPr>
    </xdr:pic>
    <xdr:clientData/>
  </xdr:twoCellAnchor>
  <xdr:twoCellAnchor editAs="oneCell">
    <xdr:from>
      <xdr:col>0</xdr:col>
      <xdr:colOff>142875</xdr:colOff>
      <xdr:row>152</xdr:row>
      <xdr:rowOff>142875</xdr:rowOff>
    </xdr:from>
    <xdr:to>
      <xdr:col>12</xdr:col>
      <xdr:colOff>492125</xdr:colOff>
      <xdr:row>183</xdr:row>
      <xdr:rowOff>47010</xdr:rowOff>
    </xdr:to>
    <xdr:pic>
      <xdr:nvPicPr>
        <xdr:cNvPr id="6" name="Picture 5"/>
        <xdr:cNvPicPr>
          <a:picLocks noChangeAspect="1"/>
        </xdr:cNvPicPr>
      </xdr:nvPicPr>
      <xdr:blipFill>
        <a:blip xmlns:r="http://schemas.openxmlformats.org/officeDocument/2006/relationships" r:embed="rId3"/>
        <a:stretch>
          <a:fillRect/>
        </a:stretch>
      </xdr:blipFill>
      <xdr:spPr>
        <a:xfrm>
          <a:off x="142875" y="25431750"/>
          <a:ext cx="10826750" cy="48253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bpleskac\Local%20Settings\Temp\2002%20M-1%20Calc\CGE%20M1%20Non%20R&amp;R-%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ervices\Finance\0992_g038\DC%20DETAIL%202005\Transmission%20Property%20Tax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Documents%20and%20Settings\kellevans\My%20Documents\Clients\STR\Indirect%20Cost\Nstar\Pools\Summary%20Query%20other%20cos%20-%20full%20list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smallk\LOCALS~1\Temp\notesA188F6\Pepco%20Payable%20Upload%20Entri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millerj\LOCALS~1\Temp\notes2F12BA\Workpapers\Pepco\2011%20Trans%20Property%20Taxes%20and%20Rent%20Rev%20-%20Tell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Fuels Adjustment"/>
      <sheetName val="Book to Tax"/>
      <sheetName val="3.1 MSCs 2002"/>
      <sheetName val="2002Pool"/>
      <sheetName val="Settlement - Inelig. Assets"/>
      <sheetName val="1 Asset Classes"/>
      <sheetName val="Pools Summary"/>
      <sheetName val="Input Page"/>
      <sheetName val="CWIP"/>
      <sheetName val="Fuel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7">
          <cell r="E7">
            <v>2184157708</v>
          </cell>
        </row>
        <row r="8">
          <cell r="E8">
            <v>2414432155</v>
          </cell>
        </row>
        <row r="9">
          <cell r="E9">
            <v>266368947</v>
          </cell>
        </row>
        <row r="10">
          <cell r="E10">
            <v>2999683</v>
          </cell>
        </row>
        <row r="11">
          <cell r="E11">
            <v>99113978</v>
          </cell>
        </row>
        <row r="12">
          <cell r="E12">
            <v>8007664</v>
          </cell>
        </row>
        <row r="13">
          <cell r="E13">
            <v>195089051</v>
          </cell>
        </row>
        <row r="14">
          <cell r="E14">
            <v>213604554</v>
          </cell>
        </row>
      </sheetData>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Prop taxes to function"/>
      <sheetName val="Trans Assessable plant"/>
      <sheetName val="Labor ratio"/>
      <sheetName val="Sheet3"/>
    </sheetNames>
    <sheetDataSet>
      <sheetData sheetId="0"/>
      <sheetData sheetId="1"/>
      <sheetData sheetId="2">
        <row r="2">
          <cell r="A2" t="str">
            <v>Wages &amp; Salaries</v>
          </cell>
        </row>
        <row r="3">
          <cell r="A3" t="str">
            <v>Year Ended December 31, 2004</v>
          </cell>
        </row>
        <row r="5">
          <cell r="C5" t="str">
            <v>Operation 1/</v>
          </cell>
          <cell r="E5" t="str">
            <v>Maintenance 1/</v>
          </cell>
          <cell r="G5" t="str">
            <v>Total</v>
          </cell>
          <cell r="I5" t="str">
            <v>Ratio</v>
          </cell>
          <cell r="K5" t="str">
            <v>Dist..</v>
          </cell>
        </row>
        <row r="6">
          <cell r="A6" t="str">
            <v>Production</v>
          </cell>
          <cell r="C6">
            <v>0</v>
          </cell>
          <cell r="E6">
            <v>0</v>
          </cell>
          <cell r="G6">
            <v>0</v>
          </cell>
          <cell r="I6">
            <v>0</v>
          </cell>
        </row>
        <row r="7">
          <cell r="A7" t="str">
            <v>Transmission</v>
          </cell>
          <cell r="C7">
            <v>2217957</v>
          </cell>
          <cell r="E7">
            <v>4092112</v>
          </cell>
          <cell r="G7">
            <v>6310069</v>
          </cell>
          <cell r="I7">
            <v>0.1159</v>
          </cell>
        </row>
        <row r="8">
          <cell r="A8" t="str">
            <v>Distribution</v>
          </cell>
          <cell r="C8">
            <v>13313018</v>
          </cell>
          <cell r="E8">
            <v>16034483</v>
          </cell>
          <cell r="G8">
            <v>29347501</v>
          </cell>
          <cell r="I8">
            <v>0.53920000000000001</v>
          </cell>
        </row>
        <row r="9">
          <cell r="A9" t="str">
            <v>Cust. Accts. &amp; Cust. Serv.</v>
          </cell>
          <cell r="C9">
            <v>18770105</v>
          </cell>
          <cell r="G9">
            <v>18770105</v>
          </cell>
          <cell r="I9">
            <v>0.34489999999999998</v>
          </cell>
          <cell r="K9">
            <v>0.8841</v>
          </cell>
        </row>
        <row r="10">
          <cell r="A10" t="str">
            <v>Sales</v>
          </cell>
          <cell r="C10">
            <v>1122</v>
          </cell>
          <cell r="G10">
            <v>1122</v>
          </cell>
          <cell r="I10">
            <v>0</v>
          </cell>
        </row>
        <row r="11">
          <cell r="A11" t="str">
            <v>A &amp; G</v>
          </cell>
          <cell r="C11">
            <v>8099320</v>
          </cell>
          <cell r="E11">
            <v>10943</v>
          </cell>
          <cell r="G11">
            <v>8110263</v>
          </cell>
        </row>
        <row r="12">
          <cell r="C12">
            <v>42401522</v>
          </cell>
          <cell r="E12">
            <v>20137538</v>
          </cell>
          <cell r="G12">
            <v>62539060</v>
          </cell>
          <cell r="I12">
            <v>1</v>
          </cell>
        </row>
        <row r="13">
          <cell r="A13" t="str">
            <v>Total W &amp; S less A&amp;G</v>
          </cell>
          <cell r="C13">
            <v>34302202</v>
          </cell>
          <cell r="E13">
            <v>20126595</v>
          </cell>
          <cell r="G13">
            <v>54428797</v>
          </cell>
        </row>
      </sheetData>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State List"/>
    </sheetNames>
    <sheetDataSet>
      <sheetData sheetId="0" refreshError="1"/>
      <sheetData sheetId="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Rents"/>
      <sheetName val="2011 Trans Prop Taxes"/>
    </sheetNames>
    <sheetDataSet>
      <sheetData sheetId="0"/>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GF338"/>
  <sheetViews>
    <sheetView tabSelected="1" zoomScale="75" zoomScaleNormal="75" zoomScaleSheetLayoutView="50" workbookViewId="0"/>
  </sheetViews>
  <sheetFormatPr defaultRowHeight="15"/>
  <cols>
    <col min="1" max="1" width="7.42578125" style="61" customWidth="1"/>
    <col min="2" max="2" width="5.7109375" style="28" customWidth="1"/>
    <col min="3" max="3" width="59.42578125" style="28" customWidth="1"/>
    <col min="4" max="4" width="61.42578125" style="28" customWidth="1"/>
    <col min="5" max="5" width="27.5703125" style="83" customWidth="1"/>
    <col min="6" max="6" width="43.7109375" style="39" bestFit="1" customWidth="1"/>
    <col min="7" max="7" width="2.7109375" style="39" customWidth="1"/>
    <col min="8" max="8" width="22.42578125" style="39" bestFit="1" customWidth="1"/>
    <col min="9" max="9" width="7.42578125" style="39" customWidth="1"/>
    <col min="10" max="10" width="16.140625" style="39" bestFit="1" customWidth="1"/>
    <col min="11" max="11" width="13.28515625" style="39" bestFit="1" customWidth="1"/>
    <col min="12" max="12" width="10" style="39" bestFit="1" customWidth="1"/>
    <col min="13" max="16384" width="9.140625" style="39"/>
  </cols>
  <sheetData>
    <row r="1" spans="1:8">
      <c r="A1" s="216"/>
      <c r="H1" s="65"/>
    </row>
    <row r="2" spans="1:8" ht="27.75">
      <c r="A2" s="216"/>
      <c r="D2" s="566" t="s">
        <v>0</v>
      </c>
      <c r="F2" s="691"/>
      <c r="H2" s="65"/>
    </row>
    <row r="3" spans="1:8" s="704" customFormat="1" ht="25.5" customHeight="1" thickBot="1">
      <c r="A3" s="701"/>
      <c r="B3" s="702"/>
      <c r="C3" s="702"/>
      <c r="D3" s="702"/>
      <c r="E3" s="703"/>
    </row>
    <row r="4" spans="1:8" ht="27.75" customHeight="1" thickBot="1">
      <c r="A4" s="402" t="s">
        <v>627</v>
      </c>
      <c r="B4" s="394"/>
      <c r="C4" s="394"/>
      <c r="D4" s="394"/>
      <c r="E4" s="395"/>
      <c r="F4" s="396"/>
    </row>
    <row r="5" spans="1:8" s="63" customFormat="1" ht="42" customHeight="1" thickBot="1">
      <c r="A5" s="397" t="s">
        <v>264</v>
      </c>
      <c r="B5" s="398"/>
      <c r="C5" s="399"/>
      <c r="D5" s="399"/>
      <c r="E5" s="400" t="s">
        <v>222</v>
      </c>
      <c r="F5" s="401" t="s">
        <v>435</v>
      </c>
      <c r="G5" s="393"/>
      <c r="H5" s="724">
        <v>2016</v>
      </c>
    </row>
    <row r="6" spans="1:8" s="231" customFormat="1" ht="23.25" customHeight="1">
      <c r="A6" s="226" t="s">
        <v>596</v>
      </c>
      <c r="B6" s="227"/>
      <c r="C6" s="228"/>
      <c r="D6" s="228"/>
      <c r="E6" s="152"/>
      <c r="F6" s="229"/>
      <c r="G6" s="132"/>
      <c r="H6" s="230"/>
    </row>
    <row r="7" spans="1:8" s="45" customFormat="1" ht="15.75">
      <c r="A7" s="82" t="s">
        <v>108</v>
      </c>
      <c r="B7" s="81"/>
      <c r="C7" s="105"/>
      <c r="D7" s="105"/>
      <c r="E7" s="153"/>
      <c r="F7" s="106"/>
      <c r="G7" s="106"/>
      <c r="H7" s="115"/>
    </row>
    <row r="8" spans="1:8" s="45" customFormat="1" ht="15.75">
      <c r="A8" s="90"/>
      <c r="B8" s="72"/>
      <c r="C8" s="72"/>
      <c r="D8" s="72"/>
      <c r="E8" s="152"/>
      <c r="F8" s="96"/>
      <c r="G8" s="96"/>
      <c r="H8" s="104"/>
    </row>
    <row r="9" spans="1:8">
      <c r="A9" s="69"/>
      <c r="B9" s="787" t="s">
        <v>115</v>
      </c>
      <c r="E9" s="390"/>
      <c r="F9" s="788"/>
      <c r="G9" s="788"/>
      <c r="H9" s="788"/>
    </row>
    <row r="10" spans="1:8">
      <c r="A10" s="27">
        <v>1</v>
      </c>
      <c r="B10" s="27"/>
      <c r="C10" s="96" t="s">
        <v>55</v>
      </c>
      <c r="D10" s="182"/>
      <c r="E10" s="84"/>
      <c r="F10" s="788" t="s">
        <v>340</v>
      </c>
      <c r="G10" s="28"/>
      <c r="H10" s="684">
        <v>7467634</v>
      </c>
    </row>
    <row r="11" spans="1:8">
      <c r="A11" s="83"/>
    </row>
    <row r="12" spans="1:8">
      <c r="A12" s="27">
        <f>+A10+1</f>
        <v>2</v>
      </c>
      <c r="B12" s="27"/>
      <c r="C12" s="96" t="s">
        <v>56</v>
      </c>
      <c r="D12" s="96"/>
      <c r="E12" s="154"/>
      <c r="F12" s="96" t="s">
        <v>65</v>
      </c>
      <c r="G12" s="28"/>
      <c r="H12" s="684">
        <v>79740443</v>
      </c>
    </row>
    <row r="13" spans="1:8">
      <c r="A13" s="27">
        <f>+A12+1</f>
        <v>3</v>
      </c>
      <c r="B13" s="27"/>
      <c r="C13" s="96" t="s">
        <v>109</v>
      </c>
      <c r="D13" s="96"/>
      <c r="F13" s="96" t="s">
        <v>66</v>
      </c>
      <c r="G13" s="28"/>
      <c r="H13" s="789">
        <v>5699292</v>
      </c>
    </row>
    <row r="14" spans="1:8">
      <c r="A14" s="27">
        <f>+A13+1</f>
        <v>4</v>
      </c>
      <c r="B14" s="27"/>
      <c r="C14" s="790" t="s">
        <v>179</v>
      </c>
      <c r="D14" s="791"/>
      <c r="E14" s="792"/>
      <c r="F14" s="791" t="str">
        <f>"(Line "&amp;A12&amp;" - "&amp;A13&amp;")"</f>
        <v>(Line 2 - 3)</v>
      </c>
      <c r="G14" s="52"/>
      <c r="H14" s="791">
        <f>+H12-H13</f>
        <v>74041151</v>
      </c>
    </row>
    <row r="15" spans="1:8">
      <c r="A15" s="27"/>
      <c r="B15" s="27"/>
      <c r="C15" s="793"/>
      <c r="E15" s="390"/>
      <c r="F15" s="28"/>
      <c r="G15" s="28"/>
      <c r="H15" s="788"/>
    </row>
    <row r="16" spans="1:8" ht="15.75" thickBot="1">
      <c r="A16" s="27">
        <v>5</v>
      </c>
      <c r="B16" s="794" t="s">
        <v>152</v>
      </c>
      <c r="C16" s="794"/>
      <c r="D16" s="107"/>
      <c r="E16" s="795"/>
      <c r="F16" s="796" t="str">
        <f>"(Line "&amp;A10&amp;" / "&amp;A14&amp;")"</f>
        <v>(Line 1 / 4)</v>
      </c>
      <c r="G16" s="108"/>
      <c r="H16" s="797">
        <f>+H10/H14</f>
        <v>0.10085788644749728</v>
      </c>
    </row>
    <row r="17" spans="1:8" ht="15.75" thickTop="1">
      <c r="A17" s="27"/>
      <c r="B17" s="27"/>
      <c r="C17" s="787"/>
      <c r="D17" s="44"/>
      <c r="E17" s="798"/>
      <c r="F17" s="28"/>
      <c r="G17" s="28"/>
      <c r="H17" s="799"/>
    </row>
    <row r="18" spans="1:8">
      <c r="A18" s="83"/>
      <c r="B18" s="787" t="s">
        <v>173</v>
      </c>
      <c r="D18" s="39"/>
    </row>
    <row r="19" spans="1:8">
      <c r="A19" s="69">
        <f>+A16+1</f>
        <v>6</v>
      </c>
      <c r="B19" s="39"/>
      <c r="C19" s="96" t="s">
        <v>187</v>
      </c>
      <c r="E19" s="169" t="str">
        <f>"(Note "&amp;B$299&amp;")"</f>
        <v>(Note B)</v>
      </c>
      <c r="F19" s="96" t="s">
        <v>752</v>
      </c>
      <c r="H19" s="684">
        <f>'5 - Cost Support 1'!I213</f>
        <v>7863187376</v>
      </c>
    </row>
    <row r="20" spans="1:8">
      <c r="A20" s="69">
        <f>+A19+1</f>
        <v>7</v>
      </c>
      <c r="B20" s="39"/>
      <c r="C20" s="96" t="s">
        <v>110</v>
      </c>
      <c r="E20" s="169"/>
      <c r="F20" s="800" t="str">
        <f>"(Line "&amp;A$46&amp;")"</f>
        <v>(Line 24)</v>
      </c>
      <c r="H20" s="801">
        <f>H46</f>
        <v>0</v>
      </c>
    </row>
    <row r="21" spans="1:8">
      <c r="A21" s="69">
        <f>+A20+1</f>
        <v>8</v>
      </c>
      <c r="B21" s="39"/>
      <c r="C21" s="50" t="s">
        <v>114</v>
      </c>
      <c r="D21" s="52"/>
      <c r="E21" s="163"/>
      <c r="F21" s="802" t="str">
        <f>"(Sum Lines "&amp;A19&amp;" &amp; "&amp;A20&amp;")"</f>
        <v>(Sum Lines 6 &amp; 7)</v>
      </c>
      <c r="G21" s="49"/>
      <c r="H21" s="802">
        <f>SUM(H19:H20)</f>
        <v>7863187376</v>
      </c>
    </row>
    <row r="22" spans="1:8">
      <c r="A22" s="84"/>
      <c r="B22" s="39"/>
      <c r="C22" s="96"/>
      <c r="E22" s="181"/>
      <c r="F22" s="96"/>
      <c r="H22" s="801"/>
    </row>
    <row r="23" spans="1:8">
      <c r="A23" s="69">
        <f>+A21+1</f>
        <v>9</v>
      </c>
      <c r="B23" s="39"/>
      <c r="C23" s="96" t="s">
        <v>49</v>
      </c>
      <c r="F23" s="96" t="s">
        <v>761</v>
      </c>
      <c r="H23" s="684">
        <f>'5 - Cost Support 1'!I214</f>
        <v>2795412790</v>
      </c>
    </row>
    <row r="24" spans="1:8">
      <c r="A24" s="69">
        <f>+A23+1</f>
        <v>10</v>
      </c>
      <c r="B24" s="39"/>
      <c r="C24" s="96" t="s">
        <v>223</v>
      </c>
      <c r="E24" s="169" t="str">
        <f>"(Note "&amp;B$298&amp;")"</f>
        <v>(Note A)</v>
      </c>
      <c r="F24" s="801" t="s">
        <v>234</v>
      </c>
      <c r="H24" s="684">
        <v>24139690</v>
      </c>
    </row>
    <row r="25" spans="1:8">
      <c r="A25" s="69">
        <f>+A24+1</f>
        <v>11</v>
      </c>
      <c r="B25" s="39"/>
      <c r="C25" s="96" t="s">
        <v>168</v>
      </c>
      <c r="E25" s="169" t="str">
        <f>"(Note "&amp;B$298&amp;")"</f>
        <v>(Note A)</v>
      </c>
      <c r="F25" s="788" t="s">
        <v>57</v>
      </c>
      <c r="H25" s="803">
        <v>0</v>
      </c>
    </row>
    <row r="26" spans="1:8">
      <c r="A26" s="69">
        <f>+A25+1</f>
        <v>12</v>
      </c>
      <c r="C26" s="72" t="s">
        <v>224</v>
      </c>
      <c r="E26" s="169" t="str">
        <f>"(Note "&amp;B$298&amp;")"</f>
        <v>(Note A)</v>
      </c>
      <c r="F26" s="788" t="s">
        <v>57</v>
      </c>
      <c r="H26" s="803">
        <v>0</v>
      </c>
    </row>
    <row r="27" spans="1:8">
      <c r="A27" s="69">
        <f>+A26+1</f>
        <v>13</v>
      </c>
      <c r="C27" s="50" t="s">
        <v>113</v>
      </c>
      <c r="D27" s="52"/>
      <c r="E27" s="156"/>
      <c r="F27" s="791" t="str">
        <f>"(Sum Lines "&amp;A23&amp;" to "&amp;A26&amp;")"</f>
        <v>(Sum Lines 9 to 12)</v>
      </c>
      <c r="G27" s="49"/>
      <c r="H27" s="802">
        <f>SUM(H23:H26)</f>
        <v>2819552480</v>
      </c>
    </row>
    <row r="28" spans="1:8" ht="17.25" customHeight="1">
      <c r="A28" s="83"/>
      <c r="C28" s="72"/>
      <c r="F28" s="788"/>
      <c r="H28" s="79"/>
    </row>
    <row r="29" spans="1:8">
      <c r="A29" s="27">
        <f>+A27+1</f>
        <v>14</v>
      </c>
      <c r="B29" s="39"/>
      <c r="C29" s="49" t="s">
        <v>163</v>
      </c>
      <c r="D29" s="49"/>
      <c r="E29" s="156"/>
      <c r="F29" s="791" t="str">
        <f>"(Line "&amp;A21&amp;" - "&amp;A27&amp;")"</f>
        <v>(Line 8 - 13)</v>
      </c>
      <c r="G29" s="49"/>
      <c r="H29" s="791">
        <f>+H21-H27</f>
        <v>5043634896</v>
      </c>
    </row>
    <row r="30" spans="1:8">
      <c r="A30" s="83"/>
      <c r="B30" s="39"/>
      <c r="C30" s="39"/>
      <c r="D30" s="39"/>
    </row>
    <row r="31" spans="1:8">
      <c r="A31" s="69">
        <f>+A29+1</f>
        <v>15</v>
      </c>
      <c r="B31" s="39"/>
      <c r="C31" s="39" t="s">
        <v>111</v>
      </c>
      <c r="D31" s="39"/>
      <c r="F31" s="800" t="str">
        <f>"(Line "&amp;A53&amp;" - Line "&amp;A51&amp;")"</f>
        <v>(Line 29 - Line 28)</v>
      </c>
      <c r="H31" s="79">
        <f>+H53-H51</f>
        <v>1382595906.8015442</v>
      </c>
    </row>
    <row r="32" spans="1:8" ht="15.75" thickBot="1">
      <c r="A32" s="27">
        <f>+A31+1</f>
        <v>16</v>
      </c>
      <c r="B32" s="98" t="s">
        <v>16</v>
      </c>
      <c r="C32" s="98"/>
      <c r="D32" s="98"/>
      <c r="E32" s="157"/>
      <c r="F32" s="796" t="str">
        <f>"(Line "&amp;A31&amp;" / "&amp;A21&amp;")"</f>
        <v>(Line 15 / 8)</v>
      </c>
      <c r="G32" s="98"/>
      <c r="H32" s="797">
        <f>+H31/(H21)</f>
        <v>0.17583148419195754</v>
      </c>
    </row>
    <row r="33" spans="1:9" ht="15.75" thickTop="1">
      <c r="A33" s="83"/>
    </row>
    <row r="34" spans="1:9" s="32" customFormat="1">
      <c r="A34" s="69">
        <f>+A32+1</f>
        <v>17</v>
      </c>
      <c r="B34" s="27"/>
      <c r="C34" s="787" t="s">
        <v>112</v>
      </c>
      <c r="D34" s="44"/>
      <c r="E34" s="798"/>
      <c r="F34" s="800" t="str">
        <f>"(Line "&amp;A69&amp;" - Line "&amp;A51&amp;")"</f>
        <v>(Line 39 - Line 28)</v>
      </c>
      <c r="G34" s="28"/>
      <c r="H34" s="804">
        <f>+H69-H51</f>
        <v>919998729.77220929</v>
      </c>
      <c r="I34" s="39"/>
    </row>
    <row r="35" spans="1:9" ht="15.75" thickBot="1">
      <c r="A35" s="27">
        <f>+A34+1</f>
        <v>18</v>
      </c>
      <c r="B35" s="98" t="s">
        <v>164</v>
      </c>
      <c r="C35" s="98"/>
      <c r="D35" s="98"/>
      <c r="E35" s="157"/>
      <c r="F35" s="796" t="str">
        <f>"(Line "&amp;A34&amp;" / "&amp;A29&amp;")"</f>
        <v>(Line 17 / 14)</v>
      </c>
      <c r="G35" s="98"/>
      <c r="H35" s="805">
        <f>+H34/H29</f>
        <v>0.18240787621281643</v>
      </c>
    </row>
    <row r="36" spans="1:9" ht="15.75" thickTop="1">
      <c r="A36" s="41"/>
      <c r="B36" s="27"/>
      <c r="C36" s="787"/>
      <c r="D36" s="44"/>
      <c r="E36" s="798"/>
      <c r="F36" s="28"/>
      <c r="G36" s="28"/>
      <c r="H36" s="799"/>
    </row>
    <row r="37" spans="1:9" s="45" customFormat="1" ht="15.75">
      <c r="A37" s="806" t="s">
        <v>162</v>
      </c>
      <c r="B37" s="807"/>
      <c r="C37" s="105"/>
      <c r="D37" s="105"/>
      <c r="E37" s="808"/>
      <c r="F37" s="106"/>
      <c r="G37" s="106"/>
      <c r="H37" s="115"/>
    </row>
    <row r="38" spans="1:9" s="45" customFormat="1" ht="15.75">
      <c r="A38" s="109"/>
      <c r="B38" s="809"/>
      <c r="C38" s="72"/>
      <c r="D38" s="72"/>
      <c r="E38" s="810"/>
      <c r="F38" s="96"/>
      <c r="G38" s="96"/>
      <c r="H38" s="104"/>
    </row>
    <row r="39" spans="1:9">
      <c r="A39" s="83"/>
      <c r="B39" s="787" t="s">
        <v>121</v>
      </c>
      <c r="E39" s="798"/>
      <c r="F39" s="801"/>
      <c r="G39" s="69"/>
      <c r="H39" s="788"/>
    </row>
    <row r="40" spans="1:9">
      <c r="A40" s="69">
        <f>+A35+1</f>
        <v>19</v>
      </c>
      <c r="B40" s="27"/>
      <c r="C40" s="793" t="s">
        <v>157</v>
      </c>
      <c r="E40" s="169" t="str">
        <f>"(Note "&amp;B$299&amp;")"</f>
        <v>(Note B)</v>
      </c>
      <c r="F40" s="801" t="s">
        <v>85</v>
      </c>
      <c r="G40" s="28"/>
      <c r="H40" s="684">
        <v>1350012628</v>
      </c>
    </row>
    <row r="41" spans="1:9">
      <c r="A41" s="69">
        <f>+A40+1</f>
        <v>20</v>
      </c>
      <c r="B41" s="27"/>
      <c r="C41" s="793" t="s">
        <v>515</v>
      </c>
      <c r="E41" s="798" t="s">
        <v>623</v>
      </c>
      <c r="F41" s="90" t="s">
        <v>624</v>
      </c>
      <c r="G41" s="28"/>
      <c r="H41" s="803">
        <v>0</v>
      </c>
    </row>
    <row r="42" spans="1:9">
      <c r="A42" s="69">
        <f>+A41+1</f>
        <v>21</v>
      </c>
      <c r="B42" s="27"/>
      <c r="C42" s="811" t="s">
        <v>565</v>
      </c>
      <c r="D42" s="91"/>
      <c r="E42" s="164"/>
      <c r="F42" s="86" t="s">
        <v>602</v>
      </c>
      <c r="G42" s="91"/>
      <c r="H42" s="812">
        <f>'6- Est &amp; Reconcile WS'!R116</f>
        <v>0</v>
      </c>
    </row>
    <row r="43" spans="1:9">
      <c r="A43" s="69">
        <f>+A42+1</f>
        <v>22</v>
      </c>
      <c r="B43" s="27"/>
      <c r="C43" s="793" t="s">
        <v>564</v>
      </c>
      <c r="E43" s="169"/>
      <c r="F43" s="813" t="str">
        <f>"(Line "&amp;A40&amp;" - "&amp;A41&amp;" + "&amp;A42&amp;")"</f>
        <v>(Line 19 - 20 + 21)</v>
      </c>
      <c r="G43" s="28"/>
      <c r="H43" s="801">
        <f>+H40-H41+H42</f>
        <v>1350012628</v>
      </c>
    </row>
    <row r="44" spans="1:9" s="45" customFormat="1">
      <c r="A44" s="69"/>
      <c r="B44" s="69"/>
      <c r="C44" s="787"/>
      <c r="D44" s="44"/>
      <c r="E44" s="84"/>
      <c r="F44" s="801"/>
      <c r="G44" s="44"/>
      <c r="H44" s="801"/>
    </row>
    <row r="45" spans="1:9">
      <c r="A45" s="69">
        <f>+A43+1</f>
        <v>23</v>
      </c>
      <c r="B45" s="27"/>
      <c r="C45" s="793" t="s">
        <v>156</v>
      </c>
      <c r="F45" s="801" t="s">
        <v>753</v>
      </c>
      <c r="G45" s="28"/>
      <c r="H45" s="803">
        <f>'5 - Cost Support 1'!I215</f>
        <v>323061289</v>
      </c>
    </row>
    <row r="46" spans="1:9">
      <c r="A46" s="69">
        <f>+A45+1</f>
        <v>24</v>
      </c>
      <c r="B46" s="27"/>
      <c r="C46" s="793" t="s">
        <v>117</v>
      </c>
      <c r="E46" s="169" t="str">
        <f>"(Notes "&amp;B$298&amp;" &amp; "&amp;B$299&amp;")"</f>
        <v>(Notes A &amp; B)</v>
      </c>
      <c r="F46" s="814" t="s">
        <v>57</v>
      </c>
      <c r="G46" s="28"/>
      <c r="H46" s="815">
        <v>0</v>
      </c>
    </row>
    <row r="47" spans="1:9">
      <c r="A47" s="69">
        <f>+A46+1</f>
        <v>25</v>
      </c>
      <c r="B47" s="27"/>
      <c r="C47" s="790" t="s">
        <v>158</v>
      </c>
      <c r="D47" s="52"/>
      <c r="E47" s="156"/>
      <c r="F47" s="813" t="str">
        <f>"(Line "&amp;A45&amp;" + "&amp;A46&amp;")"</f>
        <v>(Line 23 + 24)</v>
      </c>
      <c r="G47" s="52"/>
      <c r="H47" s="791">
        <f>SUM(H45:H46)</f>
        <v>323061289</v>
      </c>
    </row>
    <row r="48" spans="1:9" ht="15.75">
      <c r="A48" s="69">
        <f>+A47+1</f>
        <v>26</v>
      </c>
      <c r="B48" s="27"/>
      <c r="C48" s="60" t="s">
        <v>174</v>
      </c>
      <c r="D48" s="787"/>
      <c r="E48" s="798"/>
      <c r="F48" s="800" t="str">
        <f>"(Line "&amp;A$16&amp;")"</f>
        <v>(Line 5)</v>
      </c>
      <c r="G48" s="40"/>
      <c r="H48" s="816">
        <f>+H16</f>
        <v>0.10085788644749728</v>
      </c>
    </row>
    <row r="49" spans="1:9">
      <c r="A49" s="69">
        <f>+A48+1</f>
        <v>27</v>
      </c>
      <c r="B49" s="39"/>
      <c r="C49" s="817" t="s">
        <v>119</v>
      </c>
      <c r="D49" s="50"/>
      <c r="E49" s="792"/>
      <c r="F49" s="813" t="str">
        <f>"(Line "&amp;A47&amp;" * "&amp;A48&amp;")"</f>
        <v>(Line 25 * 26)</v>
      </c>
      <c r="G49" s="49"/>
      <c r="H49" s="791">
        <f>+H48*H47</f>
        <v>32583278.801544104</v>
      </c>
    </row>
    <row r="50" spans="1:9">
      <c r="A50" s="84"/>
      <c r="B50" s="39"/>
      <c r="C50" s="787"/>
      <c r="D50" s="45"/>
      <c r="E50" s="248"/>
      <c r="H50" s="813"/>
    </row>
    <row r="51" spans="1:9">
      <c r="A51" s="69">
        <f>+A49+1</f>
        <v>28</v>
      </c>
      <c r="B51" s="27"/>
      <c r="C51" s="817" t="s">
        <v>394</v>
      </c>
      <c r="D51" s="176"/>
      <c r="E51" s="169" t="str">
        <f>"(Note "&amp;B$304&amp;")"</f>
        <v>(Note C)</v>
      </c>
      <c r="F51" s="791" t="s">
        <v>226</v>
      </c>
      <c r="G51" s="52"/>
      <c r="H51" s="818">
        <f>'5 - Cost Support 1'!H27</f>
        <v>0</v>
      </c>
    </row>
    <row r="52" spans="1:9">
      <c r="A52" s="84"/>
      <c r="B52" s="39"/>
      <c r="C52" s="787"/>
      <c r="D52" s="45"/>
      <c r="E52" s="84"/>
      <c r="H52" s="813"/>
    </row>
    <row r="53" spans="1:9" s="1" customFormat="1" ht="16.5" thickBot="1">
      <c r="A53" s="69">
        <f>+A51+1</f>
        <v>29</v>
      </c>
      <c r="B53" s="98" t="s">
        <v>116</v>
      </c>
      <c r="C53" s="98"/>
      <c r="D53" s="98"/>
      <c r="E53" s="157"/>
      <c r="F53" s="796" t="str">
        <f>"(Line "&amp;A43&amp;" + "&amp;A49&amp;" + "&amp;A51&amp;")"</f>
        <v>(Line 22 + 27 + 28)</v>
      </c>
      <c r="G53" s="98"/>
      <c r="H53" s="819">
        <f>SUM(H43,H49,H51)</f>
        <v>1382595906.8015442</v>
      </c>
      <c r="I53" s="39"/>
    </row>
    <row r="54" spans="1:9" ht="15.75" thickTop="1">
      <c r="A54" s="84"/>
      <c r="B54" s="39"/>
      <c r="C54" s="39"/>
      <c r="D54" s="39"/>
    </row>
    <row r="55" spans="1:9">
      <c r="A55" s="69"/>
      <c r="B55" s="787" t="s">
        <v>105</v>
      </c>
      <c r="C55" s="787"/>
      <c r="D55" s="801"/>
      <c r="E55" s="390"/>
      <c r="F55" s="788"/>
      <c r="G55" s="820"/>
      <c r="H55" s="788"/>
    </row>
    <row r="56" spans="1:9">
      <c r="A56" s="84"/>
      <c r="B56" s="44"/>
      <c r="C56" s="44"/>
      <c r="D56" s="44"/>
      <c r="F56" s="788"/>
      <c r="G56" s="788"/>
      <c r="H56" s="788"/>
    </row>
    <row r="57" spans="1:9">
      <c r="A57" s="69">
        <f>+A53+1</f>
        <v>30</v>
      </c>
      <c r="B57" s="27"/>
      <c r="C57" s="793" t="s">
        <v>186</v>
      </c>
      <c r="E57" s="169" t="str">
        <f>"(Note "&amp;B$299&amp;")"</f>
        <v>(Note B)</v>
      </c>
      <c r="F57" s="801" t="s">
        <v>86</v>
      </c>
      <c r="G57" s="28"/>
      <c r="H57" s="803">
        <v>446584194</v>
      </c>
    </row>
    <row r="58" spans="1:9" s="45" customFormat="1">
      <c r="A58" s="69"/>
      <c r="B58" s="69"/>
      <c r="C58" s="44"/>
      <c r="D58" s="787"/>
      <c r="E58" s="84"/>
      <c r="F58" s="801"/>
      <c r="G58" s="44"/>
      <c r="H58" s="801"/>
    </row>
    <row r="59" spans="1:9">
      <c r="A59" s="69">
        <f>+A57+1</f>
        <v>31</v>
      </c>
      <c r="B59" s="27"/>
      <c r="C59" s="793" t="s">
        <v>253</v>
      </c>
      <c r="F59" s="801" t="s">
        <v>754</v>
      </c>
      <c r="G59" s="28"/>
      <c r="H59" s="803">
        <f>'5 - Cost Support 1'!I216</f>
        <v>134628093</v>
      </c>
    </row>
    <row r="60" spans="1:9">
      <c r="A60" s="69">
        <f t="shared" ref="A60:A65" si="0">+A59+1</f>
        <v>32</v>
      </c>
      <c r="B60" s="27"/>
      <c r="C60" s="793" t="str">
        <f>+C24</f>
        <v>Accumulated Intangible Amortization</v>
      </c>
      <c r="F60" s="813" t="str">
        <f>"(Line "&amp;A$24&amp;")"</f>
        <v>(Line 10)</v>
      </c>
      <c r="G60" s="28"/>
      <c r="H60" s="801">
        <f>+H24</f>
        <v>24139690</v>
      </c>
    </row>
    <row r="61" spans="1:9">
      <c r="A61" s="69">
        <f t="shared" si="0"/>
        <v>33</v>
      </c>
      <c r="B61" s="27"/>
      <c r="C61" s="793" t="str">
        <f>+C25</f>
        <v>Accumulated Common Amortization - Electric</v>
      </c>
      <c r="E61" s="169"/>
      <c r="F61" s="813" t="str">
        <f>"(Line "&amp;A$25&amp;")"</f>
        <v>(Line 11)</v>
      </c>
      <c r="G61" s="28"/>
      <c r="H61" s="801">
        <f>+H25</f>
        <v>0</v>
      </c>
    </row>
    <row r="62" spans="1:9">
      <c r="A62" s="69">
        <f t="shared" si="0"/>
        <v>34</v>
      </c>
      <c r="B62" s="27"/>
      <c r="C62" s="811" t="s">
        <v>118</v>
      </c>
      <c r="D62" s="91"/>
      <c r="E62" s="178"/>
      <c r="F62" s="800" t="str">
        <f>"(Line "&amp;A$26&amp;")"</f>
        <v>(Line 12)</v>
      </c>
      <c r="G62" s="28"/>
      <c r="H62" s="814">
        <f>+H26</f>
        <v>0</v>
      </c>
    </row>
    <row r="63" spans="1:9">
      <c r="A63" s="69">
        <f t="shared" si="0"/>
        <v>35</v>
      </c>
      <c r="B63" s="27"/>
      <c r="C63" s="821" t="s">
        <v>113</v>
      </c>
      <c r="D63" s="55"/>
      <c r="E63" s="822"/>
      <c r="F63" s="813" t="str">
        <f>"(Sum Lines "&amp;A59&amp;" to "&amp;A62&amp;")"</f>
        <v>(Sum Lines 31 to 34)</v>
      </c>
      <c r="G63" s="813"/>
      <c r="H63" s="813">
        <f>SUM(H59:H62)</f>
        <v>158767783</v>
      </c>
    </row>
    <row r="64" spans="1:9">
      <c r="A64" s="69">
        <f t="shared" si="0"/>
        <v>36</v>
      </c>
      <c r="B64" s="27"/>
      <c r="C64" s="821" t="str">
        <f>+C48</f>
        <v>Wage &amp; Salary Allocation Factor</v>
      </c>
      <c r="D64" s="55"/>
      <c r="E64" s="822"/>
      <c r="F64" s="800" t="str">
        <f>"(Line "&amp;A$16&amp;")"</f>
        <v>(Line 5)</v>
      </c>
      <c r="G64" s="813"/>
      <c r="H64" s="823">
        <f>+H16</f>
        <v>0.10085788644749728</v>
      </c>
    </row>
    <row r="65" spans="1:9">
      <c r="A65" s="69">
        <f t="shared" si="0"/>
        <v>37</v>
      </c>
      <c r="B65" s="39"/>
      <c r="C65" s="790" t="s">
        <v>144</v>
      </c>
      <c r="D65" s="49"/>
      <c r="E65" s="156"/>
      <c r="F65" s="813" t="str">
        <f>"(Line "&amp;A63&amp;" * "&amp;A64&amp;")"</f>
        <v>(Line 35 * 36)</v>
      </c>
      <c r="G65" s="49"/>
      <c r="H65" s="791">
        <f>+H64*H63</f>
        <v>16012983.02933489</v>
      </c>
    </row>
    <row r="66" spans="1:9">
      <c r="A66" s="84"/>
      <c r="B66" s="39"/>
      <c r="C66" s="39"/>
      <c r="D66" s="39"/>
    </row>
    <row r="67" spans="1:9" ht="15.75" thickBot="1">
      <c r="A67" s="69">
        <f>+A65+1</f>
        <v>38</v>
      </c>
      <c r="B67" s="98" t="s">
        <v>159</v>
      </c>
      <c r="C67" s="98"/>
      <c r="D67" s="98"/>
      <c r="E67" s="157"/>
      <c r="F67" s="796" t="str">
        <f>"(Line "&amp;A57&amp;" + "&amp;A65&amp;")"</f>
        <v>(Line 30 + 37)</v>
      </c>
      <c r="G67" s="98"/>
      <c r="H67" s="819">
        <f>+H65+H57</f>
        <v>462597177.0293349</v>
      </c>
    </row>
    <row r="68" spans="1:9" ht="15.75" thickTop="1">
      <c r="A68" s="84"/>
      <c r="B68" s="39"/>
      <c r="C68" s="39"/>
      <c r="D68" s="39"/>
    </row>
    <row r="69" spans="1:9" ht="15.75" thickBot="1">
      <c r="A69" s="69">
        <f>+A67+1</f>
        <v>39</v>
      </c>
      <c r="B69" s="98" t="s">
        <v>160</v>
      </c>
      <c r="C69" s="98"/>
      <c r="D69" s="98"/>
      <c r="E69" s="157"/>
      <c r="F69" s="796" t="str">
        <f>"(Line "&amp;A53&amp;" - "&amp;A67&amp;")"</f>
        <v>(Line 29 - 38)</v>
      </c>
      <c r="G69" s="98"/>
      <c r="H69" s="819">
        <f>+H53-H67</f>
        <v>919998729.77220929</v>
      </c>
    </row>
    <row r="70" spans="1:9" ht="15.75" thickTop="1">
      <c r="A70" s="83"/>
      <c r="B70" s="39"/>
      <c r="C70" s="39"/>
      <c r="D70" s="39"/>
    </row>
    <row r="71" spans="1:9" ht="15.75">
      <c r="A71" s="806" t="s">
        <v>120</v>
      </c>
      <c r="B71" s="105"/>
      <c r="C71" s="105"/>
      <c r="D71" s="105"/>
      <c r="E71" s="808"/>
      <c r="F71" s="106"/>
      <c r="G71" s="106"/>
      <c r="H71" s="114"/>
    </row>
    <row r="72" spans="1:9">
      <c r="A72" s="824"/>
      <c r="B72" s="825"/>
      <c r="C72" s="825"/>
      <c r="D72" s="825"/>
    </row>
    <row r="73" spans="1:9">
      <c r="A73" s="84"/>
      <c r="B73" s="832" t="s">
        <v>361</v>
      </c>
      <c r="D73" s="45"/>
      <c r="E73" s="95"/>
      <c r="H73" s="788"/>
    </row>
    <row r="74" spans="1:9" ht="15.75">
      <c r="A74" s="84">
        <f>+A69+1</f>
        <v>40</v>
      </c>
      <c r="B74" s="89"/>
      <c r="C74" s="28" t="s">
        <v>389</v>
      </c>
      <c r="D74" s="45"/>
      <c r="F74" s="59" t="s">
        <v>603</v>
      </c>
      <c r="H74" s="801">
        <f>'1 - ADIT'!H17</f>
        <v>-285030378.4056555</v>
      </c>
      <c r="I74" s="79"/>
    </row>
    <row r="75" spans="1:9" s="44" customFormat="1">
      <c r="A75" s="69">
        <f>+A74+1</f>
        <v>41</v>
      </c>
      <c r="B75" s="45"/>
      <c r="C75" s="826" t="s">
        <v>238</v>
      </c>
      <c r="D75" s="546" t="s">
        <v>643</v>
      </c>
      <c r="E75" s="169" t="str">
        <f>"(Notes "&amp;B$298&amp;" &amp; "&amp;B$309&amp;")"</f>
        <v>(Notes A &amp; I)</v>
      </c>
      <c r="F75" s="827" t="s">
        <v>87</v>
      </c>
      <c r="H75" s="803">
        <f>'1 - ADIT'!E128</f>
        <v>0</v>
      </c>
      <c r="I75" s="79"/>
    </row>
    <row r="76" spans="1:9">
      <c r="A76" s="69">
        <f>+A75+1</f>
        <v>42</v>
      </c>
      <c r="B76" s="45"/>
      <c r="C76" s="43" t="s">
        <v>122</v>
      </c>
      <c r="D76" s="45"/>
      <c r="E76" s="84"/>
      <c r="F76" s="814" t="str">
        <f>"(Line "&amp;A35&amp;")"</f>
        <v>(Line 18)</v>
      </c>
      <c r="H76" s="54">
        <f>+H$35</f>
        <v>0.18240787621281643</v>
      </c>
    </row>
    <row r="77" spans="1:9" s="45" customFormat="1">
      <c r="A77" s="69">
        <f>+A76+1</f>
        <v>43</v>
      </c>
      <c r="C77" s="47" t="s">
        <v>145</v>
      </c>
      <c r="D77" s="50"/>
      <c r="E77" s="163"/>
      <c r="F77" s="827" t="str">
        <f>"(Line "&amp;A75&amp;" * "&amp;A76&amp;") + Line "&amp;A74</f>
        <v>(Line 41 * 42) + Line 40</v>
      </c>
      <c r="G77" s="50"/>
      <c r="H77" s="828">
        <f>+H74+H75*H76</f>
        <v>-285030378.4056555</v>
      </c>
      <c r="I77" s="79"/>
    </row>
    <row r="78" spans="1:9" ht="15.75">
      <c r="A78" s="84"/>
      <c r="B78" s="45"/>
      <c r="C78" s="89"/>
      <c r="D78" s="96"/>
      <c r="E78" s="181"/>
      <c r="F78" s="96"/>
      <c r="G78" s="74"/>
      <c r="H78" s="223"/>
    </row>
    <row r="79" spans="1:9">
      <c r="A79" s="69" t="s">
        <v>283</v>
      </c>
      <c r="B79" s="832" t="s">
        <v>284</v>
      </c>
      <c r="D79" s="96"/>
      <c r="E79" s="169" t="s">
        <v>285</v>
      </c>
      <c r="F79" s="827" t="s">
        <v>286</v>
      </c>
      <c r="G79" s="74"/>
      <c r="H79" s="681">
        <f>'6- Est &amp; Reconcile WS'!R117</f>
        <v>0</v>
      </c>
    </row>
    <row r="80" spans="1:9" ht="15" customHeight="1">
      <c r="A80" s="69"/>
      <c r="B80" s="39"/>
      <c r="D80" s="96"/>
      <c r="E80" s="169"/>
      <c r="F80" s="827"/>
      <c r="G80" s="74"/>
      <c r="H80" s="223"/>
    </row>
    <row r="81" spans="1:9" ht="18">
      <c r="A81" s="69" t="s">
        <v>707</v>
      </c>
      <c r="B81" s="911" t="s">
        <v>708</v>
      </c>
      <c r="C81" s="909"/>
      <c r="D81" s="910"/>
      <c r="E81" s="910"/>
      <c r="F81" s="911" t="s">
        <v>605</v>
      </c>
      <c r="G81" s="74"/>
      <c r="H81" s="223">
        <f>'5 - Cost Support 1'!E180</f>
        <v>0</v>
      </c>
    </row>
    <row r="82" spans="1:9" ht="18">
      <c r="A82" s="39"/>
      <c r="B82" s="39"/>
      <c r="C82" s="909"/>
      <c r="D82" s="910"/>
      <c r="E82" s="910"/>
      <c r="F82" s="910"/>
      <c r="G82" s="74"/>
      <c r="H82" s="223"/>
    </row>
    <row r="83" spans="1:9" s="45" customFormat="1" ht="15.75">
      <c r="A83" s="69"/>
      <c r="B83" s="45" t="s">
        <v>642</v>
      </c>
      <c r="C83" s="89"/>
      <c r="D83" s="96"/>
      <c r="E83" s="181"/>
      <c r="F83" s="827"/>
      <c r="G83" s="96"/>
      <c r="H83" s="223"/>
    </row>
    <row r="84" spans="1:9">
      <c r="A84" s="84">
        <f>+A77+1</f>
        <v>44</v>
      </c>
      <c r="B84" s="45"/>
      <c r="C84" s="832" t="s">
        <v>190</v>
      </c>
      <c r="D84" s="96"/>
      <c r="E84" s="181" t="s">
        <v>643</v>
      </c>
      <c r="F84" s="96" t="s">
        <v>605</v>
      </c>
      <c r="G84" s="74"/>
      <c r="H84" s="223">
        <f>-'5 - Cost Support 1'!I105</f>
        <v>-8118097.3231927445</v>
      </c>
    </row>
    <row r="85" spans="1:9" ht="15.75">
      <c r="A85" s="69"/>
      <c r="B85" s="42"/>
      <c r="C85" s="44"/>
      <c r="D85" s="44"/>
      <c r="E85" s="84"/>
      <c r="F85" s="515"/>
      <c r="G85" s="58"/>
    </row>
    <row r="86" spans="1:9" ht="15.75">
      <c r="A86" s="69"/>
      <c r="B86" s="43" t="s">
        <v>106</v>
      </c>
      <c r="C86" s="43"/>
      <c r="D86" s="44"/>
      <c r="E86" s="84"/>
      <c r="F86" s="516"/>
      <c r="G86" s="53"/>
    </row>
    <row r="87" spans="1:9" ht="15.75">
      <c r="A87" s="69">
        <f>+A84+1</f>
        <v>45</v>
      </c>
      <c r="B87" s="829"/>
      <c r="C87" s="138" t="s">
        <v>644</v>
      </c>
      <c r="D87" s="178"/>
      <c r="E87" s="178" t="str">
        <f>"(Note "&amp;B$298&amp;")"</f>
        <v>(Note A)</v>
      </c>
      <c r="F87" s="138" t="s">
        <v>605</v>
      </c>
      <c r="G87" s="137"/>
      <c r="H87" s="223">
        <f>+'5 - Cost Support 1'!F117</f>
        <v>34993068.409618735</v>
      </c>
      <c r="I87" s="79"/>
    </row>
    <row r="88" spans="1:9" ht="15.75">
      <c r="A88" s="27">
        <f>+A87+1</f>
        <v>46</v>
      </c>
      <c r="B88" s="42"/>
      <c r="C88" s="45" t="s">
        <v>88</v>
      </c>
      <c r="D88" s="52"/>
      <c r="E88" s="159"/>
      <c r="F88" s="827" t="str">
        <f>"(Line "&amp;A87&amp;")"</f>
        <v>(Line 45)</v>
      </c>
      <c r="G88" s="75"/>
      <c r="H88" s="62">
        <f>+H87</f>
        <v>34993068.409618735</v>
      </c>
      <c r="I88" s="79"/>
    </row>
    <row r="89" spans="1:9" ht="15.75">
      <c r="A89" s="69"/>
      <c r="B89" s="42"/>
      <c r="C89" s="44"/>
      <c r="F89" s="58"/>
      <c r="G89" s="58"/>
    </row>
    <row r="90" spans="1:9" ht="15.75">
      <c r="A90" s="27"/>
      <c r="B90" s="42"/>
      <c r="C90" s="43"/>
      <c r="E90" s="27"/>
      <c r="F90" s="53"/>
      <c r="G90" s="53"/>
      <c r="H90" s="56"/>
    </row>
    <row r="91" spans="1:9" ht="15.75">
      <c r="A91" s="69"/>
      <c r="B91" s="43" t="s">
        <v>103</v>
      </c>
      <c r="C91" s="45"/>
      <c r="D91" s="45"/>
      <c r="E91" s="151"/>
      <c r="F91" s="137"/>
      <c r="G91" s="53"/>
      <c r="H91" s="56"/>
    </row>
    <row r="92" spans="1:9">
      <c r="A92" s="84">
        <f>+A88+1</f>
        <v>47</v>
      </c>
      <c r="B92" s="45"/>
      <c r="C92" s="45" t="s">
        <v>124</v>
      </c>
      <c r="D92" s="44"/>
      <c r="E92" s="169" t="str">
        <f>"(Note "&amp;B$298&amp;")"</f>
        <v>(Note A)</v>
      </c>
      <c r="F92" s="43" t="s">
        <v>71</v>
      </c>
      <c r="H92" s="1112">
        <f>'5 - Cost Support 1'!H15</f>
        <v>0</v>
      </c>
      <c r="I92" s="79"/>
    </row>
    <row r="93" spans="1:9" s="45" customFormat="1" ht="15.75">
      <c r="A93" s="69">
        <f>+A92+1</f>
        <v>48</v>
      </c>
      <c r="B93" s="42"/>
      <c r="C93" s="138" t="s">
        <v>174</v>
      </c>
      <c r="D93" s="86"/>
      <c r="E93" s="160"/>
      <c r="F93" s="800" t="str">
        <f>"(Line "&amp;A$16&amp;")"</f>
        <v>(Line 5)</v>
      </c>
      <c r="G93" s="88"/>
      <c r="H93" s="54">
        <f>+H16</f>
        <v>0.10085788644749728</v>
      </c>
    </row>
    <row r="94" spans="1:9" ht="15.75">
      <c r="A94" s="69">
        <f>+A93+1</f>
        <v>49</v>
      </c>
      <c r="B94" s="42"/>
      <c r="C94" s="43" t="s">
        <v>185</v>
      </c>
      <c r="D94" s="44"/>
      <c r="E94" s="84"/>
      <c r="F94" s="813" t="str">
        <f>"(Line "&amp;A92&amp;" * "&amp;A93&amp;")"</f>
        <v>(Line 47 * 48)</v>
      </c>
      <c r="G94" s="53"/>
      <c r="H94" s="62">
        <f>+H92*H93</f>
        <v>0</v>
      </c>
    </row>
    <row r="95" spans="1:9" ht="15.75">
      <c r="A95" s="69">
        <f>+A94+1</f>
        <v>50</v>
      </c>
      <c r="B95" s="42"/>
      <c r="C95" s="43" t="s">
        <v>90</v>
      </c>
      <c r="D95" s="44"/>
      <c r="E95" s="69"/>
      <c r="F95" s="138" t="s">
        <v>175</v>
      </c>
      <c r="G95" s="53"/>
      <c r="H95" s="1112">
        <v>6029857</v>
      </c>
    </row>
    <row r="96" spans="1:9" ht="18" customHeight="1">
      <c r="A96" s="69">
        <f>+A95+1</f>
        <v>51</v>
      </c>
      <c r="B96" s="42"/>
      <c r="C96" s="50" t="s">
        <v>102</v>
      </c>
      <c r="D96" s="52"/>
      <c r="E96" s="159"/>
      <c r="F96" s="813" t="str">
        <f>"(Line "&amp;A94&amp;" + "&amp;A95&amp;")"</f>
        <v>(Line 49 + 50)</v>
      </c>
      <c r="G96" s="75"/>
      <c r="H96" s="830">
        <f>SUM(H94:H95)</f>
        <v>6029857</v>
      </c>
    </row>
    <row r="97" spans="1:9" ht="15.75">
      <c r="A97" s="69"/>
      <c r="B97" s="42"/>
      <c r="C97" s="43"/>
      <c r="E97" s="27"/>
      <c r="F97" s="53"/>
      <c r="G97" s="53"/>
    </row>
    <row r="98" spans="1:9" ht="15.75">
      <c r="A98" s="69"/>
      <c r="B98" s="43" t="s">
        <v>107</v>
      </c>
      <c r="C98" s="45"/>
      <c r="F98" s="53"/>
      <c r="G98" s="53"/>
    </row>
    <row r="99" spans="1:9" ht="15.75">
      <c r="A99" s="69">
        <f>+A96+1</f>
        <v>52</v>
      </c>
      <c r="B99" s="42"/>
      <c r="C99" s="43" t="s">
        <v>182</v>
      </c>
      <c r="D99" s="61"/>
      <c r="F99" s="813" t="str">
        <f>"(Line "&amp;A$147&amp;")"</f>
        <v>(Line 85)</v>
      </c>
      <c r="G99" s="53"/>
      <c r="H99" s="46">
        <f>+H147</f>
        <v>49575161.015386432</v>
      </c>
      <c r="I99" s="79"/>
    </row>
    <row r="100" spans="1:9" ht="15.75">
      <c r="A100" s="69">
        <f>+A99+1</f>
        <v>53</v>
      </c>
      <c r="B100" s="42"/>
      <c r="C100" s="59" t="s">
        <v>176</v>
      </c>
      <c r="D100" s="61"/>
      <c r="F100" s="87" t="s">
        <v>227</v>
      </c>
      <c r="H100" s="179">
        <v>0.125</v>
      </c>
    </row>
    <row r="101" spans="1:9" s="63" customFormat="1" ht="15.75">
      <c r="A101" s="69">
        <f>+A100+1</f>
        <v>54</v>
      </c>
      <c r="B101" s="42"/>
      <c r="C101" s="47" t="s">
        <v>89</v>
      </c>
      <c r="D101" s="350"/>
      <c r="E101" s="156"/>
      <c r="F101" s="813" t="str">
        <f>"(Line "&amp;A99&amp;" * "&amp;A100&amp;")"</f>
        <v>(Line 52 * 53)</v>
      </c>
      <c r="G101" s="49"/>
      <c r="H101" s="831">
        <f>+H99*H100</f>
        <v>6196895.1269233041</v>
      </c>
    </row>
    <row r="102" spans="1:9" s="63" customFormat="1" ht="15.75">
      <c r="A102" s="69"/>
      <c r="B102" s="42"/>
      <c r="C102" s="832"/>
      <c r="D102" s="833"/>
      <c r="E102" s="154"/>
      <c r="F102" s="813"/>
      <c r="G102" s="74"/>
      <c r="H102" s="58"/>
    </row>
    <row r="103" spans="1:9" s="63" customFormat="1" ht="15.75">
      <c r="A103" s="39"/>
      <c r="B103" s="832" t="s">
        <v>420</v>
      </c>
      <c r="C103" s="39"/>
      <c r="D103" s="833"/>
      <c r="E103" s="39"/>
      <c r="F103" s="813"/>
      <c r="G103" s="74"/>
      <c r="H103" s="58"/>
    </row>
    <row r="104" spans="1:9">
      <c r="A104" s="69">
        <f>+A101+1</f>
        <v>55</v>
      </c>
      <c r="B104" s="39"/>
      <c r="C104" s="39" t="s">
        <v>421</v>
      </c>
      <c r="D104" s="39"/>
      <c r="E104" s="169" t="str">
        <f>"(Note "&amp;B$319&amp;")"</f>
        <v>(Note N)</v>
      </c>
      <c r="F104" s="39" t="s">
        <v>423</v>
      </c>
      <c r="H104" s="233">
        <f>+'5 - Cost Support 1'!G124</f>
        <v>0</v>
      </c>
    </row>
    <row r="105" spans="1:9">
      <c r="A105" s="83">
        <f>+A104+1</f>
        <v>56</v>
      </c>
      <c r="B105" s="39"/>
      <c r="C105" s="234" t="s">
        <v>566</v>
      </c>
      <c r="D105" s="234"/>
      <c r="E105" s="438" t="str">
        <f>+E104</f>
        <v>(Note N)</v>
      </c>
      <c r="F105" s="357" t="str">
        <f>+F104</f>
        <v>From PJM</v>
      </c>
      <c r="H105" s="242">
        <f>+'5 - Cost Support 1'!G129</f>
        <v>0</v>
      </c>
    </row>
    <row r="106" spans="1:9">
      <c r="A106" s="83">
        <f>+A105+1</f>
        <v>57</v>
      </c>
      <c r="B106" s="39"/>
      <c r="C106" s="39" t="s">
        <v>422</v>
      </c>
      <c r="D106" s="39"/>
      <c r="F106" s="813" t="str">
        <f>"(Line "&amp;A104&amp;" - "&amp;A105&amp;")"</f>
        <v>(Line 55 - 56)</v>
      </c>
      <c r="H106" s="39">
        <f>+H104+H105</f>
        <v>0</v>
      </c>
    </row>
    <row r="107" spans="1:9">
      <c r="A107" s="83"/>
      <c r="B107" s="39"/>
      <c r="C107" s="39"/>
      <c r="D107" s="39"/>
    </row>
    <row r="108" spans="1:9" ht="15.75" thickBot="1">
      <c r="A108" s="83">
        <f>+A106+1</f>
        <v>58</v>
      </c>
      <c r="B108" s="98" t="s">
        <v>177</v>
      </c>
      <c r="C108" s="98"/>
      <c r="D108" s="98"/>
      <c r="E108" s="157"/>
      <c r="F108" s="834" t="str">
        <f>"(Line "&amp;A77&amp;" + "&amp;A79&amp;" + "&amp;A81&amp;" + "&amp;A84&amp;" + "&amp;A88&amp;" + "&amp;A96&amp;" + "&amp;A101&amp;" - "&amp;A106&amp;")"</f>
        <v>(Line 43 + 43a + 43b + 44 + 46 + 51 + 54 - 57)</v>
      </c>
      <c r="G108" s="835"/>
      <c r="H108" s="836">
        <f>SUM(H77,H79,H81,H84,H87,H96,H101,H106)</f>
        <v>-245928655.19230619</v>
      </c>
      <c r="I108" s="79"/>
    </row>
    <row r="109" spans="1:9" ht="15.75" thickTop="1">
      <c r="A109" s="83"/>
      <c r="B109" s="39"/>
      <c r="C109" s="39"/>
      <c r="D109" s="39"/>
    </row>
    <row r="110" spans="1:9" s="32" customFormat="1" ht="15.75" thickBot="1">
      <c r="A110" s="27">
        <f>+A108+1</f>
        <v>59</v>
      </c>
      <c r="B110" s="98" t="s">
        <v>165</v>
      </c>
      <c r="C110" s="98"/>
      <c r="D110" s="98"/>
      <c r="E110" s="157"/>
      <c r="F110" s="796" t="str">
        <f>"(Line "&amp;A69&amp;" + "&amp;A108&amp;")"</f>
        <v>(Line 39 + 58)</v>
      </c>
      <c r="G110" s="98"/>
      <c r="H110" s="819">
        <f>+H69+H108</f>
        <v>674070074.57990313</v>
      </c>
      <c r="I110" s="7"/>
    </row>
    <row r="111" spans="1:9" ht="15.75" thickTop="1">
      <c r="B111" s="39"/>
      <c r="C111" s="39"/>
      <c r="D111" s="39"/>
    </row>
    <row r="112" spans="1:9" s="45" customFormat="1" ht="15.75">
      <c r="A112" s="837" t="s">
        <v>232</v>
      </c>
      <c r="B112" s="838"/>
      <c r="C112" s="839"/>
      <c r="D112" s="113"/>
      <c r="E112" s="840"/>
      <c r="F112" s="114"/>
      <c r="G112" s="114"/>
      <c r="H112" s="115"/>
    </row>
    <row r="113" spans="1:9" s="45" customFormat="1" ht="15.75">
      <c r="A113" s="44"/>
      <c r="B113" s="44"/>
      <c r="C113" s="44"/>
      <c r="D113" s="44"/>
      <c r="E113" s="841"/>
      <c r="H113" s="104"/>
    </row>
    <row r="114" spans="1:9">
      <c r="A114" s="27"/>
      <c r="B114" s="787" t="s">
        <v>150</v>
      </c>
      <c r="D114" s="788"/>
      <c r="E114" s="390"/>
      <c r="G114" s="788"/>
      <c r="H114" s="788"/>
    </row>
    <row r="115" spans="1:9">
      <c r="A115" s="27">
        <f>+A110+1</f>
        <v>60</v>
      </c>
      <c r="B115" s="27"/>
      <c r="C115" s="787" t="s">
        <v>150</v>
      </c>
      <c r="D115" s="44"/>
      <c r="E115" s="84"/>
      <c r="F115" s="801" t="s">
        <v>755</v>
      </c>
      <c r="G115" s="69"/>
      <c r="H115" s="803">
        <f>'5 - Cost Support 1'!I206</f>
        <v>34618796.659999996</v>
      </c>
    </row>
    <row r="116" spans="1:9">
      <c r="A116" s="27">
        <f>A115+1</f>
        <v>61</v>
      </c>
      <c r="B116" s="27"/>
      <c r="C116" s="787" t="s">
        <v>336</v>
      </c>
      <c r="D116" s="44"/>
      <c r="E116" s="84"/>
      <c r="F116" s="801" t="s">
        <v>605</v>
      </c>
      <c r="G116" s="69"/>
      <c r="H116" s="801">
        <f>'5 - Cost Support 1'!G137</f>
        <v>0</v>
      </c>
    </row>
    <row r="117" spans="1:9">
      <c r="A117" s="27">
        <f>A116+1</f>
        <v>62</v>
      </c>
      <c r="B117" s="27"/>
      <c r="C117" s="787" t="s">
        <v>478</v>
      </c>
      <c r="D117" s="44"/>
      <c r="E117" s="84"/>
      <c r="F117" s="801" t="s">
        <v>605</v>
      </c>
      <c r="G117" s="69"/>
      <c r="H117" s="801">
        <f>'5 - Cost Support 1'!J138</f>
        <v>0</v>
      </c>
    </row>
    <row r="118" spans="1:9">
      <c r="A118" s="27">
        <f>+A117+1</f>
        <v>63</v>
      </c>
      <c r="B118" s="27"/>
      <c r="C118" s="787" t="s">
        <v>233</v>
      </c>
      <c r="D118" s="44"/>
      <c r="E118" s="84"/>
      <c r="F118" s="801" t="s">
        <v>73</v>
      </c>
      <c r="G118" s="44"/>
      <c r="H118" s="803">
        <v>0</v>
      </c>
    </row>
    <row r="119" spans="1:9">
      <c r="A119" s="69">
        <f>+A118+1</f>
        <v>64</v>
      </c>
      <c r="B119" s="69"/>
      <c r="C119" s="787" t="s">
        <v>490</v>
      </c>
      <c r="D119" s="44"/>
      <c r="E119" s="169" t="str">
        <f>"(Note "&amp;B$322&amp;")"</f>
        <v>(Note O)</v>
      </c>
      <c r="F119" s="801" t="s">
        <v>425</v>
      </c>
      <c r="G119" s="44"/>
      <c r="H119" s="803">
        <v>0</v>
      </c>
      <c r="I119" s="1213"/>
    </row>
    <row r="120" spans="1:9">
      <c r="A120" s="27">
        <f>+A119+1</f>
        <v>65</v>
      </c>
      <c r="B120" s="27"/>
      <c r="C120" s="787" t="s">
        <v>151</v>
      </c>
      <c r="D120" s="801"/>
      <c r="E120" s="178" t="str">
        <f>"(Note "&amp;B$298&amp;")"</f>
        <v>(Note A)</v>
      </c>
      <c r="F120" s="814" t="s">
        <v>275</v>
      </c>
      <c r="G120" s="44"/>
      <c r="H120" s="815">
        <v>0</v>
      </c>
    </row>
    <row r="121" spans="1:9">
      <c r="A121" s="69">
        <f>+A120+1</f>
        <v>66</v>
      </c>
      <c r="B121" s="44"/>
      <c r="C121" s="817" t="s">
        <v>150</v>
      </c>
      <c r="D121" s="48"/>
      <c r="E121" s="163"/>
      <c r="F121" s="827" t="str">
        <f>"(Lines "&amp;A115&amp;" - "&amp;A118&amp;" + "&amp;A119&amp;" + "&amp;A120&amp;")"</f>
        <v>(Lines 60 - 63 + 64 + 65)</v>
      </c>
      <c r="G121" s="50"/>
      <c r="H121" s="802">
        <f>+H115-H116+H117-H118+H119+H120</f>
        <v>34618796.659999996</v>
      </c>
    </row>
    <row r="122" spans="1:9">
      <c r="A122" s="69"/>
      <c r="B122" s="69"/>
      <c r="C122" s="787"/>
      <c r="D122" s="44"/>
      <c r="E122" s="798"/>
      <c r="F122" s="44"/>
      <c r="G122" s="44"/>
      <c r="H122" s="799"/>
    </row>
    <row r="123" spans="1:9">
      <c r="A123" s="69"/>
      <c r="B123" s="787" t="s">
        <v>93</v>
      </c>
      <c r="C123" s="44"/>
      <c r="D123" s="44"/>
      <c r="E123" s="798"/>
      <c r="F123" s="44"/>
      <c r="G123" s="44"/>
      <c r="H123" s="799"/>
    </row>
    <row r="124" spans="1:9">
      <c r="A124" s="69">
        <f>+A121+1</f>
        <v>67</v>
      </c>
      <c r="B124" s="69"/>
      <c r="C124" s="787" t="s">
        <v>153</v>
      </c>
      <c r="D124" s="44"/>
      <c r="E124" s="169" t="str">
        <f>"(Note "&amp;B$298&amp;")"</f>
        <v>(Note A)</v>
      </c>
      <c r="F124" s="788" t="s">
        <v>57</v>
      </c>
      <c r="G124" s="44"/>
      <c r="H124" s="803">
        <v>0</v>
      </c>
    </row>
    <row r="125" spans="1:9">
      <c r="A125" s="69">
        <f t="shared" ref="A125:A134" si="1">+A124+1</f>
        <v>68</v>
      </c>
      <c r="B125" s="69"/>
      <c r="C125" s="787" t="s">
        <v>155</v>
      </c>
      <c r="D125" s="44"/>
      <c r="E125" s="84"/>
      <c r="F125" s="801" t="s">
        <v>756</v>
      </c>
      <c r="G125" s="44"/>
      <c r="H125" s="803">
        <f>'5 - Cost Support 1'!I207</f>
        <v>154289750.19</v>
      </c>
    </row>
    <row r="126" spans="1:9" ht="15.75">
      <c r="A126" s="69" t="s">
        <v>763</v>
      </c>
      <c r="B126" s="69"/>
      <c r="C126" s="787" t="s">
        <v>764</v>
      </c>
      <c r="D126" s="44"/>
      <c r="E126" s="169" t="s">
        <v>765</v>
      </c>
      <c r="F126" s="801" t="s">
        <v>605</v>
      </c>
      <c r="G126" s="1148"/>
      <c r="H126" s="803">
        <f>'5 - Cost Support 1'!I222</f>
        <v>1882600</v>
      </c>
    </row>
    <row r="127" spans="1:9">
      <c r="A127" s="69">
        <f>+A125+1</f>
        <v>69</v>
      </c>
      <c r="B127" s="69"/>
      <c r="C127" s="787" t="s">
        <v>239</v>
      </c>
      <c r="D127" s="801"/>
      <c r="E127" s="84"/>
      <c r="F127" s="787" t="s">
        <v>75</v>
      </c>
      <c r="G127" s="28"/>
      <c r="H127" s="803">
        <v>1196655</v>
      </c>
    </row>
    <row r="128" spans="1:9">
      <c r="A128" s="69">
        <f t="shared" si="1"/>
        <v>70</v>
      </c>
      <c r="B128" s="69"/>
      <c r="C128" s="787" t="s">
        <v>240</v>
      </c>
      <c r="D128" s="801"/>
      <c r="E128" s="169" t="str">
        <f>"(Note "&amp;B$306&amp;")"</f>
        <v>(Note E)</v>
      </c>
      <c r="F128" s="787" t="s">
        <v>76</v>
      </c>
      <c r="G128" s="28"/>
      <c r="H128" s="803">
        <v>7678105</v>
      </c>
    </row>
    <row r="129" spans="1:8">
      <c r="A129" s="69">
        <f t="shared" si="1"/>
        <v>71</v>
      </c>
      <c r="B129" s="69"/>
      <c r="C129" s="787" t="s">
        <v>241</v>
      </c>
      <c r="D129" s="801"/>
      <c r="E129" s="84"/>
      <c r="F129" s="787" t="s">
        <v>77</v>
      </c>
      <c r="G129" s="28"/>
      <c r="H129" s="803">
        <v>710861</v>
      </c>
    </row>
    <row r="130" spans="1:8">
      <c r="A130" s="69">
        <f>+A129+1</f>
        <v>72</v>
      </c>
      <c r="B130" s="69"/>
      <c r="C130" s="787" t="s">
        <v>504</v>
      </c>
      <c r="D130" s="801"/>
      <c r="E130" s="84"/>
      <c r="F130" s="787" t="s">
        <v>335</v>
      </c>
      <c r="G130" s="28"/>
      <c r="H130" s="803">
        <v>0</v>
      </c>
    </row>
    <row r="131" spans="1:8">
      <c r="A131" s="69">
        <f>+A130+1</f>
        <v>73</v>
      </c>
      <c r="B131" s="69"/>
      <c r="C131" s="787" t="s">
        <v>216</v>
      </c>
      <c r="D131" s="39"/>
      <c r="E131" s="169" t="str">
        <f>"(Note "&amp;B$305&amp;")"</f>
        <v>(Note D)</v>
      </c>
      <c r="F131" s="814" t="s">
        <v>169</v>
      </c>
      <c r="G131" s="44"/>
      <c r="H131" s="803">
        <f>'5 - Cost Support 1'!H49</f>
        <v>268651</v>
      </c>
    </row>
    <row r="132" spans="1:8">
      <c r="A132" s="69">
        <f t="shared" si="1"/>
        <v>74</v>
      </c>
      <c r="B132" s="69"/>
      <c r="C132" s="817" t="s">
        <v>91</v>
      </c>
      <c r="D132" s="48"/>
      <c r="E132" s="842"/>
      <c r="F132" s="813" t="str">
        <f>"(Lines "&amp;A124&amp;" + "&amp;A125&amp;") -  Sum ("&amp;A127&amp;" to "&amp;A131&amp;")"</f>
        <v>(Lines 67 + 68) -  Sum (69 to 73)</v>
      </c>
      <c r="G132" s="52"/>
      <c r="H132" s="791">
        <f>H124+H125-H127-H128-H129-H130-H131</f>
        <v>144435478.19</v>
      </c>
    </row>
    <row r="133" spans="1:8" ht="15.75">
      <c r="A133" s="69">
        <f t="shared" si="1"/>
        <v>75</v>
      </c>
      <c r="B133" s="69"/>
      <c r="C133" s="43" t="s">
        <v>174</v>
      </c>
      <c r="D133" s="59"/>
      <c r="F133" s="168" t="str">
        <f>"(Line "&amp;A$16&amp;")"</f>
        <v>(Line 5)</v>
      </c>
      <c r="G133" s="53"/>
      <c r="H133" s="56">
        <f>+H16</f>
        <v>0.10085788644749728</v>
      </c>
    </row>
    <row r="134" spans="1:8">
      <c r="A134" s="69">
        <f t="shared" si="1"/>
        <v>76</v>
      </c>
      <c r="B134" s="69"/>
      <c r="C134" s="817" t="s">
        <v>101</v>
      </c>
      <c r="D134" s="48"/>
      <c r="E134" s="792"/>
      <c r="F134" s="813" t="str">
        <f>"(Line "&amp;A132&amp;" * "&amp;A133&amp;")"</f>
        <v>(Line 74 * 75)</v>
      </c>
      <c r="G134" s="52"/>
      <c r="H134" s="791">
        <f>+H133*H132</f>
        <v>14567457.05827699</v>
      </c>
    </row>
    <row r="135" spans="1:8">
      <c r="A135" s="69"/>
      <c r="B135" s="69"/>
      <c r="C135" s="826"/>
      <c r="D135" s="72"/>
      <c r="E135" s="822"/>
      <c r="F135" s="55"/>
      <c r="G135" s="55"/>
      <c r="H135" s="813"/>
    </row>
    <row r="136" spans="1:8">
      <c r="A136" s="69"/>
      <c r="B136" s="787" t="s">
        <v>92</v>
      </c>
      <c r="C136" s="45"/>
      <c r="D136" s="72"/>
      <c r="E136" s="822"/>
      <c r="F136" s="55"/>
      <c r="G136" s="55"/>
      <c r="H136" s="813"/>
    </row>
    <row r="137" spans="1:8">
      <c r="A137" s="69">
        <f>+A134+1</f>
        <v>77</v>
      </c>
      <c r="B137" s="42"/>
      <c r="C137" s="43" t="s">
        <v>242</v>
      </c>
      <c r="D137" s="155"/>
      <c r="E137" s="169" t="str">
        <f>"(Note "&amp;B$308&amp;")"</f>
        <v>(Note G)</v>
      </c>
      <c r="F137" s="43" t="s">
        <v>76</v>
      </c>
      <c r="G137" s="45"/>
      <c r="H137" s="1112">
        <f>+'5 - Cost Support 1'!H57</f>
        <v>170628</v>
      </c>
    </row>
    <row r="138" spans="1:8">
      <c r="A138" s="27">
        <f>+A137+1</f>
        <v>78</v>
      </c>
      <c r="B138" s="42"/>
      <c r="C138" s="138" t="s">
        <v>243</v>
      </c>
      <c r="D138" s="177"/>
      <c r="E138" s="178" t="str">
        <f>"(Note "&amp;B$316&amp;")"</f>
        <v>(Note K)</v>
      </c>
      <c r="F138" s="138" t="s">
        <v>77</v>
      </c>
      <c r="G138" s="45"/>
      <c r="H138" s="851">
        <f>'5 - Cost Support 1'!H63</f>
        <v>0</v>
      </c>
    </row>
    <row r="139" spans="1:8">
      <c r="A139" s="27">
        <f>+A138+1</f>
        <v>79</v>
      </c>
      <c r="B139" s="42"/>
      <c r="C139" s="43" t="s">
        <v>217</v>
      </c>
      <c r="D139" s="44"/>
      <c r="E139" s="151"/>
      <c r="F139" s="813" t="str">
        <f>"(Line "&amp;A137&amp;" + "&amp;A138&amp;")"</f>
        <v>(Line 77 + 78)</v>
      </c>
      <c r="G139" s="45"/>
      <c r="H139" s="875">
        <f>+H138+H137</f>
        <v>170628</v>
      </c>
    </row>
    <row r="140" spans="1:8" ht="15.75">
      <c r="A140" s="69"/>
      <c r="B140" s="42"/>
      <c r="C140" s="43"/>
      <c r="D140" s="44"/>
      <c r="E140" s="151"/>
      <c r="F140" s="43"/>
      <c r="G140" s="45"/>
      <c r="H140" s="137"/>
    </row>
    <row r="141" spans="1:8">
      <c r="A141" s="27">
        <f>+A139+1</f>
        <v>80</v>
      </c>
      <c r="B141" s="42"/>
      <c r="C141" s="43" t="s">
        <v>244</v>
      </c>
      <c r="D141" s="44"/>
      <c r="F141" s="43" t="s">
        <v>75</v>
      </c>
      <c r="G141" s="45"/>
      <c r="H141" s="1112">
        <f>H127</f>
        <v>1196655</v>
      </c>
    </row>
    <row r="142" spans="1:8" ht="15.75" thickBot="1">
      <c r="A142" s="27">
        <f>+A141+1</f>
        <v>81</v>
      </c>
      <c r="B142" s="42"/>
      <c r="C142" s="43" t="s">
        <v>243</v>
      </c>
      <c r="D142" s="44"/>
      <c r="E142" s="169" t="str">
        <f>"(Note "&amp;B$307&amp;")"</f>
        <v>(Note F)</v>
      </c>
      <c r="F142" s="138" t="s">
        <v>77</v>
      </c>
      <c r="G142" s="45"/>
      <c r="H142" s="1112">
        <f>+'5 - Cost Support 1'!H76</f>
        <v>0</v>
      </c>
    </row>
    <row r="143" spans="1:8">
      <c r="A143" s="69">
        <f>+A142+1</f>
        <v>82</v>
      </c>
      <c r="B143" s="42"/>
      <c r="C143" s="47" t="s">
        <v>179</v>
      </c>
      <c r="D143" s="48"/>
      <c r="E143" s="156"/>
      <c r="F143" s="813" t="str">
        <f>"(Line "&amp;A141&amp;" + "&amp;A142&amp;")"</f>
        <v>(Line 80 + 81)</v>
      </c>
      <c r="G143" s="50"/>
      <c r="H143" s="1113">
        <f>+H141+H142</f>
        <v>1196655</v>
      </c>
    </row>
    <row r="144" spans="1:8" ht="15.75">
      <c r="A144" s="27">
        <f>+A143+1</f>
        <v>83</v>
      </c>
      <c r="B144" s="69"/>
      <c r="C144" s="89" t="s">
        <v>122</v>
      </c>
      <c r="D144" s="59"/>
      <c r="E144" s="27"/>
      <c r="F144" s="800" t="str">
        <f>"(Line "&amp;A$35&amp;")"</f>
        <v>(Line 18)</v>
      </c>
      <c r="G144" s="53"/>
      <c r="H144" s="57">
        <f>+H35</f>
        <v>0.18240787621281643</v>
      </c>
    </row>
    <row r="145" spans="1:8">
      <c r="A145" s="69">
        <f>+A144+1</f>
        <v>84</v>
      </c>
      <c r="B145" s="69"/>
      <c r="C145" s="817" t="s">
        <v>94</v>
      </c>
      <c r="D145" s="48"/>
      <c r="E145" s="792"/>
      <c r="F145" s="813" t="str">
        <f>"(Line "&amp;A143&amp;" * "&amp;A144&amp;")"</f>
        <v>(Line 82 * 83)</v>
      </c>
      <c r="G145" s="52"/>
      <c r="H145" s="828">
        <f>+H144*H143</f>
        <v>218279.29710944786</v>
      </c>
    </row>
    <row r="146" spans="1:8">
      <c r="A146" s="27"/>
      <c r="B146" s="27"/>
      <c r="C146" s="787"/>
      <c r="D146" s="44"/>
      <c r="E146" s="390"/>
      <c r="F146" s="28"/>
      <c r="G146" s="28"/>
      <c r="H146" s="813"/>
    </row>
    <row r="147" spans="1:8" ht="15.75" thickBot="1">
      <c r="A147" s="27">
        <f>+A145+1</f>
        <v>85</v>
      </c>
      <c r="B147" s="27"/>
      <c r="C147" s="794" t="s">
        <v>154</v>
      </c>
      <c r="D147" s="107"/>
      <c r="E147" s="843"/>
      <c r="F147" s="796" t="str">
        <f>"(Line "&amp;A121&amp;" + "&amp;A134&amp;" + "&amp;A139&amp;" + "&amp;A145&amp;")"</f>
        <v>(Line 66 + 76 + 79 + 84)</v>
      </c>
      <c r="G147" s="108"/>
      <c r="H147" s="796">
        <f>+H121+H134+H139+H145</f>
        <v>49575161.015386432</v>
      </c>
    </row>
    <row r="148" spans="1:8" ht="15.75" thickTop="1">
      <c r="A148" s="41"/>
      <c r="B148" s="27"/>
      <c r="C148" s="787"/>
      <c r="D148" s="44"/>
      <c r="E148" s="390"/>
      <c r="F148" s="28"/>
      <c r="G148" s="28"/>
      <c r="H148" s="799"/>
    </row>
    <row r="149" spans="1:8" ht="15.75">
      <c r="A149" s="837" t="s">
        <v>146</v>
      </c>
      <c r="B149" s="838"/>
      <c r="C149" s="839"/>
      <c r="D149" s="113"/>
      <c r="E149" s="840"/>
      <c r="F149" s="114"/>
      <c r="G149" s="114"/>
      <c r="H149" s="115"/>
    </row>
    <row r="150" spans="1:8">
      <c r="A150" s="787"/>
      <c r="B150" s="27"/>
      <c r="C150" s="787"/>
      <c r="D150" s="44"/>
      <c r="E150" s="390"/>
      <c r="F150" s="28"/>
      <c r="G150" s="28"/>
      <c r="H150" s="799"/>
    </row>
    <row r="151" spans="1:8" ht="15.75">
      <c r="A151" s="83"/>
      <c r="B151" s="41" t="s">
        <v>44</v>
      </c>
      <c r="C151" s="39"/>
      <c r="F151" s="65"/>
      <c r="G151" s="65"/>
      <c r="H151" s="66"/>
    </row>
    <row r="152" spans="1:8">
      <c r="A152" s="27">
        <f>+A147+1</f>
        <v>86</v>
      </c>
      <c r="B152" s="40"/>
      <c r="C152" s="43" t="s">
        <v>54</v>
      </c>
      <c r="E152" s="27"/>
      <c r="F152" s="41" t="s">
        <v>170</v>
      </c>
      <c r="H152" s="1112">
        <v>29797770</v>
      </c>
    </row>
    <row r="153" spans="1:8" ht="15.75">
      <c r="A153" s="27"/>
      <c r="B153" s="40"/>
      <c r="C153" s="43"/>
      <c r="E153" s="27"/>
      <c r="F153" s="41"/>
      <c r="H153" s="46"/>
    </row>
    <row r="154" spans="1:8">
      <c r="A154" s="908" t="s">
        <v>709</v>
      </c>
      <c r="B154" s="908"/>
      <c r="C154" s="911" t="s">
        <v>710</v>
      </c>
      <c r="D154" s="911"/>
      <c r="E154" s="908"/>
      <c r="F154" s="911" t="s">
        <v>605</v>
      </c>
      <c r="H154" s="875">
        <f>'5 - Cost Support 1'!E178</f>
        <v>0</v>
      </c>
    </row>
    <row r="155" spans="1:8" ht="15.75">
      <c r="A155" s="27"/>
      <c r="B155" s="40"/>
      <c r="C155" s="41"/>
      <c r="E155" s="27"/>
      <c r="F155" s="41"/>
      <c r="G155" s="53"/>
      <c r="H155" s="56"/>
    </row>
    <row r="156" spans="1:8">
      <c r="A156" s="27">
        <f>+A152+1</f>
        <v>87</v>
      </c>
      <c r="B156" s="40"/>
      <c r="C156" s="832" t="s">
        <v>178</v>
      </c>
      <c r="D156" s="55"/>
      <c r="E156" s="70"/>
      <c r="F156" s="71" t="s">
        <v>78</v>
      </c>
      <c r="H156" s="1112">
        <v>10477088</v>
      </c>
    </row>
    <row r="157" spans="1:8">
      <c r="A157" s="27">
        <f>+A156+1</f>
        <v>88</v>
      </c>
      <c r="B157" s="40"/>
      <c r="C157" s="138" t="s">
        <v>123</v>
      </c>
      <c r="D157" s="91"/>
      <c r="E157" s="178" t="str">
        <f>"(Note "&amp;B$298&amp;")"</f>
        <v>(Note A)</v>
      </c>
      <c r="F157" s="138" t="s">
        <v>388</v>
      </c>
      <c r="H157" s="851">
        <v>520766</v>
      </c>
    </row>
    <row r="158" spans="1:8">
      <c r="A158" s="27">
        <f>+A157+1</f>
        <v>89</v>
      </c>
      <c r="B158" s="40"/>
      <c r="C158" s="71" t="s">
        <v>179</v>
      </c>
      <c r="D158" s="55"/>
      <c r="E158" s="70"/>
      <c r="F158" s="813" t="str">
        <f>"(Line "&amp;A156&amp;" + "&amp;A157&amp;")"</f>
        <v>(Line 87 + 88)</v>
      </c>
      <c r="H158" s="828">
        <f>SUM(H156:H157)</f>
        <v>10997854</v>
      </c>
    </row>
    <row r="159" spans="1:8" ht="15.75">
      <c r="A159" s="27">
        <f>+A158+1</f>
        <v>90</v>
      </c>
      <c r="B159" s="40"/>
      <c r="C159" s="85" t="s">
        <v>174</v>
      </c>
      <c r="D159" s="86"/>
      <c r="E159" s="164"/>
      <c r="F159" s="168" t="str">
        <f>"(Line "&amp;A$16&amp;")"</f>
        <v>(Line 5)</v>
      </c>
      <c r="G159" s="88"/>
      <c r="H159" s="92">
        <f>+H16</f>
        <v>0.10085788644749728</v>
      </c>
    </row>
    <row r="160" spans="1:8" ht="15.75">
      <c r="A160" s="27">
        <f>+A159+1</f>
        <v>91</v>
      </c>
      <c r="B160" s="40"/>
      <c r="C160" s="41" t="s">
        <v>126</v>
      </c>
      <c r="E160" s="27"/>
      <c r="F160" s="813" t="str">
        <f>"(Line "&amp;A158&amp;" * "&amp;A159&amp;")"</f>
        <v>(Line 89 * 90)</v>
      </c>
      <c r="G160" s="53"/>
      <c r="H160" s="828">
        <f>+H158*H159</f>
        <v>1109220.3098981539</v>
      </c>
    </row>
    <row r="161" spans="1:9" ht="15.75">
      <c r="A161" s="69"/>
      <c r="B161" s="42"/>
      <c r="C161" s="43"/>
      <c r="D161" s="44"/>
      <c r="E161" s="69"/>
      <c r="F161" s="43"/>
      <c r="G161" s="53"/>
      <c r="H161" s="67"/>
    </row>
    <row r="162" spans="1:9" ht="15.75">
      <c r="A162" s="27">
        <f>+A160+1</f>
        <v>92</v>
      </c>
      <c r="B162" s="42"/>
      <c r="C162" s="43" t="s">
        <v>15</v>
      </c>
      <c r="D162" s="44"/>
      <c r="E162" s="169" t="str">
        <f>"(Note "&amp;B$298&amp;")"</f>
        <v>(Note A)</v>
      </c>
      <c r="F162" s="43" t="s">
        <v>79</v>
      </c>
      <c r="H162" s="244">
        <f>+'5 - Cost Support 1'!H21</f>
        <v>0</v>
      </c>
    </row>
    <row r="163" spans="1:9" ht="15.75">
      <c r="A163" s="69">
        <f>+A162+1</f>
        <v>93</v>
      </c>
      <c r="B163" s="42"/>
      <c r="C163" s="138" t="s">
        <v>125</v>
      </c>
      <c r="D163" s="168"/>
      <c r="E163" s="178" t="str">
        <f>"(Note "&amp;B$298&amp;")"</f>
        <v>(Note A)</v>
      </c>
      <c r="F163" s="138" t="s">
        <v>80</v>
      </c>
      <c r="H163" s="245">
        <f>+'5 - Cost Support 1'!H22</f>
        <v>0</v>
      </c>
    </row>
    <row r="164" spans="1:9" ht="15.75">
      <c r="A164" s="69">
        <f>+A163+1</f>
        <v>94</v>
      </c>
      <c r="B164" s="42"/>
      <c r="C164" s="43" t="s">
        <v>179</v>
      </c>
      <c r="D164" s="44"/>
      <c r="E164" s="69"/>
      <c r="F164" s="813" t="str">
        <f>"(Line "&amp;A162&amp;" + "&amp;A163&amp;")"</f>
        <v>(Line 92 + 93)</v>
      </c>
      <c r="H164" s="46">
        <f>+H163+H162</f>
        <v>0</v>
      </c>
    </row>
    <row r="165" spans="1:9" ht="15.75">
      <c r="A165" s="27">
        <f>+A164+1</f>
        <v>95</v>
      </c>
      <c r="B165" s="42"/>
      <c r="C165" s="85" t="s">
        <v>174</v>
      </c>
      <c r="D165" s="86"/>
      <c r="E165" s="164"/>
      <c r="F165" s="168" t="str">
        <f>"(Line "&amp;A$16&amp;")"</f>
        <v>(Line 5)</v>
      </c>
      <c r="G165" s="88"/>
      <c r="H165" s="92">
        <f>+H16</f>
        <v>0.10085788644749728</v>
      </c>
    </row>
    <row r="166" spans="1:9" ht="15.75">
      <c r="A166" s="27">
        <f>+A165+1</f>
        <v>96</v>
      </c>
      <c r="B166" s="42"/>
      <c r="C166" s="41" t="s">
        <v>127</v>
      </c>
      <c r="D166" s="44"/>
      <c r="E166" s="69"/>
      <c r="F166" s="813" t="str">
        <f>"(Line "&amp;A164&amp;" * "&amp;A165&amp;")"</f>
        <v>(Line 94 * 95)</v>
      </c>
      <c r="G166" s="53"/>
      <c r="H166" s="58">
        <f>+H165*H164</f>
        <v>0</v>
      </c>
    </row>
    <row r="167" spans="1:9" ht="15.75">
      <c r="A167" s="69"/>
      <c r="B167" s="42"/>
      <c r="C167" s="39"/>
      <c r="D167" s="44"/>
      <c r="E167" s="69"/>
      <c r="F167" s="43"/>
      <c r="G167" s="53"/>
      <c r="H167" s="58"/>
    </row>
    <row r="168" spans="1:9" ht="15.75">
      <c r="A168" s="94"/>
      <c r="B168" s="30"/>
      <c r="C168" s="43"/>
      <c r="D168" s="44"/>
      <c r="E168" s="69"/>
      <c r="F168" s="43"/>
      <c r="G168" s="53"/>
      <c r="H168" s="56"/>
    </row>
    <row r="169" spans="1:9" s="63" customFormat="1" ht="16.5" thickBot="1">
      <c r="A169" s="27">
        <f>+A166+1</f>
        <v>97</v>
      </c>
      <c r="B169" s="1120" t="s">
        <v>147</v>
      </c>
      <c r="C169" s="844"/>
      <c r="D169" s="108"/>
      <c r="E169" s="845"/>
      <c r="F169" s="796" t="str">
        <f>"(Line "&amp;A152&amp;" + "&amp;A154&amp;" + "&amp;A160&amp;" + "&amp;A166&amp;")"</f>
        <v>(Line 86 + 86a + 91 + 96)</v>
      </c>
      <c r="G169" s="846"/>
      <c r="H169" s="847">
        <f>+H152+H154+H160+H166</f>
        <v>30906990.309898153</v>
      </c>
      <c r="I169" s="39"/>
    </row>
    <row r="170" spans="1:9" ht="15.75" thickTop="1"/>
    <row r="171" spans="1:9" ht="15.75">
      <c r="A171" s="837" t="s">
        <v>589</v>
      </c>
      <c r="B171" s="838"/>
      <c r="C171" s="839"/>
      <c r="D171" s="113"/>
      <c r="E171" s="848"/>
      <c r="F171" s="114"/>
      <c r="G171" s="114"/>
      <c r="H171" s="115"/>
    </row>
    <row r="172" spans="1:9">
      <c r="A172" s="824"/>
      <c r="B172" s="27"/>
      <c r="C172" s="787"/>
      <c r="D172" s="44"/>
      <c r="E172" s="390"/>
      <c r="F172" s="28"/>
      <c r="G172" s="28"/>
      <c r="H172" s="799"/>
    </row>
    <row r="173" spans="1:9">
      <c r="A173" s="69">
        <f>+A169+1</f>
        <v>98</v>
      </c>
      <c r="B173" s="43" t="s">
        <v>10</v>
      </c>
      <c r="C173" s="1119"/>
      <c r="E173" s="169"/>
      <c r="F173" s="45" t="s">
        <v>625</v>
      </c>
      <c r="G173" s="45"/>
      <c r="H173" s="849">
        <f>+'2 - Other Tax'!G43</f>
        <v>10473213.947544964</v>
      </c>
    </row>
    <row r="174" spans="1:9">
      <c r="A174" s="84"/>
      <c r="B174" s="44"/>
      <c r="E174" s="27"/>
      <c r="F174" s="41"/>
      <c r="G174" s="45"/>
    </row>
    <row r="175" spans="1:9" ht="15.75" thickBot="1">
      <c r="A175" s="69">
        <f>+A173+1</f>
        <v>99</v>
      </c>
      <c r="B175" s="794" t="s">
        <v>39</v>
      </c>
      <c r="C175" s="794"/>
      <c r="D175" s="108"/>
      <c r="E175" s="157"/>
      <c r="F175" s="796" t="str">
        <f>"(Line "&amp;A173&amp;")"</f>
        <v>(Line 98)</v>
      </c>
      <c r="G175" s="98"/>
      <c r="H175" s="819">
        <f>+H173</f>
        <v>10473213.947544964</v>
      </c>
    </row>
    <row r="176" spans="1:9" ht="15.75" thickTop="1">
      <c r="A176" s="83"/>
    </row>
    <row r="177" spans="1:8" ht="15.75">
      <c r="A177" s="837" t="s">
        <v>128</v>
      </c>
      <c r="B177" s="838"/>
      <c r="C177" s="839"/>
      <c r="D177" s="113"/>
      <c r="E177" s="840"/>
      <c r="F177" s="114"/>
      <c r="G177" s="114"/>
      <c r="H177" s="115"/>
    </row>
    <row r="178" spans="1:8">
      <c r="A178" s="41"/>
      <c r="B178" s="27"/>
      <c r="C178" s="787"/>
      <c r="D178" s="44"/>
      <c r="E178" s="390"/>
      <c r="F178" s="28"/>
      <c r="G178" s="28"/>
      <c r="H178" s="799"/>
    </row>
    <row r="179" spans="1:8">
      <c r="A179" s="69"/>
      <c r="B179" s="813" t="s">
        <v>41</v>
      </c>
      <c r="D179" s="55"/>
      <c r="E179" s="822"/>
      <c r="G179" s="813"/>
    </row>
    <row r="180" spans="1:8">
      <c r="A180" s="69">
        <f>+A175+1</f>
        <v>100</v>
      </c>
      <c r="B180" s="813"/>
      <c r="C180" s="28" t="s">
        <v>41</v>
      </c>
      <c r="D180" s="55"/>
      <c r="E180" s="822"/>
      <c r="F180" s="813" t="s">
        <v>505</v>
      </c>
      <c r="G180" s="813"/>
      <c r="H180" s="815">
        <f>120503336+2175434+2237517+173725+244108</f>
        <v>125334120</v>
      </c>
    </row>
    <row r="181" spans="1:8">
      <c r="A181" s="69">
        <f>+A180+1</f>
        <v>101</v>
      </c>
      <c r="B181" s="69"/>
      <c r="C181" s="850" t="s">
        <v>43</v>
      </c>
      <c r="D181" s="168"/>
      <c r="E181" s="466" t="str">
        <f>"(Note "&amp;B$324&amp;")"</f>
        <v>(Note P)</v>
      </c>
      <c r="F181" s="814" t="s">
        <v>604</v>
      </c>
      <c r="G181" s="800"/>
      <c r="H181" s="851">
        <f>+'8 - Securitization'!E14</f>
        <v>0</v>
      </c>
    </row>
    <row r="182" spans="1:8">
      <c r="A182" s="27">
        <f>+A181+1</f>
        <v>102</v>
      </c>
      <c r="B182" s="27"/>
      <c r="C182" s="813" t="s">
        <v>41</v>
      </c>
      <c r="D182" s="55"/>
      <c r="E182" s="154"/>
      <c r="F182" s="827" t="s">
        <v>483</v>
      </c>
      <c r="G182" s="813"/>
      <c r="H182" s="813">
        <f>+H180-H181</f>
        <v>125334120</v>
      </c>
    </row>
    <row r="183" spans="1:8">
      <c r="A183" s="27"/>
      <c r="B183" s="27"/>
      <c r="C183" s="788"/>
      <c r="F183" s="44"/>
      <c r="G183" s="788"/>
      <c r="H183" s="788"/>
    </row>
    <row r="184" spans="1:8">
      <c r="A184" s="27">
        <f>+A182+1</f>
        <v>103</v>
      </c>
      <c r="B184" s="788" t="s">
        <v>139</v>
      </c>
      <c r="E184" s="390" t="s">
        <v>171</v>
      </c>
      <c r="F184" s="801" t="s">
        <v>140</v>
      </c>
      <c r="G184" s="788"/>
      <c r="H184" s="116">
        <v>0</v>
      </c>
    </row>
    <row r="185" spans="1:8">
      <c r="A185" s="27"/>
      <c r="B185" s="27"/>
      <c r="C185" s="793"/>
      <c r="E185" s="390"/>
      <c r="F185" s="801"/>
      <c r="G185" s="788"/>
      <c r="H185" s="788"/>
    </row>
    <row r="186" spans="1:8">
      <c r="A186" s="27"/>
      <c r="B186" s="793" t="s">
        <v>11</v>
      </c>
      <c r="E186" s="390"/>
      <c r="F186" s="801"/>
      <c r="G186" s="788"/>
      <c r="H186" s="788"/>
    </row>
    <row r="187" spans="1:8">
      <c r="A187" s="27">
        <f>+A184+1</f>
        <v>104</v>
      </c>
      <c r="B187" s="27"/>
      <c r="C187" s="788" t="s">
        <v>181</v>
      </c>
      <c r="D187" s="788"/>
      <c r="E187" s="390"/>
      <c r="F187" s="801" t="s">
        <v>50</v>
      </c>
      <c r="G187" s="788"/>
      <c r="H187" s="789">
        <v>2299750147</v>
      </c>
    </row>
    <row r="188" spans="1:8">
      <c r="A188" s="69">
        <f>+A187+1</f>
        <v>105</v>
      </c>
      <c r="B188" s="69"/>
      <c r="C188" s="801" t="s">
        <v>130</v>
      </c>
      <c r="D188" s="801"/>
      <c r="E188" s="798" t="s">
        <v>228</v>
      </c>
      <c r="F188" s="72" t="str">
        <f>"(Line "&amp;A199&amp;")"</f>
        <v>(Line 114)</v>
      </c>
      <c r="G188" s="788"/>
      <c r="H188" s="801">
        <f>-H199</f>
        <v>0</v>
      </c>
    </row>
    <row r="189" spans="1:8">
      <c r="A189" s="27">
        <f>+A188+1</f>
        <v>106</v>
      </c>
      <c r="B189" s="69"/>
      <c r="C189" s="814" t="s">
        <v>129</v>
      </c>
      <c r="D189" s="814"/>
      <c r="E189" s="852" t="s">
        <v>228</v>
      </c>
      <c r="F189" s="814" t="s">
        <v>51</v>
      </c>
      <c r="G189" s="800"/>
      <c r="H189" s="853">
        <v>-1646367</v>
      </c>
    </row>
    <row r="190" spans="1:8">
      <c r="A190" s="27">
        <f>+A189+1</f>
        <v>107</v>
      </c>
      <c r="B190" s="69"/>
      <c r="C190" s="827" t="s">
        <v>11</v>
      </c>
      <c r="D190" s="827"/>
      <c r="E190" s="181"/>
      <c r="F190" s="813" t="str">
        <f>"(Sum Lines "&amp;A187&amp;" to "&amp;A189&amp;")"</f>
        <v>(Sum Lines 104 to 106)</v>
      </c>
      <c r="G190" s="117"/>
      <c r="H190" s="788">
        <f>SUM(H187:H189)</f>
        <v>2298103780</v>
      </c>
    </row>
    <row r="191" spans="1:8">
      <c r="A191" s="27"/>
      <c r="B191" s="27"/>
      <c r="C191" s="793"/>
      <c r="E191" s="390"/>
      <c r="F191" s="788"/>
      <c r="G191" s="28"/>
      <c r="H191" s="788"/>
    </row>
    <row r="192" spans="1:8">
      <c r="A192" s="27"/>
      <c r="B192" s="793" t="s">
        <v>131</v>
      </c>
      <c r="E192" s="390"/>
      <c r="F192" s="788"/>
      <c r="G192" s="28"/>
      <c r="H192" s="788"/>
    </row>
    <row r="193" spans="1:8">
      <c r="A193" s="27">
        <f>+A190+1</f>
        <v>108</v>
      </c>
      <c r="B193" s="27"/>
      <c r="C193" s="793" t="s">
        <v>42</v>
      </c>
      <c r="E193" s="27"/>
      <c r="F193" s="793" t="s">
        <v>191</v>
      </c>
      <c r="G193" s="28"/>
      <c r="H193" s="803">
        <f>2334500000+7345195</f>
        <v>2341845195</v>
      </c>
    </row>
    <row r="194" spans="1:8">
      <c r="A194" s="69">
        <f t="shared" ref="A194:A201" si="2">+A193+1</f>
        <v>109</v>
      </c>
      <c r="B194" s="27"/>
      <c r="C194" s="793" t="s">
        <v>391</v>
      </c>
      <c r="E194" s="390" t="str">
        <f>+E189</f>
        <v>enter negative</v>
      </c>
      <c r="F194" s="787" t="s">
        <v>506</v>
      </c>
      <c r="G194" s="28"/>
      <c r="H194" s="803">
        <v>-17208914</v>
      </c>
    </row>
    <row r="195" spans="1:8">
      <c r="A195" s="69">
        <f t="shared" si="2"/>
        <v>110</v>
      </c>
      <c r="B195" s="27"/>
      <c r="C195" s="793" t="s">
        <v>392</v>
      </c>
      <c r="E195" s="27" t="s">
        <v>393</v>
      </c>
      <c r="F195" s="826" t="s">
        <v>507</v>
      </c>
      <c r="G195" s="28"/>
      <c r="H195" s="803">
        <v>0</v>
      </c>
    </row>
    <row r="196" spans="1:8">
      <c r="A196" s="69">
        <f>+A195+1</f>
        <v>111</v>
      </c>
      <c r="B196" s="69"/>
      <c r="C196" s="787" t="s">
        <v>645</v>
      </c>
      <c r="D196" s="44"/>
      <c r="E196" s="798" t="str">
        <f>+E194</f>
        <v>enter negative</v>
      </c>
      <c r="F196" s="826" t="s">
        <v>603</v>
      </c>
      <c r="G196" s="44"/>
      <c r="H196" s="801">
        <f>-'1 - ADIT'!E21</f>
        <v>6895614</v>
      </c>
    </row>
    <row r="197" spans="1:8">
      <c r="A197" s="69">
        <f>+A196+1</f>
        <v>112</v>
      </c>
      <c r="B197" s="69"/>
      <c r="C197" s="45" t="s">
        <v>418</v>
      </c>
      <c r="D197" s="466" t="str">
        <f>"(Note "&amp;B$324&amp;")"</f>
        <v>(Note P)</v>
      </c>
      <c r="E197" s="798" t="s">
        <v>228</v>
      </c>
      <c r="F197" s="814" t="str">
        <f>+F181</f>
        <v>Attachment 8</v>
      </c>
      <c r="G197" s="28"/>
      <c r="H197" s="803">
        <f>+'8 - Securitization'!E18</f>
        <v>0</v>
      </c>
    </row>
    <row r="198" spans="1:8">
      <c r="A198" s="69">
        <f>+A197+1</f>
        <v>113</v>
      </c>
      <c r="B198" s="69"/>
      <c r="C198" s="817" t="s">
        <v>34</v>
      </c>
      <c r="D198" s="48"/>
      <c r="E198" s="163"/>
      <c r="F198" s="827" t="str">
        <f>"(Sum Lines "&amp;A193&amp;" to "&amp;A197&amp;")"</f>
        <v>(Sum Lines 108 to 112)</v>
      </c>
      <c r="G198" s="48"/>
      <c r="H198" s="802">
        <f>SUM(H193:H197)</f>
        <v>2331531895</v>
      </c>
    </row>
    <row r="199" spans="1:8">
      <c r="A199" s="27">
        <f t="shared" si="2"/>
        <v>114</v>
      </c>
      <c r="B199" s="27"/>
      <c r="C199" s="793" t="s">
        <v>63</v>
      </c>
      <c r="E199" s="27"/>
      <c r="F199" s="787" t="s">
        <v>508</v>
      </c>
      <c r="G199" s="28"/>
      <c r="H199" s="803">
        <v>0</v>
      </c>
    </row>
    <row r="200" spans="1:8">
      <c r="A200" s="27">
        <f t="shared" si="2"/>
        <v>115</v>
      </c>
      <c r="B200" s="27"/>
      <c r="C200" s="793" t="s">
        <v>11</v>
      </c>
      <c r="F200" s="800" t="str">
        <f>"(Line "&amp;A190&amp;")"</f>
        <v>(Line 107)</v>
      </c>
      <c r="G200" s="28"/>
      <c r="H200" s="813">
        <f>H190</f>
        <v>2298103780</v>
      </c>
    </row>
    <row r="201" spans="1:8">
      <c r="A201" s="27">
        <f t="shared" si="2"/>
        <v>116</v>
      </c>
      <c r="B201" s="27"/>
      <c r="C201" s="817" t="s">
        <v>17</v>
      </c>
      <c r="D201" s="52"/>
      <c r="E201" s="156"/>
      <c r="F201" s="813" t="str">
        <f>"(Sum Lines "&amp;A198&amp;" to "&amp;A200&amp;")"</f>
        <v>(Sum Lines 113 to 115)</v>
      </c>
      <c r="G201" s="791"/>
      <c r="H201" s="791">
        <f>H200+H199+H198</f>
        <v>4629635675</v>
      </c>
    </row>
    <row r="202" spans="1:8">
      <c r="A202" s="27"/>
      <c r="B202" s="27"/>
      <c r="C202" s="793"/>
      <c r="G202" s="788"/>
      <c r="H202" s="390"/>
    </row>
    <row r="203" spans="1:8">
      <c r="A203" s="69">
        <f>+A201+1</f>
        <v>117</v>
      </c>
      <c r="B203" s="27"/>
      <c r="C203" s="71" t="s">
        <v>247</v>
      </c>
      <c r="D203" s="826" t="s">
        <v>34</v>
      </c>
      <c r="E203" s="511"/>
      <c r="F203" s="813" t="str">
        <f>"(Line "&amp;A198&amp;" / "&amp;A201&amp;")"</f>
        <v>(Line 113 / 116)</v>
      </c>
      <c r="G203" s="788"/>
      <c r="H203" s="854">
        <f>IF(A5="Atlantic City Electric Company",0.5,IF(H201&gt;0,H198/H201,0))</f>
        <v>0.50361023170575947</v>
      </c>
    </row>
    <row r="204" spans="1:8">
      <c r="A204" s="69">
        <f>+A203+1</f>
        <v>118</v>
      </c>
      <c r="B204" s="27"/>
      <c r="C204" s="71" t="s">
        <v>256</v>
      </c>
      <c r="D204" s="793" t="s">
        <v>63</v>
      </c>
      <c r="E204" s="511"/>
      <c r="F204" s="813" t="str">
        <f>"(Line "&amp;A199&amp;" / "&amp;A201&amp;")"</f>
        <v>(Line 114 / 116)</v>
      </c>
      <c r="G204" s="788"/>
      <c r="H204" s="854">
        <f>IF(A5="Atlantic City Electric Company",0,IF(H201&gt;0,H199/H201,0))</f>
        <v>0</v>
      </c>
    </row>
    <row r="205" spans="1:8">
      <c r="A205" s="69">
        <f>+A204+1</f>
        <v>119</v>
      </c>
      <c r="B205" s="27"/>
      <c r="C205" s="71" t="s">
        <v>248</v>
      </c>
      <c r="D205" s="793" t="s">
        <v>11</v>
      </c>
      <c r="E205" s="511"/>
      <c r="F205" s="813" t="str">
        <f>"(Line "&amp;A200&amp;" / "&amp;A201&amp;")"</f>
        <v>(Line 115 / 116)</v>
      </c>
      <c r="G205" s="788"/>
      <c r="H205" s="854">
        <f>IF(A5="Atlantic City Electric Company",0.5,IF(H201&gt;0,H200/H201,0))</f>
        <v>0.49638976829424059</v>
      </c>
    </row>
    <row r="206" spans="1:8">
      <c r="A206" s="69"/>
      <c r="B206" s="27"/>
      <c r="C206" s="855"/>
      <c r="F206" s="788"/>
      <c r="G206" s="788"/>
      <c r="H206" s="390"/>
    </row>
    <row r="207" spans="1:8">
      <c r="A207" s="69">
        <f>+A205+1</f>
        <v>120</v>
      </c>
      <c r="B207" s="27"/>
      <c r="C207" s="855" t="s">
        <v>249</v>
      </c>
      <c r="D207" s="826" t="s">
        <v>34</v>
      </c>
      <c r="F207" s="813" t="str">
        <f>"(Line "&amp;A182&amp;" / "&amp;A198&amp;")"</f>
        <v>(Line 102 / 113)</v>
      </c>
      <c r="G207" s="788"/>
      <c r="H207" s="856">
        <f>IF(H198&gt;0,H182/H198,0)</f>
        <v>5.3756125004672091E-2</v>
      </c>
    </row>
    <row r="208" spans="1:8">
      <c r="A208" s="69">
        <f>+A207+1</f>
        <v>121</v>
      </c>
      <c r="B208" s="27"/>
      <c r="C208" s="855" t="s">
        <v>257</v>
      </c>
      <c r="D208" s="793" t="s">
        <v>63</v>
      </c>
      <c r="F208" s="813" t="str">
        <f>"(Line "&amp;A184&amp;" / "&amp;A199&amp;")"</f>
        <v>(Line 103 / 114)</v>
      </c>
      <c r="G208" s="788"/>
      <c r="H208" s="856">
        <f>IF(H199&gt;0,H184/H199,0)</f>
        <v>0</v>
      </c>
    </row>
    <row r="209" spans="1:9">
      <c r="A209" s="69">
        <f>+A208+1</f>
        <v>122</v>
      </c>
      <c r="B209" s="27"/>
      <c r="C209" s="855" t="s">
        <v>250</v>
      </c>
      <c r="D209" s="793" t="s">
        <v>11</v>
      </c>
      <c r="E209" s="169" t="str">
        <f>"(Note "&amp;B$315&amp;")"</f>
        <v>(Note J)</v>
      </c>
      <c r="F209" s="801" t="s">
        <v>229</v>
      </c>
      <c r="G209" s="788"/>
      <c r="H209" s="857">
        <v>0.105</v>
      </c>
    </row>
    <row r="210" spans="1:9">
      <c r="A210" s="69"/>
      <c r="B210" s="27"/>
      <c r="C210" s="855"/>
      <c r="F210" s="788"/>
      <c r="G210" s="788"/>
      <c r="H210" s="28"/>
    </row>
    <row r="211" spans="1:9">
      <c r="A211" s="69">
        <f>+A209+1</f>
        <v>123</v>
      </c>
      <c r="B211" s="27"/>
      <c r="C211" s="71" t="s">
        <v>251</v>
      </c>
      <c r="D211" s="826" t="s">
        <v>36</v>
      </c>
      <c r="F211" s="813" t="str">
        <f>"(Line "&amp;A203&amp;" * "&amp;A207&amp;")"</f>
        <v>(Line 117 * 120)</v>
      </c>
      <c r="G211" s="858"/>
      <c r="H211" s="856">
        <f>H207*H203</f>
        <v>2.7072134569206683E-2</v>
      </c>
    </row>
    <row r="212" spans="1:9">
      <c r="A212" s="69">
        <f>+A211+1</f>
        <v>124</v>
      </c>
      <c r="B212" s="27"/>
      <c r="C212" s="71" t="s">
        <v>352</v>
      </c>
      <c r="D212" s="793" t="s">
        <v>63</v>
      </c>
      <c r="F212" s="813" t="str">
        <f>"(Line "&amp;A204&amp;" * "&amp;A208&amp;")"</f>
        <v>(Line 118 * 121)</v>
      </c>
      <c r="G212" s="65"/>
      <c r="H212" s="856">
        <f>H208*H204</f>
        <v>0</v>
      </c>
    </row>
    <row r="213" spans="1:9">
      <c r="A213" s="69">
        <f>+A212+1</f>
        <v>125</v>
      </c>
      <c r="B213" s="147"/>
      <c r="C213" s="87" t="s">
        <v>252</v>
      </c>
      <c r="D213" s="811" t="s">
        <v>11</v>
      </c>
      <c r="E213" s="164"/>
      <c r="F213" s="800" t="str">
        <f>"(Line "&amp;A205&amp;" * "&amp;A209&amp;")"</f>
        <v>(Line 119 * 122)</v>
      </c>
      <c r="G213" s="859"/>
      <c r="H213" s="860">
        <f>H209*H205</f>
        <v>5.2120925670895261E-2</v>
      </c>
    </row>
    <row r="214" spans="1:9" s="1" customFormat="1" ht="15.75">
      <c r="A214" s="27">
        <f>+A213+1</f>
        <v>126</v>
      </c>
      <c r="B214" s="821" t="s">
        <v>35</v>
      </c>
      <c r="C214" s="821"/>
      <c r="D214" s="55"/>
      <c r="E214" s="154"/>
      <c r="F214" s="813" t="str">
        <f>"(Sum Lines "&amp;A211&amp;" to "&amp;A213&amp;")"</f>
        <v>(Sum Lines 123 to 125)</v>
      </c>
      <c r="G214" s="861"/>
      <c r="H214" s="856">
        <f>SUM(H211:H213)</f>
        <v>7.9193060240101948E-2</v>
      </c>
      <c r="I214" s="222"/>
    </row>
    <row r="215" spans="1:9" s="1" customFormat="1" ht="15.75">
      <c r="A215" s="27"/>
      <c r="B215" s="27"/>
      <c r="C215" s="821"/>
      <c r="D215" s="55"/>
      <c r="E215" s="154"/>
      <c r="F215" s="813"/>
      <c r="G215" s="861"/>
      <c r="H215" s="856"/>
    </row>
    <row r="216" spans="1:9" ht="15.75" thickBot="1">
      <c r="A216" s="27">
        <f>+A214+1</f>
        <v>127</v>
      </c>
      <c r="B216" s="862" t="s">
        <v>137</v>
      </c>
      <c r="C216" s="98"/>
      <c r="D216" s="108"/>
      <c r="E216" s="843"/>
      <c r="F216" s="796" t="str">
        <f>"(Line "&amp;A110&amp;" * "&amp;A214&amp;")"</f>
        <v>(Line 59 * 126)</v>
      </c>
      <c r="G216" s="863"/>
      <c r="H216" s="796">
        <f>+H110*H214</f>
        <v>53381672.022256278</v>
      </c>
    </row>
    <row r="217" spans="1:9" ht="15.75" thickTop="1">
      <c r="A217" s="27"/>
      <c r="B217" s="27"/>
      <c r="C217" s="793"/>
      <c r="F217" s="788"/>
      <c r="G217" s="788"/>
      <c r="H217" s="856"/>
    </row>
    <row r="218" spans="1:9" ht="15.75">
      <c r="A218" s="837" t="s">
        <v>536</v>
      </c>
      <c r="B218" s="838"/>
      <c r="C218" s="839"/>
      <c r="D218" s="113"/>
      <c r="E218" s="848"/>
      <c r="F218" s="114"/>
      <c r="G218" s="114"/>
      <c r="H218" s="115"/>
    </row>
    <row r="219" spans="1:9">
      <c r="A219" s="43"/>
      <c r="B219" s="27"/>
      <c r="C219" s="787"/>
      <c r="D219" s="44"/>
      <c r="E219" s="390"/>
      <c r="F219" s="28"/>
      <c r="G219" s="28"/>
      <c r="H219" s="799"/>
    </row>
    <row r="220" spans="1:9">
      <c r="A220" s="27" t="s">
        <v>58</v>
      </c>
      <c r="B220" s="864" t="s">
        <v>138</v>
      </c>
      <c r="E220" s="390"/>
      <c r="F220" s="788"/>
      <c r="G220" s="865"/>
      <c r="H220" s="28"/>
    </row>
    <row r="221" spans="1:9">
      <c r="A221" s="27">
        <f>+A216+1</f>
        <v>128</v>
      </c>
      <c r="B221" s="27"/>
      <c r="C221" s="28" t="s">
        <v>136</v>
      </c>
      <c r="F221" s="28"/>
      <c r="G221" s="29"/>
      <c r="H221" s="568">
        <v>0.35</v>
      </c>
    </row>
    <row r="222" spans="1:9">
      <c r="A222" s="27">
        <f>+A221+1</f>
        <v>129</v>
      </c>
      <c r="B222" s="27"/>
      <c r="C222" s="29" t="s">
        <v>135</v>
      </c>
      <c r="D222" s="866"/>
      <c r="E222" s="169" t="str">
        <f>"(Note "&amp;B$309&amp;")"</f>
        <v>(Note I)</v>
      </c>
      <c r="F222" s="28"/>
      <c r="G222" s="29"/>
      <c r="H222" s="568">
        <f>'5 - Cost Support 1'!F70</f>
        <v>7.8E-2</v>
      </c>
    </row>
    <row r="223" spans="1:9">
      <c r="A223" s="27">
        <f>+A222+1</f>
        <v>130</v>
      </c>
      <c r="B223" s="27"/>
      <c r="C223" s="29" t="s">
        <v>220</v>
      </c>
      <c r="D223" s="29" t="s">
        <v>221</v>
      </c>
      <c r="F223" s="28" t="s">
        <v>419</v>
      </c>
      <c r="G223" s="29"/>
      <c r="H223" s="568">
        <v>0</v>
      </c>
    </row>
    <row r="224" spans="1:9">
      <c r="A224" s="27">
        <f>+A223+1</f>
        <v>131</v>
      </c>
      <c r="B224" s="27"/>
      <c r="C224" s="29" t="s">
        <v>230</v>
      </c>
      <c r="D224" s="867" t="s">
        <v>245</v>
      </c>
      <c r="F224" s="28"/>
      <c r="G224" s="29"/>
      <c r="H224" s="54">
        <f>IF(H221&gt;0,1-(((1-H222)*(1-H221))/(1-H222*H221*H223)),0)</f>
        <v>0.40069999999999995</v>
      </c>
    </row>
    <row r="225" spans="1:9">
      <c r="A225" s="27">
        <f>+A224+1</f>
        <v>132</v>
      </c>
      <c r="B225" s="27"/>
      <c r="C225" s="29" t="s">
        <v>219</v>
      </c>
      <c r="D225" s="866"/>
      <c r="F225" s="28"/>
      <c r="G225" s="29"/>
      <c r="H225" s="246">
        <f>+H224/(1-H224)</f>
        <v>0.66861338227932576</v>
      </c>
    </row>
    <row r="226" spans="1:9">
      <c r="A226" s="27"/>
      <c r="B226" s="27"/>
      <c r="E226" s="820"/>
      <c r="F226" s="867"/>
      <c r="G226" s="865"/>
      <c r="H226" s="54"/>
    </row>
    <row r="227" spans="1:9">
      <c r="A227" s="27"/>
      <c r="B227" s="864" t="s">
        <v>132</v>
      </c>
      <c r="C227" s="793"/>
      <c r="E227" s="169" t="str">
        <f>"(Note "&amp;B$309&amp;")"</f>
        <v>(Note I)</v>
      </c>
      <c r="F227" s="788"/>
      <c r="G227" s="865"/>
      <c r="H227" s="868"/>
    </row>
    <row r="228" spans="1:9">
      <c r="A228" s="27">
        <f>+A225+1</f>
        <v>133</v>
      </c>
      <c r="B228" s="27"/>
      <c r="C228" s="787" t="s">
        <v>184</v>
      </c>
      <c r="E228" s="798" t="s">
        <v>228</v>
      </c>
      <c r="F228" s="41" t="s">
        <v>166</v>
      </c>
      <c r="G228" s="865"/>
      <c r="H228" s="803">
        <f>-'1 - ADIT'!F131</f>
        <v>-175359</v>
      </c>
    </row>
    <row r="229" spans="1:9">
      <c r="A229" s="27">
        <f>+A228+1</f>
        <v>134</v>
      </c>
      <c r="B229" s="27"/>
      <c r="C229" s="793" t="s">
        <v>218</v>
      </c>
      <c r="E229" s="27"/>
      <c r="F229" s="813" t="str">
        <f>"(Line "&amp;A225&amp;")"</f>
        <v>(Line 132)</v>
      </c>
      <c r="G229" s="865"/>
      <c r="H229" s="869">
        <f>+H225</f>
        <v>0.66861338227932576</v>
      </c>
    </row>
    <row r="230" spans="1:9" s="74" customFormat="1" ht="15.75">
      <c r="A230" s="27">
        <f>+A229+1</f>
        <v>135</v>
      </c>
      <c r="B230" s="70"/>
      <c r="C230" s="138" t="s">
        <v>122</v>
      </c>
      <c r="D230" s="86"/>
      <c r="E230" s="147"/>
      <c r="F230" s="800" t="str">
        <f>"(Line "&amp;A$35&amp;")"</f>
        <v>(Line 18)</v>
      </c>
      <c r="G230" s="73"/>
      <c r="H230" s="119">
        <f>+H35</f>
        <v>0.18240787621281643</v>
      </c>
    </row>
    <row r="231" spans="1:9" ht="15.75">
      <c r="A231" s="27">
        <f>+A230+1</f>
        <v>136</v>
      </c>
      <c r="B231" s="27"/>
      <c r="C231" s="870" t="s">
        <v>134</v>
      </c>
      <c r="D231" s="48"/>
      <c r="E231" s="169"/>
      <c r="F231" s="813" t="str">
        <f>"(Line "&amp;A228&amp;" * (1 + "&amp;A229&amp;") * "&amp;A230&amp;")"</f>
        <v>(Line 133 * (1 + 134) * 135)</v>
      </c>
      <c r="G231" s="75"/>
      <c r="H231" s="802">
        <f>+H228*(1+H229)*H230</f>
        <v>-53373.707266483019</v>
      </c>
    </row>
    <row r="232" spans="1:9" ht="15.75">
      <c r="A232" s="27"/>
      <c r="B232" s="27"/>
      <c r="C232" s="71"/>
      <c r="D232" s="72"/>
      <c r="E232" s="191"/>
      <c r="F232" s="188"/>
      <c r="G232" s="73"/>
      <c r="H232" s="189"/>
    </row>
    <row r="233" spans="1:9" ht="15.75">
      <c r="A233" s="27"/>
      <c r="B233" s="27"/>
      <c r="C233" s="71"/>
      <c r="D233" s="72"/>
      <c r="E233" s="191"/>
      <c r="F233" s="188"/>
      <c r="G233" s="73"/>
      <c r="H233" s="189"/>
    </row>
    <row r="234" spans="1:9">
      <c r="A234" s="27"/>
      <c r="B234" s="27"/>
      <c r="E234" s="820"/>
      <c r="F234" s="867"/>
      <c r="G234" s="865"/>
      <c r="H234" s="871"/>
    </row>
    <row r="235" spans="1:9">
      <c r="A235" s="27">
        <f>+A231+1</f>
        <v>137</v>
      </c>
      <c r="B235" s="39" t="s">
        <v>167</v>
      </c>
      <c r="C235" s="39"/>
      <c r="D235" s="28" t="s">
        <v>172</v>
      </c>
      <c r="E235" s="390"/>
      <c r="F235" s="813" t="str">
        <f>"[Line "&amp;A225&amp;" * "&amp;A216&amp;" * (1-("&amp;A211&amp;" / "&amp;A214&amp;"))]"</f>
        <v>[Line 132 * 127 * (1-(123 / 126))]</v>
      </c>
      <c r="G235" s="28"/>
      <c r="H235" s="872">
        <f>+H225*(1-H211/H214)*H216</f>
        <v>23490498.433237925</v>
      </c>
      <c r="I235" s="136"/>
    </row>
    <row r="236" spans="1:9" ht="15.75">
      <c r="A236" s="27"/>
      <c r="B236" s="27"/>
      <c r="C236" s="71"/>
      <c r="D236" s="72"/>
      <c r="E236" s="165"/>
      <c r="F236" s="73"/>
      <c r="G236" s="73"/>
      <c r="H236" s="58"/>
    </row>
    <row r="237" spans="1:9" ht="15.75" thickBot="1">
      <c r="A237" s="27">
        <f>+A235+1</f>
        <v>138</v>
      </c>
      <c r="B237" s="862" t="s">
        <v>7</v>
      </c>
      <c r="C237" s="862"/>
      <c r="D237" s="108"/>
      <c r="E237" s="157"/>
      <c r="F237" s="796" t="str">
        <f>"(Line "&amp;A231&amp;" + "&amp;A235&amp;")"</f>
        <v>(Line 136 + 137)</v>
      </c>
      <c r="G237" s="873"/>
      <c r="H237" s="874">
        <f>+H235+H231</f>
        <v>23437124.725971442</v>
      </c>
    </row>
    <row r="238" spans="1:9" ht="15.75" thickTop="1">
      <c r="A238" s="27"/>
      <c r="B238" s="27"/>
      <c r="C238" s="867"/>
      <c r="F238" s="875"/>
      <c r="G238" s="876"/>
      <c r="H238" s="877"/>
    </row>
    <row r="239" spans="1:9" ht="15.75">
      <c r="A239" s="837" t="s">
        <v>37</v>
      </c>
      <c r="B239" s="838"/>
      <c r="C239" s="839"/>
      <c r="D239" s="113"/>
      <c r="E239" s="840"/>
      <c r="F239" s="114"/>
      <c r="G239" s="114"/>
      <c r="H239" s="115"/>
    </row>
    <row r="240" spans="1:9">
      <c r="A240" s="83"/>
      <c r="B240" s="39"/>
      <c r="C240" s="39"/>
      <c r="D240" s="39"/>
    </row>
    <row r="241" spans="1:9">
      <c r="A241" s="83"/>
      <c r="B241" s="39" t="s">
        <v>8</v>
      </c>
      <c r="C241" s="74"/>
      <c r="D241" s="74"/>
    </row>
    <row r="242" spans="1:9">
      <c r="A242" s="83">
        <f>+A237+1</f>
        <v>139</v>
      </c>
      <c r="B242" s="39"/>
      <c r="C242" s="74" t="s">
        <v>9</v>
      </c>
      <c r="D242" s="74"/>
      <c r="F242" s="813" t="str">
        <f>"(Line "&amp;A69&amp;")"</f>
        <v>(Line 39)</v>
      </c>
      <c r="H242" s="79">
        <f>+H69</f>
        <v>919998729.77220929</v>
      </c>
    </row>
    <row r="243" spans="1:9">
      <c r="A243" s="27">
        <f>+A242+1</f>
        <v>140</v>
      </c>
      <c r="B243" s="39"/>
      <c r="C243" s="74" t="s">
        <v>161</v>
      </c>
      <c r="D243" s="74"/>
      <c r="F243" s="800" t="str">
        <f>"(Line "&amp;A108&amp;")"</f>
        <v>(Line 58)</v>
      </c>
      <c r="H243" s="79">
        <f>+H108</f>
        <v>-245928655.19230619</v>
      </c>
    </row>
    <row r="244" spans="1:9">
      <c r="A244" s="27">
        <f>+A243+1</f>
        <v>141</v>
      </c>
      <c r="B244" s="27"/>
      <c r="C244" s="49" t="s">
        <v>165</v>
      </c>
      <c r="D244" s="48"/>
      <c r="E244" s="792"/>
      <c r="F244" s="813" t="str">
        <f>"(Line "&amp;A110&amp;")"</f>
        <v>(Line 59)</v>
      </c>
      <c r="G244" s="52"/>
      <c r="H244" s="830">
        <f>+H110</f>
        <v>674070074.57990313</v>
      </c>
    </row>
    <row r="245" spans="1:9">
      <c r="A245" s="27"/>
      <c r="B245" s="27"/>
      <c r="C245" s="826"/>
      <c r="D245" s="72"/>
      <c r="E245" s="390"/>
      <c r="F245" s="28"/>
      <c r="G245" s="28"/>
      <c r="H245" s="79"/>
    </row>
    <row r="246" spans="1:9">
      <c r="A246" s="27">
        <f>+A244+1</f>
        <v>142</v>
      </c>
      <c r="C246" s="826" t="s">
        <v>232</v>
      </c>
      <c r="D246" s="55"/>
      <c r="F246" s="813" t="str">
        <f>"(Line "&amp;A147&amp;")"</f>
        <v>(Line 85)</v>
      </c>
      <c r="H246" s="79">
        <f>+H147</f>
        <v>49575161.015386432</v>
      </c>
    </row>
    <row r="247" spans="1:9">
      <c r="A247" s="27">
        <f>+A246+1</f>
        <v>143</v>
      </c>
      <c r="C247" s="71" t="s">
        <v>141</v>
      </c>
      <c r="D247" s="55"/>
      <c r="F247" s="813" t="str">
        <f>"(Line "&amp;A169&amp;")"</f>
        <v>(Line 97)</v>
      </c>
      <c r="H247" s="79">
        <f>+H169</f>
        <v>30906990.309898153</v>
      </c>
    </row>
    <row r="248" spans="1:9">
      <c r="A248" s="27">
        <f>+A247+1</f>
        <v>144</v>
      </c>
      <c r="B248" s="27"/>
      <c r="C248" s="826" t="s">
        <v>10</v>
      </c>
      <c r="D248" s="72"/>
      <c r="E248" s="390"/>
      <c r="F248" s="813" t="str">
        <f>"(Line "&amp;A175&amp;")"</f>
        <v>(Line 99)</v>
      </c>
      <c r="G248" s="28"/>
      <c r="H248" s="79">
        <f>+H175</f>
        <v>10473213.947544964</v>
      </c>
    </row>
    <row r="249" spans="1:9">
      <c r="A249" s="27">
        <f>+A248+1</f>
        <v>145</v>
      </c>
      <c r="B249" s="27"/>
      <c r="C249" s="864" t="s">
        <v>188</v>
      </c>
      <c r="D249" s="72"/>
      <c r="E249" s="390"/>
      <c r="F249" s="813" t="str">
        <f>"(Line "&amp;A216&amp;")"</f>
        <v>(Line 127)</v>
      </c>
      <c r="G249" s="28"/>
      <c r="H249" s="79">
        <f>+H216</f>
        <v>53381672.022256278</v>
      </c>
    </row>
    <row r="250" spans="1:9">
      <c r="A250" s="27">
        <f>+A249+1</f>
        <v>146</v>
      </c>
      <c r="B250" s="27"/>
      <c r="C250" s="864" t="s">
        <v>189</v>
      </c>
      <c r="D250" s="72"/>
      <c r="E250" s="390"/>
      <c r="F250" s="813" t="str">
        <f>"(Line "&amp;A237&amp;")"</f>
        <v>(Line 138)</v>
      </c>
      <c r="G250" s="28"/>
      <c r="H250" s="79">
        <f>+H237</f>
        <v>23437124.725971442</v>
      </c>
    </row>
    <row r="251" spans="1:9" ht="15.75" thickBot="1">
      <c r="A251" s="27"/>
      <c r="B251" s="27"/>
      <c r="C251" s="864"/>
      <c r="D251" s="72"/>
      <c r="E251" s="390"/>
      <c r="F251" s="28"/>
      <c r="G251" s="28"/>
      <c r="H251" s="79"/>
    </row>
    <row r="252" spans="1:9" ht="18.75" thickBot="1">
      <c r="A252" s="878">
        <f>+A250+1</f>
        <v>147</v>
      </c>
      <c r="B252" s="134"/>
      <c r="C252" s="879" t="s">
        <v>215</v>
      </c>
      <c r="D252" s="880"/>
      <c r="E252" s="881"/>
      <c r="F252" s="882" t="str">
        <f>"(Sum Lines "&amp;A246&amp;" to "&amp;A250&amp;")"</f>
        <v>(Sum Lines 142 to 146)</v>
      </c>
      <c r="G252" s="135"/>
      <c r="H252" s="883">
        <f>SUM(H250,H249,H248,H247,H246)</f>
        <v>167774162.02105725</v>
      </c>
      <c r="I252" s="487"/>
    </row>
    <row r="253" spans="1:9" ht="18">
      <c r="A253" s="183"/>
      <c r="B253" s="183"/>
      <c r="C253" s="884"/>
      <c r="D253" s="726"/>
      <c r="E253" s="885"/>
      <c r="F253" s="813"/>
      <c r="G253" s="184"/>
      <c r="H253" s="886"/>
    </row>
    <row r="254" spans="1:9" ht="18">
      <c r="A254" s="183"/>
      <c r="B254" s="71" t="s">
        <v>95</v>
      </c>
      <c r="C254" s="884"/>
      <c r="D254" s="726"/>
      <c r="E254" s="885"/>
      <c r="F254" s="813"/>
      <c r="G254" s="184"/>
      <c r="H254" s="886"/>
    </row>
    <row r="255" spans="1:9" ht="18">
      <c r="A255" s="165">
        <f>+A252+1</f>
        <v>148</v>
      </c>
      <c r="B255" s="165"/>
      <c r="C255" s="826" t="str">
        <f>+C40</f>
        <v>Transmission Plant In Service</v>
      </c>
      <c r="D255" s="726"/>
      <c r="E255" s="885"/>
      <c r="F255" s="813" t="str">
        <f>"(Line "&amp;A40&amp;")"</f>
        <v>(Line 19)</v>
      </c>
      <c r="G255" s="184"/>
      <c r="H255" s="887">
        <f>+H40</f>
        <v>1350012628</v>
      </c>
    </row>
    <row r="256" spans="1:9" ht="18">
      <c r="A256" s="165">
        <f>+A255+1</f>
        <v>149</v>
      </c>
      <c r="B256" s="165"/>
      <c r="C256" s="888" t="s">
        <v>96</v>
      </c>
      <c r="D256" s="889"/>
      <c r="E256" s="178" t="str">
        <f>"(Note "&amp;B$318&amp;")"</f>
        <v>(Note M)</v>
      </c>
      <c r="F256" s="814" t="s">
        <v>605</v>
      </c>
      <c r="G256" s="184"/>
      <c r="H256" s="890">
        <f>+'5 - Cost Support 1'!G85</f>
        <v>0</v>
      </c>
    </row>
    <row r="257" spans="1:8" ht="18">
      <c r="A257" s="165">
        <f>+A256+1</f>
        <v>150</v>
      </c>
      <c r="B257" s="165"/>
      <c r="C257" s="826" t="s">
        <v>97</v>
      </c>
      <c r="D257" s="726"/>
      <c r="E257" s="891"/>
      <c r="F257" s="827" t="str">
        <f>"(Line "&amp;A255&amp;" - "&amp;A256&amp;")"</f>
        <v>(Line 148 - 149)</v>
      </c>
      <c r="G257" s="184"/>
      <c r="H257" s="887">
        <f>+H255-H256</f>
        <v>1350012628</v>
      </c>
    </row>
    <row r="258" spans="1:8" ht="18">
      <c r="A258" s="165">
        <f>+A257+1</f>
        <v>151</v>
      </c>
      <c r="B258" s="165"/>
      <c r="C258" s="826" t="s">
        <v>98</v>
      </c>
      <c r="D258" s="726"/>
      <c r="E258" s="885"/>
      <c r="F258" s="827" t="str">
        <f>"(Line "&amp;A257&amp;" / "&amp;A255&amp;")"</f>
        <v>(Line 150 / 148)</v>
      </c>
      <c r="G258" s="184"/>
      <c r="H258" s="892">
        <f>+H257/H255</f>
        <v>1</v>
      </c>
    </row>
    <row r="259" spans="1:8" ht="18">
      <c r="A259" s="165">
        <f>+A258+1</f>
        <v>152</v>
      </c>
      <c r="B259" s="165"/>
      <c r="C259" s="888" t="s">
        <v>215</v>
      </c>
      <c r="D259" s="889"/>
      <c r="E259" s="893"/>
      <c r="F259" s="814" t="str">
        <f>"(Line "&amp;A252&amp;")"</f>
        <v>(Line 147)</v>
      </c>
      <c r="G259" s="184"/>
      <c r="H259" s="890">
        <f>+H252</f>
        <v>167774162.02105725</v>
      </c>
    </row>
    <row r="260" spans="1:8" ht="18">
      <c r="A260" s="165">
        <f>+A259+1</f>
        <v>153</v>
      </c>
      <c r="B260" s="165"/>
      <c r="C260" s="826" t="s">
        <v>99</v>
      </c>
      <c r="D260" s="726"/>
      <c r="E260" s="885"/>
      <c r="F260" s="827" t="str">
        <f>"(Line "&amp;A258&amp;" * "&amp;A259&amp;")"</f>
        <v>(Line 151 * 152)</v>
      </c>
      <c r="G260" s="184"/>
      <c r="H260" s="887">
        <f>+H259*H258</f>
        <v>167774162.02105725</v>
      </c>
    </row>
    <row r="261" spans="1:8">
      <c r="A261" s="824"/>
      <c r="B261" s="27"/>
      <c r="C261" s="826"/>
      <c r="D261" s="72"/>
      <c r="E261" s="390"/>
      <c r="F261" s="28"/>
      <c r="G261" s="28"/>
      <c r="H261" s="799"/>
    </row>
    <row r="262" spans="1:8">
      <c r="A262" s="824"/>
      <c r="B262" s="41" t="s">
        <v>426</v>
      </c>
      <c r="C262" s="826"/>
      <c r="D262" s="72"/>
      <c r="E262" s="390"/>
      <c r="F262" s="28"/>
      <c r="G262" s="28"/>
      <c r="H262" s="799"/>
    </row>
    <row r="263" spans="1:8">
      <c r="A263" s="69">
        <f>+A260+1</f>
        <v>154</v>
      </c>
      <c r="B263" s="39"/>
      <c r="C263" s="41" t="s">
        <v>13</v>
      </c>
      <c r="D263" s="72"/>
      <c r="E263" s="390"/>
      <c r="F263" s="28" t="s">
        <v>606</v>
      </c>
      <c r="G263" s="28"/>
      <c r="H263" s="872">
        <f>+'3 - Revenue Credits'!D23</f>
        <v>4983402.7901499998</v>
      </c>
    </row>
    <row r="264" spans="1:8">
      <c r="A264" s="69">
        <f>+A263+1</f>
        <v>155</v>
      </c>
      <c r="B264" s="39"/>
      <c r="C264" s="41" t="s">
        <v>424</v>
      </c>
      <c r="D264" s="72"/>
      <c r="E264" s="169" t="str">
        <f>"(Note "&amp;B$319&amp;")"</f>
        <v>(Note N)</v>
      </c>
      <c r="F264" s="28" t="s">
        <v>425</v>
      </c>
      <c r="G264" s="28"/>
      <c r="H264" s="894">
        <f>+'5 - Cost Support 1'!G144</f>
        <v>0</v>
      </c>
    </row>
    <row r="265" spans="1:8" ht="15.75" thickBot="1">
      <c r="A265" s="27"/>
      <c r="B265" s="27"/>
      <c r="C265" s="96"/>
      <c r="D265" s="96"/>
      <c r="F265" s="28"/>
      <c r="G265" s="28"/>
      <c r="H265" s="799"/>
    </row>
    <row r="266" spans="1:8" s="1" customFormat="1" ht="18.75" thickBot="1">
      <c r="A266" s="878">
        <f>+A264+1</f>
        <v>156</v>
      </c>
      <c r="B266" s="895"/>
      <c r="C266" s="896" t="s">
        <v>231</v>
      </c>
      <c r="D266" s="897"/>
      <c r="E266" s="898"/>
      <c r="F266" s="882" t="str">
        <f>"(Line "&amp;A260&amp;" - "&amp;A263&amp;" + "&amp;A264&amp;")"</f>
        <v>(Line 153 - 154 + 155)</v>
      </c>
      <c r="G266" s="135"/>
      <c r="H266" s="883">
        <f>+H260-H263+H264</f>
        <v>162790759.23090726</v>
      </c>
    </row>
    <row r="267" spans="1:8">
      <c r="A267" s="824"/>
      <c r="B267" s="27"/>
      <c r="C267" s="96"/>
      <c r="D267" s="96"/>
      <c r="F267" s="28"/>
      <c r="G267" s="28"/>
      <c r="H267" s="799"/>
    </row>
    <row r="268" spans="1:8">
      <c r="A268" s="69"/>
      <c r="B268" s="96" t="s">
        <v>341</v>
      </c>
      <c r="C268" s="45"/>
      <c r="D268" s="96"/>
      <c r="F268" s="28"/>
      <c r="G268" s="28"/>
      <c r="H268" s="799"/>
    </row>
    <row r="269" spans="1:8">
      <c r="A269" s="69">
        <f>+A266+1</f>
        <v>157</v>
      </c>
      <c r="B269" s="69"/>
      <c r="C269" s="96" t="str">
        <f>+C266</f>
        <v>Net Revenue Requirement</v>
      </c>
      <c r="D269" s="96"/>
      <c r="F269" s="28" t="str">
        <f>"(Line "&amp;A266&amp;")"</f>
        <v>(Line 156)</v>
      </c>
      <c r="G269" s="28"/>
      <c r="H269" s="899">
        <f>+H266</f>
        <v>162790759.23090726</v>
      </c>
    </row>
    <row r="270" spans="1:8">
      <c r="A270" s="69">
        <f>+A269+1</f>
        <v>158</v>
      </c>
      <c r="B270" s="69"/>
      <c r="C270" s="96" t="s">
        <v>396</v>
      </c>
      <c r="D270" s="96"/>
      <c r="F270" s="28" t="str">
        <f>"(Line "&amp;A40&amp;" - "&amp;A57&amp;")"</f>
        <v>(Line 19 - 30)</v>
      </c>
      <c r="G270" s="28"/>
      <c r="H270" s="899">
        <f>+H40-H57</f>
        <v>903428434</v>
      </c>
    </row>
    <row r="271" spans="1:8">
      <c r="A271" s="69">
        <f>+A270+1</f>
        <v>159</v>
      </c>
      <c r="B271" s="69"/>
      <c r="C271" s="96" t="s">
        <v>346</v>
      </c>
      <c r="D271" s="96"/>
      <c r="F271" s="28" t="str">
        <f>"(Line "&amp;A269&amp;" / "&amp;A270&amp;")"</f>
        <v>(Line 157 / 158)</v>
      </c>
      <c r="G271" s="28"/>
      <c r="H271" s="799">
        <f>+H269/H270</f>
        <v>0.18019220239741454</v>
      </c>
    </row>
    <row r="272" spans="1:8">
      <c r="A272" s="69">
        <f>+A271+1</f>
        <v>160</v>
      </c>
      <c r="B272" s="69"/>
      <c r="C272" s="96" t="s">
        <v>347</v>
      </c>
      <c r="D272" s="96"/>
      <c r="F272" s="28" t="str">
        <f>"(Line "&amp;A269&amp;" - "&amp;A152&amp;") / "&amp;A270</f>
        <v>(Line 157 - 86) / 158</v>
      </c>
      <c r="G272" s="28"/>
      <c r="H272" s="799">
        <f>(H269-H152)/H270</f>
        <v>0.1472092135091104</v>
      </c>
    </row>
    <row r="273" spans="1:188">
      <c r="A273" s="69">
        <f>+A272+1</f>
        <v>161</v>
      </c>
      <c r="B273" s="69"/>
      <c r="C273" s="96" t="s">
        <v>348</v>
      </c>
      <c r="D273" s="96"/>
      <c r="E273" s="84"/>
      <c r="F273" s="44" t="str">
        <f>"(Line "&amp;A269&amp;" - "&amp;A152&amp;" - "&amp;A216&amp;" - "&amp;A237&amp;") / "&amp;A270</f>
        <v>(Line 157 - 86 - 127 - 138) / 158</v>
      </c>
      <c r="G273" s="28"/>
      <c r="H273" s="799">
        <f>(H269-H152-H216-H237)/H270</f>
        <v>6.2178906893558691E-2</v>
      </c>
    </row>
    <row r="274" spans="1:188">
      <c r="A274" s="69"/>
      <c r="B274" s="69"/>
      <c r="C274" s="96"/>
      <c r="D274" s="96"/>
      <c r="F274" s="28"/>
      <c r="G274" s="28"/>
      <c r="H274" s="799"/>
    </row>
    <row r="275" spans="1:188">
      <c r="A275" s="69"/>
      <c r="B275" s="69"/>
      <c r="C275" s="96"/>
      <c r="D275" s="96"/>
      <c r="F275" s="28"/>
      <c r="G275" s="28"/>
      <c r="H275" s="900"/>
    </row>
    <row r="276" spans="1:188">
      <c r="A276" s="69"/>
      <c r="B276" s="96" t="s">
        <v>342</v>
      </c>
      <c r="C276" s="96"/>
      <c r="D276" s="96"/>
      <c r="F276" s="28"/>
      <c r="G276" s="28"/>
      <c r="H276" s="799"/>
    </row>
    <row r="277" spans="1:188">
      <c r="A277" s="69">
        <f>+A273+1</f>
        <v>162</v>
      </c>
      <c r="B277" s="69"/>
      <c r="C277" s="96" t="s">
        <v>537</v>
      </c>
      <c r="D277" s="96"/>
      <c r="F277" s="44" t="str">
        <f>"(Line "&amp;A266&amp;" - "&amp;A249&amp;" - "&amp;A250&amp;")"</f>
        <v>(Line 156 - 145 - 146)</v>
      </c>
      <c r="G277" s="28"/>
      <c r="H277" s="899">
        <f>+H266-H249-H250</f>
        <v>85971962.482679531</v>
      </c>
    </row>
    <row r="278" spans="1:188">
      <c r="A278" s="69">
        <f>+A277+1</f>
        <v>163</v>
      </c>
      <c r="B278" s="69"/>
      <c r="C278" s="96" t="s">
        <v>491</v>
      </c>
      <c r="D278" s="96"/>
      <c r="F278" s="44" t="s">
        <v>607</v>
      </c>
      <c r="G278" s="28"/>
      <c r="H278" s="872">
        <f>+'4 - 100 Basis Pt ROE'!I9</f>
        <v>82402001.956550747</v>
      </c>
    </row>
    <row r="279" spans="1:188">
      <c r="A279" s="69">
        <f>+A278+1</f>
        <v>164</v>
      </c>
      <c r="B279" s="69"/>
      <c r="C279" s="96" t="s">
        <v>343</v>
      </c>
      <c r="D279" s="96"/>
      <c r="F279" s="44" t="str">
        <f>"(Line "&amp;A277&amp;" + "&amp;A278&amp;")"</f>
        <v>(Line 162 + 163)</v>
      </c>
      <c r="G279" s="28"/>
      <c r="H279" s="899">
        <f>+H278+H277</f>
        <v>168373964.43923026</v>
      </c>
    </row>
    <row r="280" spans="1:188">
      <c r="A280" s="69">
        <f>+A279+1</f>
        <v>165</v>
      </c>
      <c r="B280" s="69"/>
      <c r="C280" s="96" t="str">
        <f>+C270</f>
        <v>Net Transmission Plant</v>
      </c>
      <c r="D280" s="96"/>
      <c r="F280" s="28" t="str">
        <f>"(Line "&amp;A40&amp;" - "&amp;A57&amp;")"</f>
        <v>(Line 19 - 30)</v>
      </c>
      <c r="G280" s="28"/>
      <c r="H280" s="899">
        <f>+H270</f>
        <v>903428434</v>
      </c>
    </row>
    <row r="281" spans="1:188">
      <c r="A281" s="69">
        <f>+A280+1</f>
        <v>166</v>
      </c>
      <c r="B281" s="69"/>
      <c r="C281" s="96" t="s">
        <v>344</v>
      </c>
      <c r="D281" s="96"/>
      <c r="F281" s="28" t="str">
        <f>"(Line "&amp;A279&amp;" / "&amp;A280&amp;")"</f>
        <v>(Line 164 / 165)</v>
      </c>
      <c r="G281" s="28"/>
      <c r="H281" s="799">
        <f>+H279/H280</f>
        <v>0.18637222175279716</v>
      </c>
    </row>
    <row r="282" spans="1:188">
      <c r="A282" s="69">
        <f>+A281+1</f>
        <v>167</v>
      </c>
      <c r="B282" s="69"/>
      <c r="C282" s="96" t="s">
        <v>345</v>
      </c>
      <c r="D282" s="96"/>
      <c r="F282" s="28" t="str">
        <f>"(Line "&amp;A278&amp;" - "&amp;A152&amp;") / "&amp;A280</f>
        <v>(Line 163 - 86) / 165</v>
      </c>
      <c r="G282" s="28"/>
      <c r="H282" s="799">
        <f>(H279-H152)/H280</f>
        <v>0.15338923286449302</v>
      </c>
    </row>
    <row r="283" spans="1:188">
      <c r="A283" s="69"/>
      <c r="B283" s="69"/>
      <c r="C283" s="96"/>
      <c r="D283" s="96"/>
      <c r="E283" s="579"/>
      <c r="F283" s="28"/>
      <c r="G283" s="28"/>
      <c r="H283" s="799"/>
    </row>
    <row r="284" spans="1:188">
      <c r="A284" s="69">
        <f>+A282+1</f>
        <v>168</v>
      </c>
      <c r="B284" s="69"/>
      <c r="C284" s="96" t="s">
        <v>231</v>
      </c>
      <c r="D284" s="96"/>
      <c r="E284" s="84"/>
      <c r="F284" s="28" t="str">
        <f>"(Line "&amp;A266&amp;")"</f>
        <v>(Line 156)</v>
      </c>
      <c r="G284" s="28"/>
      <c r="H284" s="899">
        <f>+H266</f>
        <v>162790759.23090726</v>
      </c>
      <c r="I284" s="679"/>
    </row>
    <row r="285" spans="1:188">
      <c r="A285" s="69">
        <f>+A284+1</f>
        <v>169</v>
      </c>
      <c r="B285" s="69"/>
      <c r="C285" s="96" t="s">
        <v>492</v>
      </c>
      <c r="D285" s="96"/>
      <c r="E285" s="390"/>
      <c r="F285" s="59" t="s">
        <v>602</v>
      </c>
      <c r="G285" s="28"/>
      <c r="H285" s="872">
        <f>'6- Est &amp; Reconcile WS'!H160</f>
        <v>2129048.0319332834</v>
      </c>
      <c r="I285" s="679"/>
    </row>
    <row r="286" spans="1:188">
      <c r="A286" s="69">
        <f>+A285+1</f>
        <v>170</v>
      </c>
      <c r="B286" s="69"/>
      <c r="C286" s="96" t="s">
        <v>493</v>
      </c>
      <c r="D286" s="96"/>
      <c r="E286" s="390"/>
      <c r="F286" s="59" t="s">
        <v>486</v>
      </c>
      <c r="G286" s="28"/>
      <c r="H286" s="872">
        <f>'7 - Cap Add WS'!BR55-'7 - Cap Add WS'!BS54</f>
        <v>1174986.1341875941</v>
      </c>
      <c r="I286" s="45"/>
      <c r="J286" s="872"/>
      <c r="K286" s="487"/>
      <c r="L286" s="487"/>
    </row>
    <row r="287" spans="1:188">
      <c r="A287" s="69">
        <f>+A286+1</f>
        <v>171</v>
      </c>
      <c r="B287" s="69"/>
      <c r="C287" s="72" t="s">
        <v>494</v>
      </c>
      <c r="D287" s="513"/>
      <c r="E287" s="169"/>
      <c r="F287" s="72" t="s">
        <v>646</v>
      </c>
      <c r="G287" s="28"/>
      <c r="H287" s="901">
        <f>+'5 - Cost Support 1'!G153</f>
        <v>0</v>
      </c>
      <c r="I287" s="404"/>
      <c r="GF287" s="39">
        <f>SUM(A287:GE287)</f>
        <v>171</v>
      </c>
    </row>
    <row r="288" spans="1:188">
      <c r="A288" s="69" t="s">
        <v>731</v>
      </c>
      <c r="B288" s="69"/>
      <c r="C288" s="72" t="s">
        <v>729</v>
      </c>
      <c r="D288" s="513"/>
      <c r="E288" s="169"/>
      <c r="F288" s="72" t="s">
        <v>646</v>
      </c>
      <c r="G288" s="28"/>
      <c r="H288" s="901">
        <v>0</v>
      </c>
    </row>
    <row r="289" spans="1:10">
      <c r="A289" s="69">
        <f>+A287+1</f>
        <v>172</v>
      </c>
      <c r="B289" s="69"/>
      <c r="C289" s="96" t="s">
        <v>434</v>
      </c>
      <c r="D289" s="96"/>
      <c r="E289" s="84"/>
      <c r="F289" s="28" t="str">
        <f>"(Line "&amp;A284&amp;" - "&amp;A285&amp;" + "&amp;A287&amp;")"</f>
        <v>(Line 168 - 169 + 171)</v>
      </c>
      <c r="G289" s="28"/>
      <c r="H289" s="899">
        <f>SUM(H284:H288)</f>
        <v>166094793.39702815</v>
      </c>
      <c r="I289" s="679"/>
      <c r="J289" s="487"/>
    </row>
    <row r="290" spans="1:10">
      <c r="A290" s="69"/>
      <c r="B290" s="27"/>
      <c r="C290" s="96"/>
      <c r="D290" s="96"/>
      <c r="F290" s="28"/>
      <c r="G290" s="28"/>
      <c r="H290" s="902"/>
      <c r="I290" s="404"/>
    </row>
    <row r="291" spans="1:10">
      <c r="A291" s="69"/>
      <c r="B291" s="41" t="s">
        <v>433</v>
      </c>
      <c r="C291" s="96"/>
      <c r="D291" s="96"/>
      <c r="F291" s="28"/>
      <c r="G291" s="28"/>
      <c r="H291" s="799"/>
    </row>
    <row r="292" spans="1:10" ht="15.75">
      <c r="A292" s="69">
        <f>+A289+1</f>
        <v>173</v>
      </c>
      <c r="B292" s="27"/>
      <c r="C292" s="28" t="s">
        <v>143</v>
      </c>
      <c r="D292" s="120"/>
      <c r="E292" s="169" t="str">
        <f>"(Note "&amp;B$317&amp;")"</f>
        <v>(Note L)</v>
      </c>
      <c r="F292" s="96" t="s">
        <v>425</v>
      </c>
      <c r="G292" s="96"/>
      <c r="H292" s="1216">
        <f>'5 - Cost Support 1'!G161</f>
        <v>6583.6</v>
      </c>
      <c r="I292" s="45"/>
    </row>
    <row r="293" spans="1:10" ht="15.75">
      <c r="A293" s="69">
        <f>+A292+1</f>
        <v>174</v>
      </c>
      <c r="B293" s="27"/>
      <c r="C293" s="28" t="s">
        <v>142</v>
      </c>
      <c r="D293" s="903"/>
      <c r="E293" s="904"/>
      <c r="F293" s="813" t="str">
        <f>"(Line "&amp;A289&amp;" / "&amp;A292&amp;")"</f>
        <v>(Line 172 / 173)</v>
      </c>
      <c r="G293" s="129"/>
      <c r="H293" s="905">
        <f>+H289/H292</f>
        <v>25228.566953798552</v>
      </c>
    </row>
    <row r="294" spans="1:10" ht="16.5" thickBot="1">
      <c r="A294" s="27"/>
      <c r="B294" s="27"/>
      <c r="C294" s="120"/>
      <c r="D294" s="120"/>
      <c r="E294" s="906"/>
      <c r="F294" s="129"/>
      <c r="G294" s="129"/>
      <c r="H294" s="905"/>
    </row>
    <row r="295" spans="1:10" s="74" customFormat="1" ht="18.75" thickBot="1">
      <c r="A295" s="878">
        <f>+A293+1</f>
        <v>175</v>
      </c>
      <c r="B295" s="134"/>
      <c r="C295" s="896" t="s">
        <v>246</v>
      </c>
      <c r="D295" s="134"/>
      <c r="E295" s="134"/>
      <c r="F295" s="134" t="str">
        <f>"(Line "&amp;A293&amp;")"</f>
        <v>(Line 174)</v>
      </c>
      <c r="G295" s="134"/>
      <c r="H295" s="907">
        <f>+H293</f>
        <v>25228.566953798552</v>
      </c>
    </row>
    <row r="296" spans="1:10" s="74" customFormat="1" ht="15.75">
      <c r="A296" s="202"/>
      <c r="B296" s="70"/>
      <c r="C296" s="139"/>
      <c r="D296" s="139"/>
      <c r="E296" s="166"/>
      <c r="F296" s="129"/>
      <c r="G296" s="129"/>
      <c r="H296" s="121"/>
    </row>
    <row r="297" spans="1:10" s="74" customFormat="1" ht="18">
      <c r="A297" s="140"/>
      <c r="B297" s="141" t="s">
        <v>222</v>
      </c>
      <c r="C297" s="139"/>
      <c r="D297" s="139"/>
      <c r="E297" s="166"/>
      <c r="F297" s="129"/>
      <c r="G297" s="129"/>
      <c r="H297" s="121"/>
    </row>
    <row r="298" spans="1:10" s="74" customFormat="1" ht="15.75">
      <c r="A298" s="538"/>
      <c r="B298" s="274" t="s">
        <v>60</v>
      </c>
      <c r="C298" s="255" t="s">
        <v>236</v>
      </c>
      <c r="D298" s="170"/>
      <c r="E298" s="171"/>
      <c r="F298" s="172"/>
      <c r="G298" s="129"/>
      <c r="H298" s="121"/>
    </row>
    <row r="299" spans="1:10" s="74" customFormat="1" ht="15.75">
      <c r="A299" s="539"/>
      <c r="B299" s="274" t="s">
        <v>180</v>
      </c>
      <c r="C299" s="173" t="s">
        <v>45</v>
      </c>
      <c r="D299" s="255"/>
      <c r="E299" s="354"/>
      <c r="F299" s="355"/>
      <c r="G299" s="129"/>
      <c r="H299" s="121"/>
    </row>
    <row r="300" spans="1:10" s="74" customFormat="1" ht="15.75">
      <c r="A300" s="539"/>
      <c r="B300" s="274"/>
      <c r="C300" s="173" t="s">
        <v>47</v>
      </c>
      <c r="D300" s="255"/>
      <c r="E300" s="354"/>
      <c r="F300" s="355"/>
      <c r="G300" s="129"/>
      <c r="H300" s="685"/>
    </row>
    <row r="301" spans="1:10" s="74" customFormat="1" ht="15.75">
      <c r="A301" s="539"/>
      <c r="B301" s="274"/>
      <c r="C301" s="173" t="s">
        <v>48</v>
      </c>
      <c r="D301" s="255"/>
      <c r="E301" s="354"/>
      <c r="F301" s="355"/>
      <c r="G301" s="129"/>
      <c r="H301" s="121"/>
    </row>
    <row r="302" spans="1:10" s="74" customFormat="1" ht="15.75">
      <c r="A302" s="539"/>
      <c r="B302" s="274"/>
      <c r="C302" s="173" t="s">
        <v>46</v>
      </c>
      <c r="D302" s="255"/>
      <c r="E302" s="354"/>
      <c r="F302" s="355"/>
      <c r="G302" s="129"/>
      <c r="H302" s="121"/>
    </row>
    <row r="303" spans="1:10" s="74" customFormat="1" ht="15.75">
      <c r="A303" s="539"/>
      <c r="B303" s="274"/>
      <c r="C303" s="173" t="s">
        <v>276</v>
      </c>
      <c r="D303" s="255"/>
      <c r="E303" s="354"/>
      <c r="F303" s="355"/>
      <c r="G303" s="129"/>
      <c r="H303" s="121"/>
    </row>
    <row r="304" spans="1:10" s="74" customFormat="1" ht="15.75">
      <c r="A304" s="539"/>
      <c r="B304" s="274" t="s">
        <v>14</v>
      </c>
      <c r="C304" s="173" t="s">
        <v>237</v>
      </c>
      <c r="D304" s="170"/>
      <c r="E304" s="171"/>
      <c r="F304" s="172"/>
      <c r="G304" s="129"/>
      <c r="H304" s="121"/>
    </row>
    <row r="305" spans="1:8" s="74" customFormat="1" ht="15.75">
      <c r="A305" s="539"/>
      <c r="B305" s="274" t="s">
        <v>61</v>
      </c>
      <c r="C305" s="174" t="s">
        <v>634</v>
      </c>
      <c r="D305" s="170"/>
      <c r="E305" s="171"/>
      <c r="F305" s="172"/>
      <c r="G305" s="129"/>
      <c r="H305" s="121"/>
    </row>
    <row r="306" spans="1:8" s="74" customFormat="1" ht="15.75">
      <c r="A306" s="539"/>
      <c r="B306" s="274" t="s">
        <v>59</v>
      </c>
      <c r="C306" s="175" t="s">
        <v>100</v>
      </c>
      <c r="D306" s="170"/>
      <c r="E306" s="171"/>
      <c r="F306" s="172"/>
      <c r="G306" s="129"/>
      <c r="H306" s="121"/>
    </row>
    <row r="307" spans="1:8" s="74" customFormat="1" ht="15.75">
      <c r="A307" s="539"/>
      <c r="B307" s="274" t="s">
        <v>462</v>
      </c>
      <c r="C307" s="174" t="s">
        <v>362</v>
      </c>
      <c r="D307" s="170"/>
      <c r="E307" s="171"/>
      <c r="F307" s="172"/>
      <c r="G307" s="129"/>
      <c r="H307" s="121"/>
    </row>
    <row r="308" spans="1:8" s="74" customFormat="1" ht="15.75">
      <c r="A308" s="539"/>
      <c r="B308" s="274" t="s">
        <v>62</v>
      </c>
      <c r="C308" s="174" t="s">
        <v>635</v>
      </c>
      <c r="D308" s="170"/>
      <c r="E308" s="171"/>
      <c r="F308" s="172"/>
      <c r="G308" s="129"/>
      <c r="H308" s="121"/>
    </row>
    <row r="309" spans="1:8" s="74" customFormat="1" ht="15.75">
      <c r="A309" s="539"/>
      <c r="B309" s="274" t="s">
        <v>38</v>
      </c>
      <c r="C309" s="174" t="s">
        <v>81</v>
      </c>
      <c r="D309" s="170"/>
      <c r="E309" s="171"/>
      <c r="F309" s="172"/>
      <c r="G309" s="129"/>
      <c r="H309" s="121"/>
    </row>
    <row r="310" spans="1:8" s="74" customFormat="1" ht="15.75">
      <c r="A310" s="539"/>
      <c r="B310" s="274"/>
      <c r="C310" s="174" t="s">
        <v>651</v>
      </c>
      <c r="D310" s="170"/>
      <c r="E310" s="171"/>
      <c r="F310" s="172"/>
      <c r="G310" s="129"/>
      <c r="H310" s="121"/>
    </row>
    <row r="311" spans="1:8" s="74" customFormat="1" ht="15.75">
      <c r="A311" s="539"/>
      <c r="B311" s="274"/>
      <c r="C311" s="174" t="s">
        <v>485</v>
      </c>
      <c r="D311" s="170"/>
      <c r="E311" s="171"/>
      <c r="F311" s="172"/>
      <c r="G311" s="129"/>
      <c r="H311" s="121"/>
    </row>
    <row r="312" spans="1:8" s="74" customFormat="1" ht="15.75">
      <c r="A312" s="539"/>
      <c r="B312" s="274"/>
      <c r="C312" s="174" t="s">
        <v>509</v>
      </c>
      <c r="D312" s="170"/>
      <c r="E312" s="171"/>
      <c r="F312" s="172"/>
      <c r="G312" s="129"/>
      <c r="H312" s="121"/>
    </row>
    <row r="313" spans="1:8" s="74" customFormat="1" ht="15.75">
      <c r="A313" s="539"/>
      <c r="B313" s="274"/>
      <c r="C313" s="174" t="s">
        <v>82</v>
      </c>
      <c r="D313" s="170"/>
      <c r="E313" s="171"/>
      <c r="F313" s="172"/>
      <c r="G313" s="129"/>
      <c r="H313" s="121"/>
    </row>
    <row r="314" spans="1:8" s="74" customFormat="1" ht="15.75">
      <c r="A314" s="539"/>
      <c r="B314" s="274"/>
      <c r="C314" s="174" t="s">
        <v>395</v>
      </c>
      <c r="D314" s="170"/>
      <c r="E314" s="171"/>
      <c r="F314" s="172"/>
      <c r="G314" s="129"/>
      <c r="H314" s="121"/>
    </row>
    <row r="315" spans="1:8" s="74" customFormat="1" ht="46.5" customHeight="1">
      <c r="A315" s="539"/>
      <c r="B315" s="274" t="s">
        <v>40</v>
      </c>
      <c r="C315" s="1226" t="s">
        <v>766</v>
      </c>
      <c r="D315" s="1227"/>
      <c r="E315" s="1227"/>
      <c r="F315" s="1227"/>
      <c r="G315" s="129"/>
      <c r="H315" s="121"/>
    </row>
    <row r="316" spans="1:8" s="74" customFormat="1" ht="15.75">
      <c r="A316" s="539"/>
      <c r="B316" s="274" t="s">
        <v>64</v>
      </c>
      <c r="C316" s="255" t="s">
        <v>364</v>
      </c>
      <c r="D316" s="170"/>
      <c r="E316" s="171"/>
      <c r="F316" s="172"/>
      <c r="G316" s="129"/>
      <c r="H316" s="121"/>
    </row>
    <row r="317" spans="1:8" s="74" customFormat="1" ht="15.75">
      <c r="A317" s="539"/>
      <c r="B317" s="274" t="s">
        <v>148</v>
      </c>
      <c r="C317" s="255" t="s">
        <v>495</v>
      </c>
      <c r="D317" s="170"/>
      <c r="E317" s="171"/>
      <c r="F317" s="172"/>
      <c r="G317" s="129"/>
      <c r="H317" s="121"/>
    </row>
    <row r="318" spans="1:8" ht="15.75">
      <c r="A318" s="537"/>
      <c r="B318" s="537" t="s">
        <v>149</v>
      </c>
      <c r="C318" s="175" t="s">
        <v>269</v>
      </c>
      <c r="D318" s="185"/>
      <c r="E318" s="171"/>
      <c r="F318" s="172"/>
      <c r="G318" s="129"/>
      <c r="H318" s="121"/>
    </row>
    <row r="319" spans="1:8" ht="15.75">
      <c r="A319" s="537"/>
      <c r="B319" s="537" t="s">
        <v>463</v>
      </c>
      <c r="C319" s="243" t="s">
        <v>428</v>
      </c>
      <c r="D319" s="185"/>
      <c r="E319" s="171"/>
      <c r="F319" s="172"/>
      <c r="G319" s="129"/>
      <c r="H319" s="121"/>
    </row>
    <row r="320" spans="1:8" ht="15.75">
      <c r="A320" s="537"/>
      <c r="B320" s="537"/>
      <c r="C320" s="243" t="s">
        <v>427</v>
      </c>
      <c r="D320" s="185"/>
      <c r="E320" s="171"/>
      <c r="F320" s="172"/>
      <c r="G320" s="129"/>
      <c r="H320" s="121"/>
    </row>
    <row r="321" spans="1:8" ht="15.75">
      <c r="A321" s="537"/>
      <c r="B321" s="537"/>
      <c r="C321" s="243" t="str">
        <f>"  Interest on the Network Credits as booked each year is added to the revenue requirement to make the Transmisison Owner whole on Line "&amp;A264&amp;"."</f>
        <v xml:space="preserve">  Interest on the Network Credits as booked each year is added to the revenue requirement to make the Transmisison Owner whole on Line 155.</v>
      </c>
      <c r="D321" s="175"/>
      <c r="E321" s="354"/>
      <c r="F321" s="355"/>
      <c r="G321" s="129"/>
      <c r="H321" s="121"/>
    </row>
    <row r="322" spans="1:8" ht="15.75">
      <c r="A322" s="537"/>
      <c r="B322" s="537" t="s">
        <v>582</v>
      </c>
      <c r="C322" s="243"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22" s="405"/>
      <c r="E322" s="356"/>
      <c r="F322" s="379"/>
      <c r="G322" s="129"/>
      <c r="H322" s="121"/>
    </row>
    <row r="323" spans="1:8" ht="15.75">
      <c r="A323" s="537"/>
      <c r="B323" s="537"/>
      <c r="C323" s="243" t="str">
        <f>"  If they are booked to Acct 565, they are included in on line "&amp;A119&amp;""</f>
        <v xml:space="preserve">  If they are booked to Acct 565, they are included in on line 64</v>
      </c>
      <c r="D323" s="405"/>
      <c r="E323" s="356"/>
      <c r="F323" s="379"/>
      <c r="G323" s="129"/>
      <c r="H323" s="121"/>
    </row>
    <row r="324" spans="1:8" s="74" customFormat="1" ht="18">
      <c r="A324" s="564"/>
      <c r="B324" s="274" t="s">
        <v>104</v>
      </c>
      <c r="C324" s="217" t="s">
        <v>496</v>
      </c>
      <c r="D324" s="388"/>
      <c r="E324" s="388"/>
      <c r="F324" s="388"/>
      <c r="G324" s="140"/>
      <c r="H324" s="686"/>
    </row>
    <row r="325" spans="1:8" ht="15.75">
      <c r="A325" s="274"/>
      <c r="B325" s="274" t="s">
        <v>277</v>
      </c>
      <c r="C325" s="255" t="s">
        <v>278</v>
      </c>
      <c r="D325" s="380"/>
      <c r="E325" s="356"/>
      <c r="F325" s="379"/>
      <c r="G325" s="129"/>
      <c r="H325" s="121"/>
    </row>
    <row r="326" spans="1:8" ht="15.75">
      <c r="A326" s="165"/>
      <c r="B326" s="162" t="s">
        <v>279</v>
      </c>
      <c r="C326" s="380" t="s">
        <v>280</v>
      </c>
      <c r="D326" s="380"/>
      <c r="E326" s="356"/>
      <c r="F326" s="379"/>
      <c r="G326" s="129"/>
      <c r="H326" s="121"/>
    </row>
    <row r="327" spans="1:8" ht="15.75">
      <c r="A327" s="165"/>
      <c r="B327" s="381"/>
      <c r="C327" s="380" t="s">
        <v>281</v>
      </c>
      <c r="D327" s="380"/>
      <c r="E327" s="356"/>
      <c r="F327" s="379"/>
      <c r="G327" s="129"/>
      <c r="H327" s="121"/>
    </row>
    <row r="328" spans="1:8" ht="15.75">
      <c r="A328" s="165"/>
      <c r="B328" s="162" t="s">
        <v>767</v>
      </c>
      <c r="C328" s="380" t="s">
        <v>768</v>
      </c>
      <c r="D328" s="380"/>
      <c r="E328" s="356"/>
      <c r="F328" s="379"/>
      <c r="G328" s="129"/>
      <c r="H328" s="121"/>
    </row>
    <row r="329" spans="1:8" ht="15.75">
      <c r="A329" s="165"/>
      <c r="B329" s="165"/>
      <c r="C329" s="380"/>
      <c r="D329" s="380"/>
      <c r="E329" s="356"/>
      <c r="F329" s="379"/>
      <c r="G329" s="129"/>
      <c r="H329" s="121"/>
    </row>
    <row r="330" spans="1:8" ht="15.75">
      <c r="A330" s="165"/>
      <c r="B330" s="381"/>
      <c r="C330" s="380"/>
      <c r="D330" s="380"/>
      <c r="E330" s="356"/>
      <c r="F330" s="379"/>
      <c r="G330" s="129"/>
      <c r="H330" s="121"/>
    </row>
    <row r="331" spans="1:8" ht="15.75">
      <c r="A331" s="165"/>
      <c r="B331" s="165"/>
      <c r="C331" s="380"/>
      <c r="D331" s="380"/>
      <c r="E331" s="356"/>
      <c r="F331" s="379"/>
      <c r="G331" s="129"/>
      <c r="H331" s="121"/>
    </row>
    <row r="332" spans="1:8" ht="15.75">
      <c r="A332" s="165"/>
      <c r="B332" s="165"/>
      <c r="C332" s="380"/>
      <c r="D332" s="380"/>
      <c r="E332" s="356"/>
      <c r="F332" s="379"/>
      <c r="G332" s="129"/>
      <c r="H332" s="121"/>
    </row>
    <row r="333" spans="1:8" ht="15.75">
      <c r="A333" s="41"/>
      <c r="B333" s="27"/>
      <c r="C333" s="20"/>
      <c r="D333" s="44"/>
      <c r="E333" s="17"/>
      <c r="F333" s="28"/>
      <c r="G333" s="28"/>
      <c r="H333" s="34"/>
    </row>
    <row r="334" spans="1:8" ht="15.75">
      <c r="A334" s="131" t="s">
        <v>12</v>
      </c>
      <c r="B334" s="130"/>
      <c r="C334" s="114"/>
      <c r="D334" s="113"/>
      <c r="E334" s="167"/>
      <c r="F334" s="113"/>
      <c r="G334" s="113"/>
      <c r="H334" s="114"/>
    </row>
    <row r="335" spans="1:8">
      <c r="A335" s="41"/>
      <c r="B335" s="27"/>
      <c r="C335" s="39"/>
      <c r="D335" s="39"/>
    </row>
    <row r="336" spans="1:8">
      <c r="H336" s="127"/>
    </row>
    <row r="337" spans="8:8">
      <c r="H337" s="126"/>
    </row>
    <row r="338" spans="8:8">
      <c r="H338" s="125"/>
    </row>
  </sheetData>
  <customSheetViews>
    <customSheetView guid="{63011E91-4609-4523-98FE-FD252E915668}" scale="60" showPageBreaks="1" printArea="1" view="pageBreakPreview" showRuler="0" topLeftCell="B316">
      <selection activeCell="C3" sqref="C3"/>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3" fitToHeight="10" orientation="portrait" r:id="rId1"/>
      <headerFooter alignWithMargins="0">
        <oddHeader>&amp;R&amp;12Page &amp;P of &amp;N</oddHeader>
      </headerFooter>
    </customSheetView>
    <customSheetView guid="{B647CB7F-C846-4278-B6B1-1EF7F3C004F5}" scale="66" showPageBreaks="1" printArea="1" showRuler="0" topLeftCell="A268">
      <selection activeCell="C3" sqref="C3"/>
      <rowBreaks count="4" manualBreakCount="4">
        <brk id="70" max="7" man="1"/>
        <brk id="143" max="7" man="1"/>
        <brk id="211" max="7" man="1"/>
        <brk id="288" max="7" man="1"/>
      </rowBreaks>
      <colBreaks count="2" manualBreakCount="2">
        <brk id="7" max="324" man="1"/>
        <brk id="8" max="316" man="1"/>
      </colBreaks>
      <pageMargins left="0.5" right="0.5" top="0.75" bottom="0.5" header="0.5" footer="0.5"/>
      <printOptions horizontalCentered="1"/>
      <pageSetup scale="44" fitToHeight="10" orientation="portrait" r:id="rId2"/>
      <headerFooter alignWithMargins="0">
        <oddHeader>&amp;R&amp;12Page &amp;P of &amp;N</oddHeader>
      </headerFooter>
    </customSheetView>
    <customSheetView guid="{28948E05-8F34-4F1E-96FB-A80A6A844600}" scale="66" showPageBreaks="1" printArea="1" showRuler="0">
      <selection activeCell="D2" sqref="D2"/>
      <rowBreaks count="4" manualBreakCount="4">
        <brk id="70" max="7" man="1"/>
        <brk id="143" max="7" man="1"/>
        <brk id="211" max="7" man="1"/>
        <brk id="288" max="7" man="1"/>
      </rowBreaks>
      <colBreaks count="2" manualBreakCount="2">
        <brk id="7" max="324" man="1"/>
        <brk id="8" max="316" man="1"/>
      </colBreaks>
      <pageMargins left="0.5" right="0.5" top="0.75" bottom="0.5" header="0.5" footer="0.5"/>
      <printOptions horizontalCentered="1"/>
      <pageSetup scale="44" fitToHeight="10" orientation="portrait" r:id="rId3"/>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4"/>
      <headerFooter alignWithMargins="0">
        <oddHeader>&amp;R&amp;16Page &amp;P of &amp;N</oddHeader>
      </headerFooter>
    </customSheetView>
    <customSheetView guid="{DC91DEF3-837B-4BB9-A81E-3B78C5914E6C}" scale="60" showPageBreaks="1" printArea="1" view="pageBreakPreview" showRuler="0" topLeftCell="A250">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FAAD9AAC-1337-43AB-BF1F-CCF9DFCF5B78}" showPageBreaks="1" printArea="1" view="pageBreakPreview" showRuler="0" topLeftCell="A262">
      <selection activeCell="C272" sqref="C272"/>
      <rowBreaks count="3" manualBreakCount="3">
        <brk id="106" max="7" man="1"/>
        <brk id="210" max="14" man="1"/>
        <brk id="287" max="14" man="1"/>
      </rowBreaks>
      <colBreaks count="1" manualBreakCount="1">
        <brk id="8" max="316" man="1"/>
      </colBreaks>
      <pageMargins left="0.5" right="0.5" top="0.75" bottom="0.5" header="0.5" footer="0.5"/>
      <printOptions horizontalCentered="1"/>
      <pageSetup scale="41" fitToHeight="10" orientation="portrait" r:id="rId6"/>
      <headerFooter alignWithMargins="0"/>
    </customSheetView>
  </customSheetViews>
  <mergeCells count="1">
    <mergeCell ref="C315:F315"/>
  </mergeCells>
  <phoneticPr fontId="0" type="noConversion"/>
  <printOptions horizontalCentered="1"/>
  <pageMargins left="0.5" right="0.5" top="0.75" bottom="0.5" header="0.5" footer="0.5"/>
  <pageSetup scale="40" fitToWidth="0" fitToHeight="0" orientation="portrait" r:id="rId7"/>
  <headerFooter alignWithMargins="0"/>
  <rowBreaks count="3" manualBreakCount="3">
    <brk id="111" max="7" man="1"/>
    <brk id="217" max="7" man="1"/>
    <brk id="295"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CH318"/>
  <sheetViews>
    <sheetView zoomScaleNormal="100" zoomScaleSheetLayoutView="50" workbookViewId="0"/>
  </sheetViews>
  <sheetFormatPr defaultRowHeight="12.75"/>
  <cols>
    <col min="1" max="1" width="9.28515625" bestFit="1" customWidth="1"/>
    <col min="2" max="2" width="27.5703125" customWidth="1"/>
    <col min="3" max="3" width="15.140625" customWidth="1"/>
    <col min="4" max="4" width="13" style="774" customWidth="1"/>
    <col min="5" max="5" width="13.42578125" customWidth="1"/>
    <col min="6" max="7" width="12.7109375" customWidth="1"/>
    <col min="8" max="8" width="17.85546875" style="592" customWidth="1"/>
    <col min="9" max="9" width="13.42578125" customWidth="1"/>
    <col min="10" max="11" width="12.7109375" customWidth="1"/>
    <col min="12" max="12" width="17.42578125" style="592" bestFit="1" customWidth="1"/>
    <col min="13" max="14" width="12.28515625" customWidth="1"/>
    <col min="15" max="15" width="12.85546875" customWidth="1"/>
    <col min="16" max="16" width="12.42578125" customWidth="1"/>
    <col min="17" max="17" width="14.42578125" bestFit="1" customWidth="1"/>
    <col min="18" max="18" width="12.28515625" customWidth="1"/>
    <col min="19" max="19" width="12.85546875" customWidth="1"/>
    <col min="20" max="20" width="12.42578125" customWidth="1"/>
    <col min="21" max="21" width="14.42578125" bestFit="1" customWidth="1"/>
    <col min="22" max="22" width="12.28515625" customWidth="1"/>
    <col min="23" max="23" width="12.85546875" customWidth="1"/>
    <col min="24" max="24" width="12.42578125" customWidth="1"/>
    <col min="25" max="26" width="12.28515625" customWidth="1"/>
    <col min="27" max="27" width="12.85546875" customWidth="1"/>
    <col min="28" max="28" width="12.42578125" customWidth="1"/>
    <col min="29" max="30" width="12.28515625" customWidth="1"/>
    <col min="31" max="31" width="12.85546875" customWidth="1"/>
    <col min="32" max="32" width="12.42578125" customWidth="1"/>
    <col min="33" max="34" width="12.28515625" customWidth="1"/>
    <col min="35" max="35" width="12.85546875" customWidth="1"/>
    <col min="36" max="36" width="12.42578125" customWidth="1"/>
    <col min="37" max="38" width="12.28515625" customWidth="1"/>
    <col min="39" max="39" width="12.85546875" customWidth="1"/>
    <col min="40" max="40" width="12.42578125" customWidth="1"/>
    <col min="41" max="41" width="14.42578125" bestFit="1" customWidth="1"/>
    <col min="42" max="42" width="12.28515625" customWidth="1"/>
    <col min="43" max="43" width="12.85546875" customWidth="1"/>
    <col min="44" max="44" width="12.42578125" customWidth="1"/>
    <col min="45" max="45" width="14.42578125" bestFit="1" customWidth="1"/>
    <col min="46" max="46" width="12.28515625" customWidth="1"/>
    <col min="47" max="47" width="12.85546875" customWidth="1"/>
    <col min="48" max="48" width="12.42578125" customWidth="1"/>
    <col min="49" max="49" width="14.42578125" bestFit="1" customWidth="1"/>
    <col min="50" max="50" width="12.28515625" customWidth="1"/>
    <col min="51" max="51" width="12.85546875" customWidth="1"/>
    <col min="52" max="52" width="12.42578125" customWidth="1"/>
    <col min="53" max="54" width="12.28515625" customWidth="1"/>
    <col min="55" max="55" width="12.85546875" customWidth="1"/>
    <col min="56" max="56" width="12.42578125" customWidth="1"/>
    <col min="57" max="58" width="12.28515625" customWidth="1"/>
    <col min="59" max="59" width="12.85546875" customWidth="1"/>
    <col min="60" max="60" width="12.42578125" customWidth="1"/>
    <col min="61" max="62" width="12.28515625" customWidth="1"/>
    <col min="63" max="63" width="12.85546875" customWidth="1"/>
    <col min="64" max="64" width="12.42578125" customWidth="1"/>
    <col min="65" max="66" width="12.28515625" customWidth="1"/>
    <col min="67" max="67" width="12.85546875" customWidth="1"/>
    <col min="68" max="68" width="12.42578125" customWidth="1"/>
    <col min="69" max="69" width="14.42578125" bestFit="1" customWidth="1"/>
    <col min="70" max="70" width="21.85546875" customWidth="1"/>
    <col min="71" max="71" width="18.42578125" customWidth="1"/>
    <col min="72" max="73" width="12.28515625" bestFit="1" customWidth="1"/>
    <col min="74" max="74" width="14" customWidth="1"/>
    <col min="75" max="75" width="12.28515625" customWidth="1"/>
    <col min="76" max="76" width="12.85546875" bestFit="1" customWidth="1"/>
    <col min="77" max="77" width="13" customWidth="1"/>
    <col min="78" max="78" width="12.85546875" bestFit="1" customWidth="1"/>
  </cols>
  <sheetData>
    <row r="1" spans="1:71" ht="18">
      <c r="C1" s="770" t="str">
        <f>'ATT H-9A'!A4</f>
        <v>Potomac Electric Power Company</v>
      </c>
      <c r="D1" s="682"/>
      <c r="E1" s="682"/>
      <c r="F1" s="682"/>
      <c r="G1" s="682"/>
      <c r="H1" s="682"/>
      <c r="I1" s="682"/>
      <c r="J1" s="682"/>
      <c r="K1" s="682"/>
      <c r="L1" s="682"/>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1"/>
      <c r="AU1" s="771"/>
      <c r="AV1" s="771"/>
      <c r="AW1" s="771"/>
      <c r="AX1" s="771"/>
      <c r="AY1" s="771"/>
      <c r="AZ1" s="771"/>
      <c r="BA1" s="771"/>
      <c r="BB1" s="771"/>
      <c r="BC1" s="771"/>
      <c r="BD1" s="771"/>
      <c r="BE1" s="977"/>
      <c r="BF1" s="977"/>
      <c r="BG1" s="977"/>
      <c r="BH1" s="977"/>
      <c r="BI1" s="1036"/>
      <c r="BJ1" s="1036"/>
      <c r="BK1" s="1036"/>
      <c r="BL1" s="1036"/>
      <c r="BM1" s="1114"/>
      <c r="BN1" s="1114"/>
      <c r="BO1" s="1114"/>
      <c r="BP1" s="1114"/>
      <c r="BQ1" s="771"/>
      <c r="BR1" s="199"/>
      <c r="BS1" s="199"/>
    </row>
    <row r="3" spans="1:71" ht="15.75">
      <c r="C3" s="683" t="s">
        <v>600</v>
      </c>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row>
    <row r="5" spans="1:71">
      <c r="C5" s="216"/>
    </row>
    <row r="8" spans="1:71">
      <c r="A8">
        <v>1</v>
      </c>
      <c r="C8" t="s">
        <v>417</v>
      </c>
    </row>
    <row r="10" spans="1:71">
      <c r="A10">
        <v>2</v>
      </c>
      <c r="C10" s="241" t="s">
        <v>609</v>
      </c>
    </row>
    <row r="11" spans="1:71">
      <c r="A11">
        <v>3</v>
      </c>
      <c r="C11" s="241"/>
      <c r="D11" s="774" t="s">
        <v>416</v>
      </c>
    </row>
    <row r="12" spans="1:71">
      <c r="A12">
        <v>4</v>
      </c>
      <c r="C12" s="774" t="s">
        <v>60</v>
      </c>
      <c r="D12" s="774">
        <f>+'ATT H-9A'!A272</f>
        <v>160</v>
      </c>
      <c r="E12" s="415" t="str">
        <f>+'ATT H-9A'!C272</f>
        <v>Net Plant Carrying Charge without Depreciation</v>
      </c>
      <c r="H12" s="593"/>
      <c r="I12" s="983">
        <f>+'ATT H-9A'!H272</f>
        <v>0.1472092135091104</v>
      </c>
      <c r="K12" s="1043"/>
      <c r="L12" s="593"/>
    </row>
    <row r="13" spans="1:71">
      <c r="A13">
        <v>5</v>
      </c>
      <c r="C13" s="774" t="s">
        <v>180</v>
      </c>
      <c r="D13" s="774">
        <f>+'ATT H-9A'!A282</f>
        <v>167</v>
      </c>
      <c r="E13" s="415" t="str">
        <f>+'ATT H-9A'!C282</f>
        <v>Net Plant Carrying Charge per 100 Basis Point in ROE without Depreciation</v>
      </c>
      <c r="H13" s="593"/>
      <c r="I13" s="983">
        <f>+'ATT H-9A'!H282</f>
        <v>0.15338923286449302</v>
      </c>
      <c r="K13" s="1043"/>
      <c r="L13" s="593"/>
    </row>
    <row r="14" spans="1:71">
      <c r="A14">
        <v>6</v>
      </c>
      <c r="C14" s="774" t="s">
        <v>14</v>
      </c>
      <c r="E14" t="s">
        <v>406</v>
      </c>
      <c r="H14" s="593"/>
      <c r="I14" s="983">
        <f>+I13-I12</f>
        <v>6.180019355382621E-3</v>
      </c>
      <c r="K14" s="1043"/>
      <c r="L14" s="593"/>
    </row>
    <row r="15" spans="1:71">
      <c r="H15" s="593"/>
      <c r="I15" s="983"/>
      <c r="L15" s="593"/>
    </row>
    <row r="16" spans="1:71">
      <c r="A16">
        <v>7</v>
      </c>
      <c r="C16" s="241" t="s">
        <v>404</v>
      </c>
      <c r="H16" s="593"/>
      <c r="L16" s="593"/>
    </row>
    <row r="17" spans="1:86">
      <c r="C17" s="241"/>
      <c r="H17" s="593"/>
      <c r="L17" s="593"/>
    </row>
    <row r="18" spans="1:86">
      <c r="A18">
        <v>8</v>
      </c>
      <c r="C18" s="774" t="s">
        <v>61</v>
      </c>
      <c r="D18" s="774">
        <f>+'ATT H-9A'!A273</f>
        <v>161</v>
      </c>
      <c r="E18" s="415" t="str">
        <f>+'ATT H-9A'!C273</f>
        <v>Net Plant Carrying Charge without Depreciation, Return, nor Income Taxes</v>
      </c>
      <c r="H18" s="593"/>
      <c r="I18" s="983">
        <f>+'ATT H-9A'!H273</f>
        <v>6.2178906893558691E-2</v>
      </c>
      <c r="L18" s="593"/>
    </row>
    <row r="19" spans="1:86">
      <c r="C19" s="774"/>
      <c r="E19" s="415"/>
      <c r="H19" s="593"/>
      <c r="I19" s="415"/>
      <c r="L19" s="593"/>
      <c r="N19" s="594"/>
      <c r="R19" s="594"/>
      <c r="V19" s="594"/>
      <c r="Z19" s="594"/>
      <c r="AD19" s="594"/>
      <c r="AH19" s="594"/>
      <c r="AL19" s="594"/>
      <c r="AP19" s="594"/>
      <c r="AT19" s="594"/>
      <c r="AX19" s="594"/>
      <c r="BB19" s="594"/>
      <c r="BF19" s="594"/>
      <c r="BJ19" s="594"/>
      <c r="BN19" s="594"/>
    </row>
    <row r="20" spans="1:86" ht="15.75">
      <c r="C20" s="557"/>
    </row>
    <row r="21" spans="1:86">
      <c r="A21">
        <v>9</v>
      </c>
      <c r="C21" s="221" t="s">
        <v>629</v>
      </c>
    </row>
    <row r="22" spans="1:86">
      <c r="A22">
        <v>10</v>
      </c>
      <c r="C22" s="221" t="s">
        <v>583</v>
      </c>
      <c r="BI22" s="1044"/>
      <c r="BM22" s="1044"/>
    </row>
    <row r="23" spans="1:86" ht="21" customHeight="1" thickBot="1">
      <c r="A23">
        <v>11</v>
      </c>
      <c r="C23" s="221" t="s">
        <v>766</v>
      </c>
      <c r="D23" s="786"/>
      <c r="E23" s="786"/>
      <c r="F23" s="786"/>
      <c r="G23" s="786"/>
      <c r="H23" s="786"/>
      <c r="I23" s="786"/>
      <c r="J23" s="786"/>
      <c r="K23" s="786"/>
      <c r="L23" s="786"/>
      <c r="M23" s="785"/>
      <c r="N23" s="785"/>
      <c r="O23" s="785"/>
      <c r="P23" s="785"/>
      <c r="Q23" s="785"/>
      <c r="R23" s="785"/>
      <c r="S23" s="785"/>
      <c r="T23" s="785"/>
      <c r="U23" s="785"/>
      <c r="V23" s="785"/>
      <c r="W23" s="785"/>
      <c r="X23" s="785"/>
      <c r="Y23" s="785"/>
      <c r="Z23" s="785"/>
      <c r="AA23" s="785"/>
      <c r="AB23" s="785"/>
      <c r="AC23" s="785"/>
      <c r="AD23" s="785"/>
      <c r="AE23" s="785"/>
      <c r="AF23" s="785"/>
      <c r="AG23" s="785"/>
      <c r="AH23" s="785"/>
      <c r="AI23" s="785"/>
      <c r="AJ23" s="785"/>
      <c r="AK23" s="785"/>
      <c r="AL23" s="785"/>
      <c r="AM23" s="785"/>
      <c r="AN23" s="785"/>
      <c r="AO23" s="785"/>
      <c r="AP23" s="785"/>
      <c r="AQ23" s="785"/>
      <c r="AR23" s="785"/>
      <c r="AS23" s="785"/>
      <c r="AT23" s="785"/>
      <c r="AU23" s="785"/>
      <c r="AV23" s="785"/>
      <c r="AW23" s="785"/>
      <c r="AX23" s="785"/>
      <c r="AY23" s="785"/>
      <c r="AZ23" s="785"/>
      <c r="BA23" s="785"/>
      <c r="BB23" s="785"/>
      <c r="BC23" s="785"/>
      <c r="BD23" s="785"/>
      <c r="BE23" s="785"/>
      <c r="BF23" s="785"/>
      <c r="BG23" s="785"/>
      <c r="BH23" s="785"/>
      <c r="BI23" s="785"/>
      <c r="BJ23" s="785"/>
      <c r="BK23" s="785"/>
      <c r="BL23" s="785"/>
      <c r="BM23" s="785"/>
      <c r="BN23" s="785"/>
      <c r="BO23" s="785"/>
      <c r="BP23" s="785"/>
      <c r="BQ23" s="785"/>
      <c r="BR23" s="785"/>
      <c r="BS23" s="785"/>
      <c r="BT23" s="2"/>
      <c r="BU23" s="2"/>
      <c r="BV23" s="2"/>
      <c r="BW23" s="2"/>
      <c r="BX23" s="2"/>
      <c r="BY23" s="2"/>
      <c r="BZ23" s="2"/>
      <c r="CA23" s="2"/>
      <c r="CB23" s="2"/>
      <c r="CC23" s="2"/>
      <c r="CD23" s="2"/>
      <c r="CE23" s="2"/>
      <c r="CF23" s="2"/>
      <c r="CG23" s="2"/>
      <c r="CH23" s="2"/>
    </row>
    <row r="24" spans="1:86">
      <c r="C24" s="558" t="s">
        <v>400</v>
      </c>
      <c r="D24" s="595"/>
      <c r="E24" s="1301" t="s">
        <v>350</v>
      </c>
      <c r="F24" s="1302"/>
      <c r="G24" s="1302"/>
      <c r="H24" s="1303"/>
      <c r="I24" s="1301" t="s">
        <v>31</v>
      </c>
      <c r="J24" s="1302"/>
      <c r="K24" s="1302"/>
      <c r="L24" s="1303"/>
      <c r="M24" s="1301" t="s">
        <v>32</v>
      </c>
      <c r="N24" s="1302"/>
      <c r="O24" s="1302"/>
      <c r="P24" s="1303"/>
      <c r="Q24" s="1301" t="s">
        <v>473</v>
      </c>
      <c r="R24" s="1302"/>
      <c r="S24" s="1302"/>
      <c r="T24" s="1303"/>
      <c r="U24" s="1301" t="s">
        <v>472</v>
      </c>
      <c r="V24" s="1302"/>
      <c r="W24" s="1302"/>
      <c r="X24" s="1303"/>
      <c r="Y24" s="1301" t="s">
        <v>477</v>
      </c>
      <c r="Z24" s="1302"/>
      <c r="AA24" s="1302"/>
      <c r="AB24" s="1303"/>
      <c r="AC24" s="1301" t="s">
        <v>476</v>
      </c>
      <c r="AD24" s="1302"/>
      <c r="AE24" s="1302"/>
      <c r="AF24" s="1303"/>
      <c r="AG24" s="1301" t="s">
        <v>475</v>
      </c>
      <c r="AH24" s="1302"/>
      <c r="AI24" s="1302"/>
      <c r="AJ24" s="1303"/>
      <c r="AK24" s="1301" t="s">
        <v>474</v>
      </c>
      <c r="AL24" s="1302"/>
      <c r="AM24" s="1302"/>
      <c r="AN24" s="1303"/>
      <c r="AO24" s="1301" t="s">
        <v>695</v>
      </c>
      <c r="AP24" s="1302"/>
      <c r="AQ24" s="1302"/>
      <c r="AR24" s="1303"/>
      <c r="AS24" s="1301" t="s">
        <v>696</v>
      </c>
      <c r="AT24" s="1302"/>
      <c r="AU24" s="1302"/>
      <c r="AV24" s="1303"/>
      <c r="AW24" s="1301" t="s">
        <v>697</v>
      </c>
      <c r="AX24" s="1302"/>
      <c r="AY24" s="1302"/>
      <c r="AZ24" s="1303"/>
      <c r="BA24" s="1301" t="s">
        <v>698</v>
      </c>
      <c r="BB24" s="1302"/>
      <c r="BC24" s="1302"/>
      <c r="BD24" s="1303"/>
      <c r="BE24" s="1301" t="s">
        <v>717</v>
      </c>
      <c r="BF24" s="1302"/>
      <c r="BG24" s="1302"/>
      <c r="BH24" s="1303"/>
      <c r="BI24" s="1301" t="s">
        <v>736</v>
      </c>
      <c r="BJ24" s="1302"/>
      <c r="BK24" s="1302"/>
      <c r="BL24" s="1303"/>
      <c r="BM24" s="1301" t="s">
        <v>743</v>
      </c>
      <c r="BN24" s="1302"/>
      <c r="BO24" s="1302"/>
      <c r="BP24" s="1303"/>
      <c r="BQ24" s="504"/>
      <c r="BR24" s="359"/>
      <c r="BS24" s="384"/>
    </row>
    <row r="25" spans="1:86" ht="38.25">
      <c r="A25">
        <v>12</v>
      </c>
      <c r="B25" s="596" t="s">
        <v>290</v>
      </c>
      <c r="C25" s="378" t="s">
        <v>487</v>
      </c>
      <c r="D25" s="363" t="s">
        <v>53</v>
      </c>
      <c r="E25" s="471" t="s">
        <v>403</v>
      </c>
      <c r="F25" s="984"/>
      <c r="G25" s="984"/>
      <c r="H25" s="985"/>
      <c r="I25" s="471" t="s">
        <v>403</v>
      </c>
      <c r="J25" s="518"/>
      <c r="K25" s="518"/>
      <c r="L25" s="519"/>
      <c r="M25" s="471" t="s">
        <v>403</v>
      </c>
      <c r="N25" s="518"/>
      <c r="O25" s="518"/>
      <c r="P25" s="519"/>
      <c r="Q25" s="471" t="s">
        <v>402</v>
      </c>
      <c r="R25" s="518"/>
      <c r="S25" s="518"/>
      <c r="T25" s="519"/>
      <c r="U25" s="471" t="s">
        <v>403</v>
      </c>
      <c r="V25" s="518"/>
      <c r="W25" s="518"/>
      <c r="X25" s="519"/>
      <c r="Y25" s="471" t="s">
        <v>403</v>
      </c>
      <c r="Z25" s="518"/>
      <c r="AA25" s="518"/>
      <c r="AB25" s="519"/>
      <c r="AC25" s="471" t="s">
        <v>403</v>
      </c>
      <c r="AD25" s="518"/>
      <c r="AE25" s="518"/>
      <c r="AF25" s="519"/>
      <c r="AG25" s="471" t="s">
        <v>403</v>
      </c>
      <c r="AH25" s="518"/>
      <c r="AI25" s="518"/>
      <c r="AJ25" s="519"/>
      <c r="AK25" s="471" t="s">
        <v>403</v>
      </c>
      <c r="AL25" s="518"/>
      <c r="AM25" s="518"/>
      <c r="AN25" s="519"/>
      <c r="AO25" s="471" t="s">
        <v>403</v>
      </c>
      <c r="AP25" s="518"/>
      <c r="AQ25" s="518"/>
      <c r="AR25" s="519"/>
      <c r="AS25" s="471" t="s">
        <v>403</v>
      </c>
      <c r="AT25" s="518"/>
      <c r="AU25" s="518"/>
      <c r="AV25" s="519"/>
      <c r="AW25" s="471" t="s">
        <v>403</v>
      </c>
      <c r="AX25" s="518"/>
      <c r="AY25" s="518"/>
      <c r="AZ25" s="519"/>
      <c r="BA25" s="471" t="s">
        <v>403</v>
      </c>
      <c r="BB25" s="518"/>
      <c r="BC25" s="518"/>
      <c r="BD25" s="519"/>
      <c r="BE25" s="471" t="s">
        <v>403</v>
      </c>
      <c r="BF25" s="518"/>
      <c r="BG25" s="518"/>
      <c r="BH25" s="519"/>
      <c r="BI25" s="471" t="s">
        <v>403</v>
      </c>
      <c r="BJ25" s="518"/>
      <c r="BK25" s="518"/>
      <c r="BL25" s="519"/>
      <c r="BM25" s="471" t="s">
        <v>403</v>
      </c>
      <c r="BN25" s="518"/>
      <c r="BO25" s="518"/>
      <c r="BP25" s="519"/>
      <c r="BQ25" s="204"/>
      <c r="BR25" s="320"/>
      <c r="BS25" s="318"/>
    </row>
    <row r="26" spans="1:86">
      <c r="A26">
        <v>13</v>
      </c>
      <c r="B26" t="s">
        <v>291</v>
      </c>
      <c r="C26" s="378" t="s">
        <v>398</v>
      </c>
      <c r="D26" s="363"/>
      <c r="E26" s="471">
        <v>35</v>
      </c>
      <c r="F26" s="362"/>
      <c r="G26" s="362"/>
      <c r="H26" s="986"/>
      <c r="I26" s="471">
        <v>35</v>
      </c>
      <c r="J26" s="362"/>
      <c r="K26" s="362"/>
      <c r="L26" s="363"/>
      <c r="M26" s="471">
        <v>35</v>
      </c>
      <c r="N26" s="362"/>
      <c r="O26" s="362"/>
      <c r="P26" s="363"/>
      <c r="Q26" s="471">
        <v>35</v>
      </c>
      <c r="R26" s="362"/>
      <c r="S26" s="362"/>
      <c r="T26" s="363"/>
      <c r="U26" s="471">
        <v>35</v>
      </c>
      <c r="V26" s="362"/>
      <c r="W26" s="362"/>
      <c r="X26" s="363"/>
      <c r="Y26" s="471">
        <v>35</v>
      </c>
      <c r="Z26" s="362"/>
      <c r="AA26" s="362"/>
      <c r="AB26" s="363"/>
      <c r="AC26" s="471">
        <v>35</v>
      </c>
      <c r="AD26" s="362"/>
      <c r="AE26" s="362"/>
      <c r="AF26" s="363"/>
      <c r="AG26" s="471">
        <v>35</v>
      </c>
      <c r="AH26" s="362"/>
      <c r="AI26" s="362"/>
      <c r="AJ26" s="363"/>
      <c r="AK26" s="471">
        <v>35</v>
      </c>
      <c r="AL26" s="362"/>
      <c r="AM26" s="362"/>
      <c r="AN26" s="363"/>
      <c r="AO26" s="471">
        <v>35</v>
      </c>
      <c r="AP26" s="362"/>
      <c r="AQ26" s="362"/>
      <c r="AR26" s="363"/>
      <c r="AS26" s="471">
        <v>35</v>
      </c>
      <c r="AT26" s="362"/>
      <c r="AU26" s="362"/>
      <c r="AV26" s="363"/>
      <c r="AW26" s="471">
        <v>35</v>
      </c>
      <c r="AX26" s="362"/>
      <c r="AY26" s="362"/>
      <c r="AZ26" s="363"/>
      <c r="BA26" s="471">
        <v>35</v>
      </c>
      <c r="BB26" s="362"/>
      <c r="BC26" s="362"/>
      <c r="BD26" s="363"/>
      <c r="BE26" s="471">
        <v>35</v>
      </c>
      <c r="BF26" s="362"/>
      <c r="BG26" s="362"/>
      <c r="BH26" s="363"/>
      <c r="BI26" s="471">
        <v>35</v>
      </c>
      <c r="BJ26" s="362"/>
      <c r="BK26" s="362"/>
      <c r="BL26" s="363"/>
      <c r="BM26" s="471">
        <v>35</v>
      </c>
      <c r="BN26" s="362"/>
      <c r="BO26" s="362"/>
      <c r="BP26" s="363"/>
      <c r="BQ26" s="204"/>
      <c r="BR26" s="320"/>
      <c r="BS26" s="318"/>
    </row>
    <row r="27" spans="1:86" ht="51">
      <c r="A27">
        <v>14</v>
      </c>
      <c r="B27" s="597" t="s">
        <v>292</v>
      </c>
      <c r="C27" s="378" t="s">
        <v>399</v>
      </c>
      <c r="D27" s="363" t="s">
        <v>53</v>
      </c>
      <c r="E27" s="471" t="s">
        <v>402</v>
      </c>
      <c r="F27" s="362"/>
      <c r="G27" s="362"/>
      <c r="H27" s="986"/>
      <c r="I27" s="471" t="s">
        <v>402</v>
      </c>
      <c r="J27" s="362"/>
      <c r="K27" s="362"/>
      <c r="L27" s="363"/>
      <c r="M27" s="471" t="s">
        <v>402</v>
      </c>
      <c r="N27" s="362"/>
      <c r="O27" s="362"/>
      <c r="P27" s="363"/>
      <c r="Q27" s="471" t="s">
        <v>402</v>
      </c>
      <c r="R27" s="362"/>
      <c r="S27" s="362"/>
      <c r="T27" s="363"/>
      <c r="U27" s="471" t="s">
        <v>402</v>
      </c>
      <c r="V27" s="362"/>
      <c r="W27" s="362"/>
      <c r="X27" s="363"/>
      <c r="Y27" s="471" t="s">
        <v>402</v>
      </c>
      <c r="Z27" s="362"/>
      <c r="AA27" s="362"/>
      <c r="AB27" s="363"/>
      <c r="AC27" s="471" t="s">
        <v>402</v>
      </c>
      <c r="AD27" s="362"/>
      <c r="AE27" s="362"/>
      <c r="AF27" s="363"/>
      <c r="AG27" s="471" t="s">
        <v>402</v>
      </c>
      <c r="AH27" s="362"/>
      <c r="AI27" s="362"/>
      <c r="AJ27" s="363"/>
      <c r="AK27" s="471" t="s">
        <v>402</v>
      </c>
      <c r="AL27" s="362"/>
      <c r="AM27" s="362"/>
      <c r="AN27" s="363"/>
      <c r="AO27" s="471" t="s">
        <v>402</v>
      </c>
      <c r="AP27" s="362"/>
      <c r="AQ27" s="362"/>
      <c r="AR27" s="363"/>
      <c r="AS27" s="471" t="s">
        <v>402</v>
      </c>
      <c r="AT27" s="362"/>
      <c r="AU27" s="362"/>
      <c r="AV27" s="363"/>
      <c r="AW27" s="471" t="s">
        <v>402</v>
      </c>
      <c r="AX27" s="362"/>
      <c r="AY27" s="362"/>
      <c r="AZ27" s="363"/>
      <c r="BA27" s="471" t="s">
        <v>402</v>
      </c>
      <c r="BB27" s="362"/>
      <c r="BC27" s="362"/>
      <c r="BD27" s="363"/>
      <c r="BE27" s="471" t="s">
        <v>402</v>
      </c>
      <c r="BF27" s="362"/>
      <c r="BG27" s="362"/>
      <c r="BH27" s="363"/>
      <c r="BI27" s="471" t="s">
        <v>402</v>
      </c>
      <c r="BJ27" s="362"/>
      <c r="BK27" s="362"/>
      <c r="BL27" s="363"/>
      <c r="BM27" s="471" t="s">
        <v>402</v>
      </c>
      <c r="BN27" s="362"/>
      <c r="BO27" s="362"/>
      <c r="BP27" s="363"/>
      <c r="BQ27" s="204"/>
      <c r="BR27" s="320"/>
      <c r="BS27" s="318"/>
    </row>
    <row r="28" spans="1:86" ht="25.5">
      <c r="A28">
        <v>15</v>
      </c>
      <c r="B28" s="597" t="s">
        <v>293</v>
      </c>
      <c r="C28" s="378" t="s">
        <v>529</v>
      </c>
      <c r="D28" s="363"/>
      <c r="E28" s="471">
        <v>150</v>
      </c>
      <c r="F28" s="362"/>
      <c r="G28" s="362"/>
      <c r="H28" s="986"/>
      <c r="I28" s="471">
        <v>0</v>
      </c>
      <c r="J28" s="362"/>
      <c r="K28" s="362"/>
      <c r="L28" s="363"/>
      <c r="M28" s="471">
        <v>0</v>
      </c>
      <c r="N28" s="362"/>
      <c r="O28" s="362"/>
      <c r="P28" s="363"/>
      <c r="Q28" s="471">
        <v>150</v>
      </c>
      <c r="R28" s="362"/>
      <c r="S28" s="362"/>
      <c r="T28" s="363"/>
      <c r="U28" s="471">
        <v>150</v>
      </c>
      <c r="V28" s="362"/>
      <c r="W28" s="362"/>
      <c r="X28" s="363"/>
      <c r="Y28" s="471">
        <v>0</v>
      </c>
      <c r="Z28" s="362"/>
      <c r="AA28" s="362"/>
      <c r="AB28" s="363"/>
      <c r="AC28" s="471">
        <v>0</v>
      </c>
      <c r="AD28" s="362"/>
      <c r="AE28" s="362"/>
      <c r="AF28" s="363"/>
      <c r="AG28" s="471">
        <v>0</v>
      </c>
      <c r="AH28" s="362"/>
      <c r="AI28" s="362"/>
      <c r="AJ28" s="363"/>
      <c r="AK28" s="471">
        <v>0</v>
      </c>
      <c r="AL28" s="362"/>
      <c r="AM28" s="362"/>
      <c r="AN28" s="363"/>
      <c r="AO28" s="471">
        <v>150</v>
      </c>
      <c r="AP28" s="362"/>
      <c r="AQ28" s="362"/>
      <c r="AR28" s="363"/>
      <c r="AS28" s="471">
        <v>150</v>
      </c>
      <c r="AT28" s="362"/>
      <c r="AU28" s="362"/>
      <c r="AV28" s="363"/>
      <c r="AW28" s="471">
        <v>0</v>
      </c>
      <c r="AX28" s="362"/>
      <c r="AY28" s="362"/>
      <c r="AZ28" s="363"/>
      <c r="BA28" s="471">
        <v>0</v>
      </c>
      <c r="BB28" s="362"/>
      <c r="BC28" s="362"/>
      <c r="BD28" s="363"/>
      <c r="BE28" s="471">
        <v>150</v>
      </c>
      <c r="BF28" s="362"/>
      <c r="BG28" s="362"/>
      <c r="BH28" s="363"/>
      <c r="BI28" s="471">
        <v>0</v>
      </c>
      <c r="BJ28" s="362"/>
      <c r="BK28" s="362"/>
      <c r="BL28" s="363"/>
      <c r="BM28" s="471">
        <v>0</v>
      </c>
      <c r="BN28" s="362"/>
      <c r="BO28" s="362"/>
      <c r="BP28" s="363"/>
      <c r="BQ28" s="204"/>
      <c r="BR28" s="320"/>
      <c r="BS28" s="318"/>
    </row>
    <row r="29" spans="1:86" ht="38.25">
      <c r="A29">
        <v>16</v>
      </c>
      <c r="B29" s="597" t="s">
        <v>294</v>
      </c>
      <c r="C29" s="378" t="s">
        <v>295</v>
      </c>
      <c r="D29" s="363"/>
      <c r="E29" s="598">
        <f>+$I$12</f>
        <v>0.1472092135091104</v>
      </c>
      <c r="F29" s="204"/>
      <c r="G29" s="204"/>
      <c r="H29" s="982"/>
      <c r="I29" s="598">
        <f>+$I$12</f>
        <v>0.1472092135091104</v>
      </c>
      <c r="J29" s="362"/>
      <c r="K29" s="362"/>
      <c r="L29" s="363"/>
      <c r="M29" s="598">
        <f>+$I$12</f>
        <v>0.1472092135091104</v>
      </c>
      <c r="N29" s="362"/>
      <c r="O29" s="362"/>
      <c r="P29" s="363"/>
      <c r="Q29" s="598">
        <f>+$I$12</f>
        <v>0.1472092135091104</v>
      </c>
      <c r="R29" s="362"/>
      <c r="S29" s="362"/>
      <c r="T29" s="363"/>
      <c r="U29" s="598">
        <f>+$I$12</f>
        <v>0.1472092135091104</v>
      </c>
      <c r="V29" s="362"/>
      <c r="W29" s="362"/>
      <c r="X29" s="363"/>
      <c r="Y29" s="598">
        <f>+$I$12</f>
        <v>0.1472092135091104</v>
      </c>
      <c r="Z29" s="362"/>
      <c r="AA29" s="362"/>
      <c r="AB29" s="363"/>
      <c r="AC29" s="598">
        <f>+$I$12</f>
        <v>0.1472092135091104</v>
      </c>
      <c r="AD29" s="362"/>
      <c r="AE29" s="362"/>
      <c r="AF29" s="363"/>
      <c r="AG29" s="598">
        <f>+$I$12</f>
        <v>0.1472092135091104</v>
      </c>
      <c r="AH29" s="362"/>
      <c r="AI29" s="362"/>
      <c r="AJ29" s="363"/>
      <c r="AK29" s="598">
        <f>+$I$12</f>
        <v>0.1472092135091104</v>
      </c>
      <c r="AL29" s="362"/>
      <c r="AM29" s="362"/>
      <c r="AN29" s="363"/>
      <c r="AO29" s="598">
        <f>+$I$12</f>
        <v>0.1472092135091104</v>
      </c>
      <c r="AP29" s="362"/>
      <c r="AQ29" s="362"/>
      <c r="AR29" s="363"/>
      <c r="AS29" s="598">
        <f>+$I$12</f>
        <v>0.1472092135091104</v>
      </c>
      <c r="AT29" s="362"/>
      <c r="AU29" s="362"/>
      <c r="AV29" s="363"/>
      <c r="AW29" s="598">
        <f>+$I$12</f>
        <v>0.1472092135091104</v>
      </c>
      <c r="AX29" s="362"/>
      <c r="AY29" s="362"/>
      <c r="AZ29" s="363"/>
      <c r="BA29" s="598">
        <f>+$I$12</f>
        <v>0.1472092135091104</v>
      </c>
      <c r="BB29" s="362"/>
      <c r="BC29" s="362"/>
      <c r="BD29" s="363"/>
      <c r="BE29" s="598">
        <f>+$I$12</f>
        <v>0.1472092135091104</v>
      </c>
      <c r="BF29" s="362"/>
      <c r="BG29" s="362"/>
      <c r="BH29" s="363"/>
      <c r="BI29" s="598">
        <f>+$I$12</f>
        <v>0.1472092135091104</v>
      </c>
      <c r="BJ29" s="362"/>
      <c r="BK29" s="362"/>
      <c r="BL29" s="363"/>
      <c r="BM29" s="598">
        <f>+$I$12</f>
        <v>0.1472092135091104</v>
      </c>
      <c r="BN29" s="362"/>
      <c r="BO29" s="362"/>
      <c r="BP29" s="363"/>
      <c r="BQ29" s="204"/>
      <c r="BR29" s="320"/>
      <c r="BS29" s="318"/>
    </row>
    <row r="30" spans="1:86" ht="25.5">
      <c r="A30">
        <v>17</v>
      </c>
      <c r="B30" s="600" t="s">
        <v>296</v>
      </c>
      <c r="C30" s="378" t="s">
        <v>405</v>
      </c>
      <c r="D30" s="772"/>
      <c r="E30" s="601">
        <f>+$I14*E28/100+E29</f>
        <v>0.15647924254218432</v>
      </c>
      <c r="F30" s="602"/>
      <c r="G30" s="602"/>
      <c r="H30" s="603"/>
      <c r="I30" s="601">
        <f>+$I14*I28/100+I29</f>
        <v>0.1472092135091104</v>
      </c>
      <c r="J30" s="204"/>
      <c r="K30" s="204"/>
      <c r="L30" s="318"/>
      <c r="M30" s="601">
        <f>+$I14*M28/100+M29</f>
        <v>0.1472092135091104</v>
      </c>
      <c r="N30" s="204"/>
      <c r="O30" s="204"/>
      <c r="P30" s="318"/>
      <c r="Q30" s="601">
        <f>+$I14*Q28/100+Q29</f>
        <v>0.15647924254218432</v>
      </c>
      <c r="R30" s="204"/>
      <c r="S30" s="204"/>
      <c r="T30" s="318"/>
      <c r="U30" s="601">
        <f>+$I14*U28/100+U29</f>
        <v>0.15647924254218432</v>
      </c>
      <c r="V30" s="204"/>
      <c r="W30" s="204"/>
      <c r="X30" s="318"/>
      <c r="Y30" s="601">
        <f>+$I14*Y28/100+Y29</f>
        <v>0.1472092135091104</v>
      </c>
      <c r="Z30" s="204"/>
      <c r="AA30" s="204"/>
      <c r="AB30" s="318"/>
      <c r="AC30" s="601">
        <f>+$I14*AC28/100+AC29</f>
        <v>0.1472092135091104</v>
      </c>
      <c r="AD30" s="204"/>
      <c r="AE30" s="204"/>
      <c r="AF30" s="318"/>
      <c r="AG30" s="601">
        <f>+$I14*AG28/100+AG29</f>
        <v>0.1472092135091104</v>
      </c>
      <c r="AH30" s="204"/>
      <c r="AI30" s="204"/>
      <c r="AJ30" s="318"/>
      <c r="AK30" s="601">
        <f>+$I14*AK28/100+AK29</f>
        <v>0.1472092135091104</v>
      </c>
      <c r="AL30" s="204"/>
      <c r="AM30" s="204"/>
      <c r="AN30" s="318"/>
      <c r="AO30" s="601">
        <f>+$I14*AO28/100+AO29</f>
        <v>0.15647924254218432</v>
      </c>
      <c r="AP30" s="204"/>
      <c r="AQ30" s="204"/>
      <c r="AR30" s="318"/>
      <c r="AS30" s="601">
        <f>+$I14*AS28/100+AS29</f>
        <v>0.15647924254218432</v>
      </c>
      <c r="AT30" s="204"/>
      <c r="AU30" s="204"/>
      <c r="AV30" s="318"/>
      <c r="AW30" s="601">
        <f>+$I14*AW28/100+AW29</f>
        <v>0.1472092135091104</v>
      </c>
      <c r="AX30" s="204"/>
      <c r="AY30" s="204"/>
      <c r="AZ30" s="318"/>
      <c r="BA30" s="601">
        <f>+$I14*BA28/100+BA29</f>
        <v>0.1472092135091104</v>
      </c>
      <c r="BB30" s="204"/>
      <c r="BC30" s="204"/>
      <c r="BD30" s="318"/>
      <c r="BE30" s="601">
        <f>+$I14*BE28/100+BE29</f>
        <v>0.15647924254218432</v>
      </c>
      <c r="BF30" s="204"/>
      <c r="BG30" s="204"/>
      <c r="BH30" s="318"/>
      <c r="BI30" s="601">
        <f>+$I14*BI28/100+BI29</f>
        <v>0.1472092135091104</v>
      </c>
      <c r="BJ30" s="204"/>
      <c r="BK30" s="204"/>
      <c r="BL30" s="318"/>
      <c r="BM30" s="601">
        <f>+$I14*BM28/100+BM29</f>
        <v>0.1472092135091104</v>
      </c>
      <c r="BN30" s="204"/>
      <c r="BO30" s="204"/>
      <c r="BP30" s="318"/>
      <c r="BQ30" s="204"/>
      <c r="BR30" s="320"/>
      <c r="BS30" s="318"/>
    </row>
    <row r="31" spans="1:86" ht="25.5">
      <c r="A31">
        <v>18</v>
      </c>
      <c r="B31" s="604" t="s">
        <v>297</v>
      </c>
      <c r="C31" s="378" t="s">
        <v>407</v>
      </c>
      <c r="D31" s="363"/>
      <c r="E31" s="987">
        <v>33558380</v>
      </c>
      <c r="F31" s="981"/>
      <c r="G31" s="981"/>
      <c r="H31" s="982"/>
      <c r="I31" s="605">
        <v>6986903</v>
      </c>
      <c r="J31" s="606"/>
      <c r="K31" s="606"/>
      <c r="L31" s="599"/>
      <c r="M31" s="605">
        <v>5013166</v>
      </c>
      <c r="N31" s="606"/>
      <c r="O31" s="606"/>
      <c r="P31" s="599"/>
      <c r="Q31" s="605">
        <f>36700000</f>
        <v>36700000</v>
      </c>
      <c r="R31" s="606"/>
      <c r="S31" s="606"/>
      <c r="T31" s="599"/>
      <c r="U31" s="605">
        <f>20000000</f>
        <v>20000000</v>
      </c>
      <c r="V31" s="606"/>
      <c r="W31" s="606"/>
      <c r="X31" s="599"/>
      <c r="Y31" s="605">
        <f>2000000</f>
        <v>2000000</v>
      </c>
      <c r="Z31" s="606"/>
      <c r="AA31" s="606"/>
      <c r="AB31" s="599"/>
      <c r="AC31" s="605">
        <f>2000000</f>
        <v>2000000</v>
      </c>
      <c r="AD31" s="606"/>
      <c r="AE31" s="606"/>
      <c r="AF31" s="599"/>
      <c r="AG31" s="605">
        <f>2000000</f>
        <v>2000000</v>
      </c>
      <c r="AH31" s="606"/>
      <c r="AI31" s="606"/>
      <c r="AJ31" s="599"/>
      <c r="AK31" s="605">
        <f>2000000</f>
        <v>2000000</v>
      </c>
      <c r="AL31" s="606"/>
      <c r="AM31" s="606"/>
      <c r="AN31" s="599"/>
      <c r="AO31" s="605">
        <v>15875382</v>
      </c>
      <c r="AP31" s="606"/>
      <c r="AQ31" s="606"/>
      <c r="AR31" s="599"/>
      <c r="AS31" s="605">
        <v>29544357</v>
      </c>
      <c r="AT31" s="606"/>
      <c r="AU31" s="606"/>
      <c r="AV31" s="599"/>
      <c r="AW31" s="605">
        <v>58581170</v>
      </c>
      <c r="AX31" s="606"/>
      <c r="AY31" s="606"/>
      <c r="AZ31" s="599"/>
      <c r="BA31" s="605">
        <v>5226954</v>
      </c>
      <c r="BB31" s="606"/>
      <c r="BC31" s="606"/>
      <c r="BD31" s="599"/>
      <c r="BE31" s="605">
        <v>19021804</v>
      </c>
      <c r="BF31" s="606"/>
      <c r="BG31" s="606"/>
      <c r="BH31" s="599"/>
      <c r="BI31" s="605">
        <v>51852352.189999998</v>
      </c>
      <c r="BJ31" s="606"/>
      <c r="BK31" s="606"/>
      <c r="BL31" s="599"/>
      <c r="BM31" s="605">
        <v>8623505</v>
      </c>
      <c r="BN31" s="606"/>
      <c r="BO31" s="606"/>
      <c r="BP31" s="599"/>
      <c r="BQ31" s="204"/>
      <c r="BR31" s="320"/>
      <c r="BS31" s="318"/>
    </row>
    <row r="32" spans="1:86" ht="27.75" customHeight="1">
      <c r="A32">
        <v>19</v>
      </c>
      <c r="B32" s="608" t="s">
        <v>298</v>
      </c>
      <c r="C32" s="1306" t="s">
        <v>714</v>
      </c>
      <c r="D32" s="1252"/>
      <c r="E32" s="988">
        <f>IF(E31=0,0,E31/E26)</f>
        <v>958810.85714285716</v>
      </c>
      <c r="F32" s="981"/>
      <c r="G32" s="981"/>
      <c r="H32" s="982"/>
      <c r="I32" s="607">
        <f>IF(I26=0,0,I31/I26)</f>
        <v>199625.8</v>
      </c>
      <c r="J32" s="606"/>
      <c r="K32" s="606"/>
      <c r="L32" s="599"/>
      <c r="M32" s="607">
        <f>IF(M31=0,0,M31/M26)</f>
        <v>143233.3142857143</v>
      </c>
      <c r="N32" s="606"/>
      <c r="O32" s="606"/>
      <c r="P32" s="599"/>
      <c r="Q32" s="607">
        <f>IF(Q31=0,0,Q31/Q26)</f>
        <v>1048571.4285714285</v>
      </c>
      <c r="R32" s="606"/>
      <c r="S32" s="606"/>
      <c r="T32" s="599"/>
      <c r="U32" s="607">
        <f>IF(U31=0,0,U31/U26)</f>
        <v>571428.57142857148</v>
      </c>
      <c r="V32" s="606"/>
      <c r="W32" s="606"/>
      <c r="X32" s="599"/>
      <c r="Y32" s="607">
        <f>IF(Y31=0,0,Y31/Y26)</f>
        <v>57142.857142857145</v>
      </c>
      <c r="Z32" s="606"/>
      <c r="AA32" s="606"/>
      <c r="AB32" s="599"/>
      <c r="AC32" s="607">
        <f>IF(AC31=0,0,AC31/AC26)</f>
        <v>57142.857142857145</v>
      </c>
      <c r="AD32" s="606"/>
      <c r="AE32" s="606"/>
      <c r="AF32" s="599"/>
      <c r="AG32" s="607">
        <f>IF(AG31=0,0,AG31/AG26)</f>
        <v>57142.857142857145</v>
      </c>
      <c r="AH32" s="606"/>
      <c r="AI32" s="606"/>
      <c r="AJ32" s="599"/>
      <c r="AK32" s="607">
        <f>IF(AK31=0,0,AK31/AK26)</f>
        <v>57142.857142857145</v>
      </c>
      <c r="AL32" s="606"/>
      <c r="AM32" s="606"/>
      <c r="AN32" s="599"/>
      <c r="AO32" s="607">
        <f>IF(AO31=0,0,AO31/AO26)</f>
        <v>453582.34285714285</v>
      </c>
      <c r="AP32" s="606"/>
      <c r="AQ32" s="606"/>
      <c r="AR32" s="599"/>
      <c r="AS32" s="607">
        <f>IF(AS31=0,0,AS31/AS26)</f>
        <v>844124.48571428575</v>
      </c>
      <c r="AT32" s="606"/>
      <c r="AU32" s="606"/>
      <c r="AV32" s="599"/>
      <c r="AW32" s="607">
        <f>IF(AW31=0,0,AW31/AW26)</f>
        <v>1673747.7142857143</v>
      </c>
      <c r="AX32" s="606"/>
      <c r="AY32" s="606"/>
      <c r="AZ32" s="599"/>
      <c r="BA32" s="607">
        <f>IF(BA31=0,0,BA31/BA26)</f>
        <v>149341.54285714286</v>
      </c>
      <c r="BB32" s="606"/>
      <c r="BC32" s="606"/>
      <c r="BD32" s="599"/>
      <c r="BE32" s="607">
        <f>IF(BE31=0,0,BE31/BE26)</f>
        <v>543480.11428571434</v>
      </c>
      <c r="BF32" s="606"/>
      <c r="BG32" s="606"/>
      <c r="BH32" s="599"/>
      <c r="BI32" s="607">
        <f>IF(BI31=0,0,BI31/BI26)</f>
        <v>1481495.7768571428</v>
      </c>
      <c r="BJ32" s="606"/>
      <c r="BK32" s="606"/>
      <c r="BL32" s="599"/>
      <c r="BM32" s="607">
        <f>IF(BM31=0,0,BM31/BM26)</f>
        <v>246385.85714285713</v>
      </c>
      <c r="BN32" s="606"/>
      <c r="BO32" s="606"/>
      <c r="BP32" s="599"/>
      <c r="BQ32" s="204"/>
      <c r="BR32" s="320"/>
      <c r="BS32" s="318"/>
    </row>
    <row r="33" spans="1:78" s="2" customFormat="1" ht="27" customHeight="1">
      <c r="A33" s="2">
        <f>+A32+1</f>
        <v>20</v>
      </c>
      <c r="B33" s="600" t="s">
        <v>299</v>
      </c>
      <c r="C33" s="1304" t="s">
        <v>300</v>
      </c>
      <c r="D33" s="1305"/>
      <c r="E33" s="989">
        <v>6.5</v>
      </c>
      <c r="F33" s="990"/>
      <c r="G33" s="990"/>
      <c r="H33" s="991"/>
      <c r="I33" s="609">
        <v>5.5</v>
      </c>
      <c r="J33" s="610"/>
      <c r="K33" s="610"/>
      <c r="L33" s="611"/>
      <c r="M33" s="609">
        <v>5.5</v>
      </c>
      <c r="N33" s="612"/>
      <c r="O33" s="612"/>
      <c r="P33" s="613"/>
      <c r="Q33" s="609">
        <v>8</v>
      </c>
      <c r="R33" s="612"/>
      <c r="S33" s="612"/>
      <c r="T33" s="613"/>
      <c r="U33" s="609">
        <v>8</v>
      </c>
      <c r="V33" s="612"/>
      <c r="W33" s="612"/>
      <c r="X33" s="613"/>
      <c r="Y33" s="609">
        <v>8</v>
      </c>
      <c r="Z33" s="612"/>
      <c r="AA33" s="612"/>
      <c r="AB33" s="613"/>
      <c r="AC33" s="609">
        <v>8</v>
      </c>
      <c r="AD33" s="612"/>
      <c r="AE33" s="612"/>
      <c r="AF33" s="613"/>
      <c r="AG33" s="609">
        <v>8</v>
      </c>
      <c r="AH33" s="612"/>
      <c r="AI33" s="612"/>
      <c r="AJ33" s="613"/>
      <c r="AK33" s="609">
        <v>12</v>
      </c>
      <c r="AL33" s="612"/>
      <c r="AM33" s="612"/>
      <c r="AN33" s="613"/>
      <c r="AO33" s="609">
        <v>6</v>
      </c>
      <c r="AP33" s="612"/>
      <c r="AQ33" s="612"/>
      <c r="AR33" s="613"/>
      <c r="AS33" s="609">
        <v>6</v>
      </c>
      <c r="AT33" s="612"/>
      <c r="AU33" s="612"/>
      <c r="AV33" s="613"/>
      <c r="AW33" s="609">
        <v>6</v>
      </c>
      <c r="AX33" s="612"/>
      <c r="AY33" s="612"/>
      <c r="AZ33" s="613"/>
      <c r="BA33" s="609">
        <v>6</v>
      </c>
      <c r="BB33" s="612"/>
      <c r="BC33" s="612"/>
      <c r="BD33" s="613"/>
      <c r="BE33" s="609">
        <v>2</v>
      </c>
      <c r="BF33" s="612"/>
      <c r="BG33" s="612"/>
      <c r="BH33" s="613"/>
      <c r="BI33" s="609">
        <v>10</v>
      </c>
      <c r="BJ33" s="612"/>
      <c r="BK33" s="612"/>
      <c r="BL33" s="613"/>
      <c r="BM33" s="609">
        <v>2</v>
      </c>
      <c r="BN33" s="612"/>
      <c r="BO33" s="612"/>
      <c r="BP33" s="613"/>
      <c r="BQ33" s="205"/>
      <c r="BR33" s="378"/>
      <c r="BS33" s="385"/>
    </row>
    <row r="34" spans="1:78" ht="13.5" thickBot="1">
      <c r="C34" s="323"/>
      <c r="D34" s="614"/>
      <c r="E34" s="992"/>
      <c r="F34" s="993"/>
      <c r="G34" s="993"/>
      <c r="H34" s="994"/>
      <c r="I34" s="615"/>
      <c r="J34" s="616"/>
      <c r="K34" s="616"/>
      <c r="L34" s="617"/>
      <c r="M34" s="615"/>
      <c r="N34" s="616"/>
      <c r="O34" s="616"/>
      <c r="P34" s="617"/>
      <c r="Q34" s="615"/>
      <c r="R34" s="616"/>
      <c r="S34" s="616"/>
      <c r="T34" s="617"/>
      <c r="U34" s="615"/>
      <c r="V34" s="616"/>
      <c r="W34" s="616"/>
      <c r="X34" s="617"/>
      <c r="Y34" s="615"/>
      <c r="Z34" s="616"/>
      <c r="AA34" s="616"/>
      <c r="AB34" s="617"/>
      <c r="AC34" s="615"/>
      <c r="AD34" s="616"/>
      <c r="AE34" s="616"/>
      <c r="AF34" s="617"/>
      <c r="AG34" s="615"/>
      <c r="AH34" s="616"/>
      <c r="AI34" s="616"/>
      <c r="AJ34" s="617"/>
      <c r="AK34" s="615"/>
      <c r="AL34" s="616"/>
      <c r="AM34" s="616"/>
      <c r="AN34" s="617"/>
      <c r="AO34" s="615"/>
      <c r="AP34" s="616"/>
      <c r="AQ34" s="616"/>
      <c r="AR34" s="617"/>
      <c r="AS34" s="615"/>
      <c r="AT34" s="616"/>
      <c r="AU34" s="616"/>
      <c r="AV34" s="617"/>
      <c r="AW34" s="615"/>
      <c r="AX34" s="616"/>
      <c r="AY34" s="616"/>
      <c r="AZ34" s="617"/>
      <c r="BA34" s="615"/>
      <c r="BB34" s="616"/>
      <c r="BC34" s="616"/>
      <c r="BD34" s="617"/>
      <c r="BE34" s="615"/>
      <c r="BF34" s="616"/>
      <c r="BG34" s="616"/>
      <c r="BH34" s="617"/>
      <c r="BI34" s="615"/>
      <c r="BJ34" s="616"/>
      <c r="BK34" s="616"/>
      <c r="BL34" s="617"/>
      <c r="BM34" s="615"/>
      <c r="BN34" s="616"/>
      <c r="BO34" s="616"/>
      <c r="BP34" s="617"/>
      <c r="BQ34" s="319"/>
      <c r="BR34" s="323"/>
      <c r="BS34" s="324"/>
    </row>
    <row r="35" spans="1:78">
      <c r="C35" s="359"/>
      <c r="D35" s="365" t="s">
        <v>401</v>
      </c>
      <c r="E35" s="1041" t="s">
        <v>409</v>
      </c>
      <c r="F35" s="1041" t="s">
        <v>410</v>
      </c>
      <c r="G35" s="1041" t="s">
        <v>411</v>
      </c>
      <c r="H35" s="1042" t="s">
        <v>408</v>
      </c>
      <c r="I35" s="1040" t="s">
        <v>409</v>
      </c>
      <c r="J35" s="1041" t="s">
        <v>410</v>
      </c>
      <c r="K35" s="1041" t="s">
        <v>411</v>
      </c>
      <c r="L35" s="1042" t="s">
        <v>408</v>
      </c>
      <c r="M35" s="773" t="s">
        <v>409</v>
      </c>
      <c r="N35" s="360" t="s">
        <v>410</v>
      </c>
      <c r="O35" s="360" t="s">
        <v>411</v>
      </c>
      <c r="P35" s="361" t="s">
        <v>408</v>
      </c>
      <c r="Q35" s="773" t="s">
        <v>409</v>
      </c>
      <c r="R35" s="360" t="s">
        <v>410</v>
      </c>
      <c r="S35" s="360" t="s">
        <v>411</v>
      </c>
      <c r="T35" s="361" t="s">
        <v>408</v>
      </c>
      <c r="U35" s="773" t="s">
        <v>409</v>
      </c>
      <c r="V35" s="360" t="s">
        <v>410</v>
      </c>
      <c r="W35" s="360" t="s">
        <v>411</v>
      </c>
      <c r="X35" s="361" t="s">
        <v>408</v>
      </c>
      <c r="Y35" s="773" t="s">
        <v>409</v>
      </c>
      <c r="Z35" s="360" t="s">
        <v>410</v>
      </c>
      <c r="AA35" s="360" t="s">
        <v>411</v>
      </c>
      <c r="AB35" s="361" t="s">
        <v>408</v>
      </c>
      <c r="AC35" s="773" t="s">
        <v>409</v>
      </c>
      <c r="AD35" s="360" t="s">
        <v>410</v>
      </c>
      <c r="AE35" s="360" t="s">
        <v>411</v>
      </c>
      <c r="AF35" s="361" t="s">
        <v>408</v>
      </c>
      <c r="AG35" s="773" t="s">
        <v>409</v>
      </c>
      <c r="AH35" s="360" t="s">
        <v>410</v>
      </c>
      <c r="AI35" s="360" t="s">
        <v>411</v>
      </c>
      <c r="AJ35" s="361" t="s">
        <v>408</v>
      </c>
      <c r="AK35" s="773" t="s">
        <v>409</v>
      </c>
      <c r="AL35" s="360" t="s">
        <v>410</v>
      </c>
      <c r="AM35" s="360" t="s">
        <v>411</v>
      </c>
      <c r="AN35" s="361" t="s">
        <v>408</v>
      </c>
      <c r="AO35" s="773" t="s">
        <v>409</v>
      </c>
      <c r="AP35" s="360" t="s">
        <v>410</v>
      </c>
      <c r="AQ35" s="360" t="s">
        <v>411</v>
      </c>
      <c r="AR35" s="361" t="s">
        <v>408</v>
      </c>
      <c r="AS35" s="773" t="s">
        <v>409</v>
      </c>
      <c r="AT35" s="360" t="s">
        <v>410</v>
      </c>
      <c r="AU35" s="360" t="s">
        <v>411</v>
      </c>
      <c r="AV35" s="361" t="s">
        <v>408</v>
      </c>
      <c r="AW35" s="773" t="s">
        <v>409</v>
      </c>
      <c r="AX35" s="360" t="s">
        <v>410</v>
      </c>
      <c r="AY35" s="360" t="s">
        <v>411</v>
      </c>
      <c r="AZ35" s="361" t="s">
        <v>408</v>
      </c>
      <c r="BA35" s="773" t="s">
        <v>409</v>
      </c>
      <c r="BB35" s="360" t="s">
        <v>410</v>
      </c>
      <c r="BC35" s="360" t="s">
        <v>411</v>
      </c>
      <c r="BD35" s="361" t="s">
        <v>408</v>
      </c>
      <c r="BE35" s="978" t="s">
        <v>409</v>
      </c>
      <c r="BF35" s="979" t="s">
        <v>410</v>
      </c>
      <c r="BG35" s="979" t="s">
        <v>411</v>
      </c>
      <c r="BH35" s="980" t="s">
        <v>408</v>
      </c>
      <c r="BI35" s="1037" t="s">
        <v>409</v>
      </c>
      <c r="BJ35" s="1038" t="s">
        <v>410</v>
      </c>
      <c r="BK35" s="1038" t="s">
        <v>411</v>
      </c>
      <c r="BL35" s="1039" t="s">
        <v>408</v>
      </c>
      <c r="BM35" s="1116" t="s">
        <v>409</v>
      </c>
      <c r="BN35" s="1117" t="s">
        <v>410</v>
      </c>
      <c r="BO35" s="1117" t="s">
        <v>411</v>
      </c>
      <c r="BP35" s="1118" t="s">
        <v>408</v>
      </c>
      <c r="BQ35" s="377" t="s">
        <v>179</v>
      </c>
      <c r="BR35" s="442" t="s">
        <v>414</v>
      </c>
      <c r="BS35" s="510" t="s">
        <v>415</v>
      </c>
    </row>
    <row r="36" spans="1:78" ht="12.75" hidden="1" customHeight="1">
      <c r="A36">
        <f>+A33+1</f>
        <v>21</v>
      </c>
      <c r="C36" s="320" t="str">
        <f>+C29</f>
        <v>Base FCR</v>
      </c>
      <c r="D36" s="366">
        <v>2008</v>
      </c>
      <c r="E36" s="367"/>
      <c r="F36" s="981"/>
      <c r="G36" s="367">
        <v>0</v>
      </c>
      <c r="H36" s="982">
        <v>0</v>
      </c>
      <c r="I36" s="367"/>
      <c r="J36" s="606"/>
      <c r="K36" s="367">
        <v>0</v>
      </c>
      <c r="L36" s="599">
        <v>0</v>
      </c>
      <c r="M36" s="367"/>
      <c r="N36" s="606"/>
      <c r="O36" s="367">
        <v>0</v>
      </c>
      <c r="P36" s="599">
        <v>0</v>
      </c>
      <c r="Q36" s="367"/>
      <c r="R36" s="606"/>
      <c r="S36" s="367">
        <f t="shared" ref="S36:S75" si="0">+Q36-R36</f>
        <v>0</v>
      </c>
      <c r="T36" s="599">
        <f>+Q$29*S36*(13-Q33)/12+R36</f>
        <v>0</v>
      </c>
      <c r="U36" s="367"/>
      <c r="V36" s="606"/>
      <c r="W36" s="367">
        <f t="shared" ref="W36:W75" si="1">+U36-V36</f>
        <v>0</v>
      </c>
      <c r="X36" s="599">
        <f>+U$29*W36*(13-U33)/12+V36</f>
        <v>0</v>
      </c>
      <c r="Y36" s="367"/>
      <c r="Z36" s="606"/>
      <c r="AA36" s="367">
        <f>+Y36-Z36</f>
        <v>0</v>
      </c>
      <c r="AB36" s="599">
        <f>+Y$29*AA36*(13-Y33)/12+Z36</f>
        <v>0</v>
      </c>
      <c r="AC36" s="367"/>
      <c r="AD36" s="606"/>
      <c r="AE36" s="367">
        <f>+AC36-AD36</f>
        <v>0</v>
      </c>
      <c r="AF36" s="599">
        <f>+AC$29*AE36*(13-AC33)/12+AD36</f>
        <v>0</v>
      </c>
      <c r="AG36" s="367"/>
      <c r="AH36" s="606"/>
      <c r="AI36" s="367">
        <f>+AG36-AH36</f>
        <v>0</v>
      </c>
      <c r="AJ36" s="599">
        <f>+AG$29*AI36*(13-AG33)/12+AH36</f>
        <v>0</v>
      </c>
      <c r="AK36" s="367"/>
      <c r="AL36" s="606"/>
      <c r="AM36" s="367">
        <f>+AK36-AL36</f>
        <v>0</v>
      </c>
      <c r="AN36" s="599">
        <f>+AK$29*AM36*(13-AK33)/12+AL36</f>
        <v>0</v>
      </c>
      <c r="AO36" s="367"/>
      <c r="AP36" s="606"/>
      <c r="AQ36" s="367">
        <f t="shared" ref="AQ36:AQ37" si="2">+AO36-AP36</f>
        <v>0</v>
      </c>
      <c r="AR36" s="599">
        <f>+AO$29*AQ36*(13-AO33)/12+AP36</f>
        <v>0</v>
      </c>
      <c r="AS36" s="367"/>
      <c r="AT36" s="606"/>
      <c r="AU36" s="367">
        <f t="shared" ref="AU36:AU37" si="3">+AS36-AT36</f>
        <v>0</v>
      </c>
      <c r="AV36" s="599">
        <f>+AS$29*AU36*(13-AS33)/12+AT36</f>
        <v>0</v>
      </c>
      <c r="AW36" s="367"/>
      <c r="AX36" s="606"/>
      <c r="AY36" s="367">
        <f t="shared" ref="AY36:AY37" si="4">+AW36-AX36</f>
        <v>0</v>
      </c>
      <c r="AZ36" s="599">
        <f>+AW$29*AY36*(13-AW33)/12+AX36</f>
        <v>0</v>
      </c>
      <c r="BA36" s="367"/>
      <c r="BB36" s="606"/>
      <c r="BC36" s="367">
        <f t="shared" ref="BC36:BC37" si="5">+BA36-BB36</f>
        <v>0</v>
      </c>
      <c r="BD36" s="599">
        <f>+BA$29*BC36*(13-BA33)/12+BB36</f>
        <v>0</v>
      </c>
      <c r="BE36" s="367"/>
      <c r="BF36" s="606"/>
      <c r="BG36" s="367">
        <f t="shared" ref="BG36:BG37" si="6">+BE36-BF36</f>
        <v>0</v>
      </c>
      <c r="BH36" s="599">
        <f>+BE$29*BG36*(13-BE33)/12+BF36</f>
        <v>0</v>
      </c>
      <c r="BI36" s="367"/>
      <c r="BJ36" s="606"/>
      <c r="BK36" s="367">
        <f t="shared" ref="BK36:BK37" si="7">+BI36-BJ36</f>
        <v>0</v>
      </c>
      <c r="BL36" s="599">
        <f>+BI$29*BK36*(13-BI33)/12+BJ36</f>
        <v>0</v>
      </c>
      <c r="BM36" s="367"/>
      <c r="BN36" s="606"/>
      <c r="BO36" s="367">
        <f t="shared" ref="BO36:BO37" si="8">+BM36-BN36</f>
        <v>0</v>
      </c>
      <c r="BP36" s="599">
        <f>+BM$29*BO36*(13-BM33)/12+BN36</f>
        <v>0</v>
      </c>
      <c r="BQ36" s="618">
        <f t="shared" ref="BQ36:BQ41" si="9">H36+L36+P36+T36+X36+AB36+AF36+AJ36+AN36</f>
        <v>0</v>
      </c>
      <c r="BR36" s="204"/>
      <c r="BS36" s="368">
        <f>+BQ36</f>
        <v>0</v>
      </c>
      <c r="BU36" s="575"/>
      <c r="BV36" s="575"/>
      <c r="BW36" s="575"/>
    </row>
    <row r="37" spans="1:78" ht="12.75" hidden="1" customHeight="1">
      <c r="A37">
        <f t="shared" ref="A37:A77" si="10">+A36+1</f>
        <v>22</v>
      </c>
      <c r="C37" s="320" t="s">
        <v>530</v>
      </c>
      <c r="D37" s="366">
        <v>2008</v>
      </c>
      <c r="E37" s="367">
        <v>0</v>
      </c>
      <c r="F37" s="981">
        <v>0</v>
      </c>
      <c r="G37" s="367">
        <v>0</v>
      </c>
      <c r="H37" s="982">
        <v>0</v>
      </c>
      <c r="I37" s="367"/>
      <c r="J37" s="606"/>
      <c r="K37" s="367">
        <v>0</v>
      </c>
      <c r="L37" s="599">
        <v>0</v>
      </c>
      <c r="M37" s="367"/>
      <c r="N37" s="606"/>
      <c r="O37" s="367">
        <v>0</v>
      </c>
      <c r="P37" s="599">
        <v>0</v>
      </c>
      <c r="Q37" s="367"/>
      <c r="R37" s="606"/>
      <c r="S37" s="367">
        <f t="shared" si="0"/>
        <v>0</v>
      </c>
      <c r="T37" s="599">
        <f>+Q$30*S37*(13-Q33)/12+R37</f>
        <v>0</v>
      </c>
      <c r="U37" s="367"/>
      <c r="V37" s="606"/>
      <c r="W37" s="367">
        <f t="shared" si="1"/>
        <v>0</v>
      </c>
      <c r="X37" s="599">
        <f>+U$30*W37*(13-U33)/12+V37</f>
        <v>0</v>
      </c>
      <c r="Y37" s="367"/>
      <c r="Z37" s="606"/>
      <c r="AA37" s="367">
        <f>+Y37-Z37</f>
        <v>0</v>
      </c>
      <c r="AB37" s="599">
        <f>+Y$30*AA37*(13-Y33)/12+Z37</f>
        <v>0</v>
      </c>
      <c r="AC37" s="367"/>
      <c r="AD37" s="606"/>
      <c r="AE37" s="367">
        <f>+AC37-AD37</f>
        <v>0</v>
      </c>
      <c r="AF37" s="599">
        <f>+AC$30*AE37*(13-AC33)/12+AD37</f>
        <v>0</v>
      </c>
      <c r="AG37" s="367"/>
      <c r="AH37" s="606"/>
      <c r="AI37" s="367">
        <f>+AG37-AH37</f>
        <v>0</v>
      </c>
      <c r="AJ37" s="599">
        <f>+AG$30*AI37*(13-AG33)/12+AH37</f>
        <v>0</v>
      </c>
      <c r="AK37" s="367"/>
      <c r="AL37" s="606"/>
      <c r="AM37" s="367">
        <f>+AK37-AL37</f>
        <v>0</v>
      </c>
      <c r="AN37" s="599">
        <f>+AK$30*AM37*(13-AK33)/12+AL37</f>
        <v>0</v>
      </c>
      <c r="AO37" s="367"/>
      <c r="AP37" s="606"/>
      <c r="AQ37" s="367">
        <f t="shared" si="2"/>
        <v>0</v>
      </c>
      <c r="AR37" s="599">
        <f>+AO$30*AQ37*(13-AO33)/12+AP37</f>
        <v>0</v>
      </c>
      <c r="AS37" s="367"/>
      <c r="AT37" s="606"/>
      <c r="AU37" s="367">
        <f t="shared" si="3"/>
        <v>0</v>
      </c>
      <c r="AV37" s="599">
        <f>+AS$30*AU37*(13-AS33)/12+AT37</f>
        <v>0</v>
      </c>
      <c r="AW37" s="367"/>
      <c r="AX37" s="606"/>
      <c r="AY37" s="367">
        <f t="shared" si="4"/>
        <v>0</v>
      </c>
      <c r="AZ37" s="599">
        <f>+AW$30*AY37*(13-AW33)/12+AX37</f>
        <v>0</v>
      </c>
      <c r="BA37" s="367"/>
      <c r="BB37" s="606"/>
      <c r="BC37" s="367">
        <f t="shared" si="5"/>
        <v>0</v>
      </c>
      <c r="BD37" s="599">
        <f>+BA$30*BC37*(13-BA33)/12+BB37</f>
        <v>0</v>
      </c>
      <c r="BE37" s="367"/>
      <c r="BF37" s="606"/>
      <c r="BG37" s="367">
        <f t="shared" si="6"/>
        <v>0</v>
      </c>
      <c r="BH37" s="599">
        <f>+BE$30*BG37*(13-BE33)/12+BF37</f>
        <v>0</v>
      </c>
      <c r="BI37" s="367"/>
      <c r="BJ37" s="606"/>
      <c r="BK37" s="367">
        <f t="shared" si="7"/>
        <v>0</v>
      </c>
      <c r="BL37" s="599">
        <f>+BI$30*BK37*(13-BI33)/12+BJ37</f>
        <v>0</v>
      </c>
      <c r="BM37" s="367"/>
      <c r="BN37" s="606"/>
      <c r="BO37" s="367">
        <f t="shared" si="8"/>
        <v>0</v>
      </c>
      <c r="BP37" s="599">
        <f>+BM$30*BO37*(13-BM33)/12+BN37</f>
        <v>0</v>
      </c>
      <c r="BQ37" s="618">
        <f t="shared" si="9"/>
        <v>0</v>
      </c>
      <c r="BR37" s="369">
        <f>+BQ37</f>
        <v>0</v>
      </c>
      <c r="BS37" s="318"/>
      <c r="BT37" s="575"/>
      <c r="BV37" s="775"/>
      <c r="BX37" s="775"/>
      <c r="BY37" s="1045"/>
      <c r="BZ37" s="1045"/>
    </row>
    <row r="38" spans="1:78" ht="12.75" hidden="1" customHeight="1">
      <c r="A38">
        <f t="shared" si="10"/>
        <v>23</v>
      </c>
      <c r="C38" s="320" t="str">
        <f t="shared" ref="C38:C75" si="11">+C36</f>
        <v>Base FCR</v>
      </c>
      <c r="D38" s="366">
        <f t="shared" ref="D38:D75" si="12">+D36+1</f>
        <v>2009</v>
      </c>
      <c r="E38" s="367">
        <v>33558380</v>
      </c>
      <c r="F38" s="981">
        <v>439454.97619047621</v>
      </c>
      <c r="G38" s="367">
        <v>33118925.023809522</v>
      </c>
      <c r="H38" s="982">
        <v>6938098.7052332927</v>
      </c>
      <c r="I38" s="367"/>
      <c r="J38" s="367"/>
      <c r="K38" s="367">
        <v>0</v>
      </c>
      <c r="L38" s="599">
        <v>0</v>
      </c>
      <c r="M38" s="367"/>
      <c r="N38" s="367"/>
      <c r="O38" s="367">
        <v>0</v>
      </c>
      <c r="P38" s="599">
        <v>0</v>
      </c>
      <c r="S38" s="367"/>
      <c r="T38" s="599"/>
      <c r="U38" s="367"/>
      <c r="V38" s="367"/>
      <c r="W38" s="367"/>
      <c r="X38" s="599"/>
      <c r="Y38" s="367"/>
      <c r="Z38" s="367"/>
      <c r="AA38" s="367"/>
      <c r="AB38" s="599"/>
      <c r="AC38" s="367"/>
      <c r="AD38" s="367"/>
      <c r="AE38" s="367"/>
      <c r="AF38" s="599"/>
      <c r="AG38" s="367"/>
      <c r="AH38" s="367"/>
      <c r="AI38" s="367"/>
      <c r="AJ38" s="599"/>
      <c r="AK38" s="367"/>
      <c r="AL38" s="367"/>
      <c r="AM38" s="367"/>
      <c r="AN38" s="599"/>
      <c r="AO38" s="367"/>
      <c r="AP38" s="367"/>
      <c r="AQ38" s="367"/>
      <c r="AR38" s="599"/>
      <c r="AS38" s="367"/>
      <c r="AT38" s="367"/>
      <c r="AU38" s="367"/>
      <c r="AV38" s="599"/>
      <c r="AW38" s="367"/>
      <c r="AX38" s="367"/>
      <c r="AY38" s="367"/>
      <c r="AZ38" s="599"/>
      <c r="BA38" s="367"/>
      <c r="BB38" s="367"/>
      <c r="BC38" s="367"/>
      <c r="BD38" s="599"/>
      <c r="BE38" s="367"/>
      <c r="BF38" s="367"/>
      <c r="BG38" s="367"/>
      <c r="BH38" s="599"/>
      <c r="BI38" s="367"/>
      <c r="BJ38" s="367"/>
      <c r="BK38" s="367"/>
      <c r="BL38" s="599"/>
      <c r="BM38" s="367"/>
      <c r="BN38" s="367"/>
      <c r="BO38" s="367"/>
      <c r="BP38" s="599"/>
      <c r="BQ38" s="618">
        <f t="shared" si="9"/>
        <v>6938098.7052332927</v>
      </c>
      <c r="BR38" s="204"/>
      <c r="BS38" s="368">
        <f>+BQ38</f>
        <v>6938098.7052332927</v>
      </c>
      <c r="BU38" s="575"/>
      <c r="BV38" s="775"/>
      <c r="BW38" s="575"/>
      <c r="BX38" s="775"/>
      <c r="BZ38" s="575"/>
    </row>
    <row r="39" spans="1:78" ht="12.75" hidden="1" customHeight="1">
      <c r="A39">
        <f t="shared" si="10"/>
        <v>24</v>
      </c>
      <c r="C39" s="320" t="str">
        <f t="shared" si="11"/>
        <v>W Increased ROE</v>
      </c>
      <c r="D39" s="366">
        <f t="shared" si="12"/>
        <v>2009</v>
      </c>
      <c r="E39" s="367">
        <v>33558380</v>
      </c>
      <c r="F39" s="981">
        <v>439454.97619047621</v>
      </c>
      <c r="G39" s="367">
        <v>33118925.023809522</v>
      </c>
      <c r="H39" s="982">
        <v>7293853.8785049953</v>
      </c>
      <c r="I39" s="367"/>
      <c r="J39" s="606"/>
      <c r="K39" s="367">
        <v>0</v>
      </c>
      <c r="L39" s="599">
        <v>0</v>
      </c>
      <c r="M39" s="367"/>
      <c r="N39" s="606"/>
      <c r="O39" s="367">
        <v>0</v>
      </c>
      <c r="P39" s="599">
        <v>0</v>
      </c>
      <c r="Q39" s="367"/>
      <c r="R39" s="606"/>
      <c r="S39" s="367"/>
      <c r="T39" s="599"/>
      <c r="U39" s="367"/>
      <c r="V39" s="606"/>
      <c r="W39" s="367"/>
      <c r="X39" s="599"/>
      <c r="Y39" s="367"/>
      <c r="Z39" s="606"/>
      <c r="AA39" s="367"/>
      <c r="AB39" s="599"/>
      <c r="AC39" s="367"/>
      <c r="AD39" s="606"/>
      <c r="AE39" s="367"/>
      <c r="AF39" s="599"/>
      <c r="AG39" s="367"/>
      <c r="AH39" s="606"/>
      <c r="AI39" s="367"/>
      <c r="AJ39" s="599"/>
      <c r="AK39" s="367"/>
      <c r="AL39" s="606"/>
      <c r="AM39" s="367"/>
      <c r="AN39" s="599"/>
      <c r="AO39" s="367"/>
      <c r="AP39" s="606"/>
      <c r="AQ39" s="367"/>
      <c r="AR39" s="599"/>
      <c r="AS39" s="367"/>
      <c r="AT39" s="606"/>
      <c r="AU39" s="367"/>
      <c r="AV39" s="599"/>
      <c r="AW39" s="367"/>
      <c r="AX39" s="606"/>
      <c r="AY39" s="367"/>
      <c r="AZ39" s="599"/>
      <c r="BA39" s="367"/>
      <c r="BB39" s="606"/>
      <c r="BC39" s="367"/>
      <c r="BD39" s="599"/>
      <c r="BE39" s="367"/>
      <c r="BF39" s="606"/>
      <c r="BG39" s="367"/>
      <c r="BH39" s="599"/>
      <c r="BI39" s="367"/>
      <c r="BJ39" s="606"/>
      <c r="BK39" s="367"/>
      <c r="BL39" s="599"/>
      <c r="BM39" s="367"/>
      <c r="BN39" s="606"/>
      <c r="BO39" s="367"/>
      <c r="BP39" s="599"/>
      <c r="BQ39" s="618">
        <f t="shared" si="9"/>
        <v>7293853.8785049953</v>
      </c>
      <c r="BR39" s="369">
        <f>+BQ39</f>
        <v>7293853.8785049953</v>
      </c>
      <c r="BS39" s="318"/>
      <c r="BT39" s="575"/>
      <c r="BV39" s="775"/>
      <c r="BX39" s="775"/>
      <c r="BY39" s="1045"/>
      <c r="BZ39" s="1045"/>
    </row>
    <row r="40" spans="1:78" ht="12.75" hidden="1" customHeight="1">
      <c r="A40">
        <f t="shared" si="10"/>
        <v>25</v>
      </c>
      <c r="C40" s="320" t="str">
        <f t="shared" si="11"/>
        <v>Base FCR</v>
      </c>
      <c r="D40" s="366">
        <f t="shared" si="12"/>
        <v>2010</v>
      </c>
      <c r="E40" s="367">
        <v>33118925.023809522</v>
      </c>
      <c r="F40" s="367">
        <v>958810.85714285716</v>
      </c>
      <c r="G40" s="367">
        <v>32160114.166666664</v>
      </c>
      <c r="H40" s="982">
        <v>7269315.3226186931</v>
      </c>
      <c r="I40" s="370">
        <v>6986903</v>
      </c>
      <c r="J40" s="606">
        <v>108130.64166666666</v>
      </c>
      <c r="K40" s="367">
        <v>6878772.3583333334</v>
      </c>
      <c r="L40" s="599">
        <v>1520492.0645806447</v>
      </c>
      <c r="M40" s="370">
        <v>5013166</v>
      </c>
      <c r="N40" s="606">
        <v>77584.711904761905</v>
      </c>
      <c r="O40" s="367">
        <v>4935581.2880952377</v>
      </c>
      <c r="P40" s="599">
        <v>1090966.7876347348</v>
      </c>
      <c r="Q40" s="370"/>
      <c r="R40" s="606"/>
      <c r="S40" s="367"/>
      <c r="T40" s="599"/>
      <c r="U40" s="370"/>
      <c r="V40" s="606"/>
      <c r="W40" s="367"/>
      <c r="X40" s="599"/>
      <c r="Y40" s="370"/>
      <c r="Z40" s="606"/>
      <c r="AA40" s="367"/>
      <c r="AB40" s="599"/>
      <c r="AC40" s="370"/>
      <c r="AD40" s="606"/>
      <c r="AE40" s="367"/>
      <c r="AF40" s="599"/>
      <c r="AG40" s="370"/>
      <c r="AH40" s="606"/>
      <c r="AI40" s="367"/>
      <c r="AJ40" s="599"/>
      <c r="AK40" s="370"/>
      <c r="AL40" s="606"/>
      <c r="AM40" s="367"/>
      <c r="AN40" s="599"/>
      <c r="AO40" s="370"/>
      <c r="AP40" s="606"/>
      <c r="AQ40" s="367"/>
      <c r="AR40" s="599"/>
      <c r="AS40" s="370"/>
      <c r="AT40" s="606"/>
      <c r="AU40" s="367"/>
      <c r="AV40" s="599"/>
      <c r="AW40" s="370"/>
      <c r="AX40" s="606"/>
      <c r="AY40" s="367"/>
      <c r="AZ40" s="599"/>
      <c r="BA40" s="370"/>
      <c r="BB40" s="606"/>
      <c r="BC40" s="367"/>
      <c r="BD40" s="599"/>
      <c r="BE40" s="370"/>
      <c r="BF40" s="606"/>
      <c r="BG40" s="367"/>
      <c r="BH40" s="599"/>
      <c r="BI40" s="370"/>
      <c r="BJ40" s="606"/>
      <c r="BK40" s="367"/>
      <c r="BL40" s="599"/>
      <c r="BM40" s="370"/>
      <c r="BN40" s="606"/>
      <c r="BO40" s="367"/>
      <c r="BP40" s="599"/>
      <c r="BQ40" s="618">
        <f t="shared" si="9"/>
        <v>9880774.1748340726</v>
      </c>
      <c r="BR40" s="204"/>
      <c r="BS40" s="368">
        <f>+BQ40</f>
        <v>9880774.1748340726</v>
      </c>
      <c r="BU40" s="575"/>
      <c r="BV40" s="775"/>
      <c r="BW40" s="575"/>
      <c r="BX40" s="775"/>
    </row>
    <row r="41" spans="1:78" ht="12.75" hidden="1" customHeight="1">
      <c r="A41">
        <f t="shared" si="10"/>
        <v>26</v>
      </c>
      <c r="C41" s="320" t="str">
        <f t="shared" si="11"/>
        <v>W Increased ROE</v>
      </c>
      <c r="D41" s="366">
        <f t="shared" si="12"/>
        <v>2010</v>
      </c>
      <c r="E41" s="367">
        <v>33118925.023809522</v>
      </c>
      <c r="F41" s="367">
        <v>958810.85714285716</v>
      </c>
      <c r="G41" s="367">
        <v>32160114.166666664</v>
      </c>
      <c r="H41" s="982">
        <v>7614771.1905122027</v>
      </c>
      <c r="I41" s="370">
        <v>6986903</v>
      </c>
      <c r="J41" s="367">
        <v>108130.64166666666</v>
      </c>
      <c r="K41" s="367">
        <v>6878772.3583333334</v>
      </c>
      <c r="L41" s="599">
        <v>1520492.0645806447</v>
      </c>
      <c r="M41" s="370">
        <v>5013166</v>
      </c>
      <c r="N41" s="367">
        <v>77584.711904761905</v>
      </c>
      <c r="O41" s="367">
        <v>4935581.2880952377</v>
      </c>
      <c r="P41" s="599">
        <v>1090966.7876347348</v>
      </c>
      <c r="Q41" s="370"/>
      <c r="R41" s="367"/>
      <c r="S41" s="367"/>
      <c r="T41" s="599"/>
      <c r="U41" s="370"/>
      <c r="V41" s="367"/>
      <c r="W41" s="367"/>
      <c r="X41" s="599"/>
      <c r="Y41" s="370"/>
      <c r="Z41" s="367"/>
      <c r="AA41" s="367"/>
      <c r="AB41" s="599"/>
      <c r="AC41" s="370"/>
      <c r="AD41" s="367"/>
      <c r="AE41" s="367"/>
      <c r="AF41" s="599"/>
      <c r="AG41" s="370"/>
      <c r="AH41" s="367"/>
      <c r="AI41" s="367"/>
      <c r="AJ41" s="599"/>
      <c r="AK41" s="370"/>
      <c r="AL41" s="367"/>
      <c r="AM41" s="367"/>
      <c r="AN41" s="599"/>
      <c r="AO41" s="370"/>
      <c r="AP41" s="367"/>
      <c r="AQ41" s="367"/>
      <c r="AR41" s="599"/>
      <c r="AS41" s="370"/>
      <c r="AT41" s="367"/>
      <c r="AU41" s="367"/>
      <c r="AV41" s="599"/>
      <c r="AW41" s="370"/>
      <c r="AX41" s="367"/>
      <c r="AY41" s="367"/>
      <c r="AZ41" s="599"/>
      <c r="BA41" s="370"/>
      <c r="BB41" s="367"/>
      <c r="BC41" s="367"/>
      <c r="BD41" s="599"/>
      <c r="BE41" s="370"/>
      <c r="BF41" s="367"/>
      <c r="BG41" s="367"/>
      <c r="BH41" s="599"/>
      <c r="BI41" s="370"/>
      <c r="BJ41" s="367"/>
      <c r="BK41" s="367"/>
      <c r="BL41" s="599"/>
      <c r="BM41" s="370"/>
      <c r="BN41" s="367"/>
      <c r="BO41" s="367"/>
      <c r="BP41" s="599"/>
      <c r="BQ41" s="618">
        <f t="shared" si="9"/>
        <v>10226230.042727582</v>
      </c>
      <c r="BR41" s="369">
        <f>+BQ41</f>
        <v>10226230.042727582</v>
      </c>
      <c r="BS41" s="318"/>
      <c r="BT41" s="575"/>
      <c r="BV41" s="775"/>
      <c r="BX41" s="775"/>
      <c r="BY41" s="1045"/>
    </row>
    <row r="42" spans="1:78" hidden="1">
      <c r="A42">
        <f t="shared" si="10"/>
        <v>27</v>
      </c>
      <c r="C42" s="320" t="str">
        <f t="shared" si="11"/>
        <v>Base FCR</v>
      </c>
      <c r="D42" s="366">
        <f t="shared" si="12"/>
        <v>2011</v>
      </c>
      <c r="E42" s="367">
        <v>32160114.166666664</v>
      </c>
      <c r="F42" s="367">
        <v>958810.85714285716</v>
      </c>
      <c r="G42" s="367">
        <v>31201303.309523806</v>
      </c>
      <c r="H42" s="982">
        <v>7479577.2284321627</v>
      </c>
      <c r="I42" s="370">
        <v>6878772.3583333334</v>
      </c>
      <c r="J42" s="367">
        <v>199625.8</v>
      </c>
      <c r="K42" s="367">
        <v>6679146.5583333336</v>
      </c>
      <c r="L42" s="599">
        <v>1595501.9220464355</v>
      </c>
      <c r="M42" s="370">
        <v>4935581.2880952377</v>
      </c>
      <c r="N42" s="367">
        <v>143233.3142857143</v>
      </c>
      <c r="O42" s="367">
        <v>4792347.9738095235</v>
      </c>
      <c r="P42" s="599">
        <v>1144787.0377673542</v>
      </c>
      <c r="Q42" s="367">
        <v>36700000</v>
      </c>
      <c r="R42" s="606">
        <v>349523.80952380953</v>
      </c>
      <c r="S42" s="367">
        <v>36350476.190476194</v>
      </c>
      <c r="T42" s="599">
        <v>3514895.8931270503</v>
      </c>
      <c r="U42" s="367">
        <v>20000000</v>
      </c>
      <c r="V42" s="606">
        <v>190476.1904761905</v>
      </c>
      <c r="W42" s="367">
        <v>19809523.80952381</v>
      </c>
      <c r="X42" s="599">
        <v>1915474.6011591554</v>
      </c>
      <c r="Y42" s="367">
        <v>2000000</v>
      </c>
      <c r="Z42" s="606">
        <v>19047.61904761905</v>
      </c>
      <c r="AA42" s="367">
        <v>1980952.3809523811</v>
      </c>
      <c r="AB42" s="599">
        <v>191547.46011591554</v>
      </c>
      <c r="AC42" s="367">
        <v>2000000</v>
      </c>
      <c r="AD42" s="606">
        <v>19047.61904761905</v>
      </c>
      <c r="AE42" s="367">
        <v>1980952.3809523811</v>
      </c>
      <c r="AF42" s="599">
        <v>191547.46011591554</v>
      </c>
      <c r="AG42" s="367">
        <v>2000000</v>
      </c>
      <c r="AH42" s="606">
        <v>19047.61904761905</v>
      </c>
      <c r="AI42" s="367">
        <v>1980952.3809523811</v>
      </c>
      <c r="AJ42" s="599">
        <v>191547.46011591554</v>
      </c>
      <c r="AK42" s="367">
        <v>2000000</v>
      </c>
      <c r="AL42" s="606">
        <v>0</v>
      </c>
      <c r="AM42" s="367">
        <v>2000000</v>
      </c>
      <c r="AN42" s="599">
        <v>34831.69867725217</v>
      </c>
      <c r="AO42" s="367"/>
      <c r="AP42" s="367"/>
      <c r="AQ42" s="367"/>
      <c r="AR42" s="599"/>
      <c r="AS42" s="367"/>
      <c r="AT42" s="367"/>
      <c r="AU42" s="367"/>
      <c r="AV42" s="599"/>
      <c r="AW42" s="367"/>
      <c r="AX42" s="367"/>
      <c r="AY42" s="367"/>
      <c r="AZ42" s="599"/>
      <c r="BA42" s="367"/>
      <c r="BB42" s="367"/>
      <c r="BC42" s="367"/>
      <c r="BD42" s="599"/>
      <c r="BE42" s="367"/>
      <c r="BF42" s="367"/>
      <c r="BG42" s="367"/>
      <c r="BH42" s="599"/>
      <c r="BI42" s="367"/>
      <c r="BJ42" s="367"/>
      <c r="BK42" s="367"/>
      <c r="BL42" s="599"/>
      <c r="BM42" s="367"/>
      <c r="BN42" s="367"/>
      <c r="BO42" s="367"/>
      <c r="BP42" s="599"/>
      <c r="BQ42" s="618">
        <v>28241937.531244833</v>
      </c>
      <c r="BR42" s="204"/>
      <c r="BS42" s="368">
        <v>28241937.531244833</v>
      </c>
      <c r="BT42" s="575"/>
      <c r="BV42" s="775"/>
      <c r="BX42" s="775"/>
    </row>
    <row r="43" spans="1:78" hidden="1">
      <c r="A43">
        <f t="shared" si="10"/>
        <v>28</v>
      </c>
      <c r="C43" s="320" t="str">
        <f t="shared" si="11"/>
        <v>W Increased ROE</v>
      </c>
      <c r="D43" s="366">
        <f t="shared" si="12"/>
        <v>2011</v>
      </c>
      <c r="E43" s="367">
        <v>32160114.166666664</v>
      </c>
      <c r="F43" s="367">
        <v>958810.85714285716</v>
      </c>
      <c r="G43" s="367">
        <v>31201303.309523806</v>
      </c>
      <c r="H43" s="982">
        <v>7851697.6196108665</v>
      </c>
      <c r="I43" s="370">
        <v>6878772.3583333334</v>
      </c>
      <c r="J43" s="367">
        <v>199625.8</v>
      </c>
      <c r="K43" s="367">
        <v>6679146.5583333336</v>
      </c>
      <c r="L43" s="599">
        <v>1595501.9220464355</v>
      </c>
      <c r="M43" s="370">
        <v>4935581.2880952377</v>
      </c>
      <c r="N43" s="367">
        <v>143233.3142857143</v>
      </c>
      <c r="O43" s="367">
        <v>4792347.9738095235</v>
      </c>
      <c r="P43" s="599">
        <v>1144787.0377673542</v>
      </c>
      <c r="Q43" s="370">
        <v>36700000</v>
      </c>
      <c r="R43" s="606">
        <v>349523.80952380953</v>
      </c>
      <c r="S43" s="367">
        <v>36350476.190476194</v>
      </c>
      <c r="T43" s="599">
        <v>3695534.0928274468</v>
      </c>
      <c r="U43" s="370">
        <v>20000000</v>
      </c>
      <c r="V43" s="606">
        <v>190476.1904761905</v>
      </c>
      <c r="W43" s="367">
        <v>19809523.80952381</v>
      </c>
      <c r="X43" s="599">
        <v>2013915.0369631862</v>
      </c>
      <c r="Y43" s="370">
        <v>2000000</v>
      </c>
      <c r="Z43" s="606">
        <v>19047.61904761905</v>
      </c>
      <c r="AA43" s="367">
        <v>1980952.3809523811</v>
      </c>
      <c r="AB43" s="599">
        <v>191547.46011591554</v>
      </c>
      <c r="AC43" s="370">
        <v>2000000</v>
      </c>
      <c r="AD43" s="606">
        <v>19047.61904761905</v>
      </c>
      <c r="AE43" s="367">
        <v>1980952.3809523811</v>
      </c>
      <c r="AF43" s="599">
        <v>191547.46011591554</v>
      </c>
      <c r="AG43" s="370">
        <v>2000000</v>
      </c>
      <c r="AH43" s="606">
        <v>19047.61904761905</v>
      </c>
      <c r="AI43" s="367">
        <v>1980952.3809523811</v>
      </c>
      <c r="AJ43" s="599">
        <v>191547.46011591554</v>
      </c>
      <c r="AK43" s="370">
        <v>2000000</v>
      </c>
      <c r="AL43" s="606">
        <v>0</v>
      </c>
      <c r="AM43" s="367">
        <v>2000000</v>
      </c>
      <c r="AN43" s="599">
        <v>34831.69867725217</v>
      </c>
      <c r="AO43" s="370"/>
      <c r="AP43" s="367"/>
      <c r="AQ43" s="367"/>
      <c r="AR43" s="599"/>
      <c r="AS43" s="370"/>
      <c r="AT43" s="367"/>
      <c r="AU43" s="367"/>
      <c r="AV43" s="599"/>
      <c r="AW43" s="370"/>
      <c r="AX43" s="367"/>
      <c r="AY43" s="367"/>
      <c r="AZ43" s="599"/>
      <c r="BA43" s="370"/>
      <c r="BB43" s="367"/>
      <c r="BC43" s="367"/>
      <c r="BD43" s="599"/>
      <c r="BE43" s="370"/>
      <c r="BF43" s="367"/>
      <c r="BG43" s="367"/>
      <c r="BH43" s="599"/>
      <c r="BI43" s="370"/>
      <c r="BJ43" s="367"/>
      <c r="BK43" s="367"/>
      <c r="BL43" s="599"/>
      <c r="BM43" s="370"/>
      <c r="BN43" s="367"/>
      <c r="BO43" s="367"/>
      <c r="BP43" s="599"/>
      <c r="BQ43" s="618">
        <v>29576925.956112847</v>
      </c>
      <c r="BR43" s="369">
        <v>29576925.956112847</v>
      </c>
      <c r="BS43" s="318"/>
      <c r="BT43" s="575"/>
      <c r="BV43" s="775"/>
      <c r="BX43" s="775"/>
      <c r="BY43" s="1045"/>
    </row>
    <row r="44" spans="1:78" hidden="1">
      <c r="A44">
        <f t="shared" si="10"/>
        <v>29</v>
      </c>
      <c r="C44" s="320" t="str">
        <f t="shared" si="11"/>
        <v>Base FCR</v>
      </c>
      <c r="D44" s="366">
        <f t="shared" si="12"/>
        <v>2012</v>
      </c>
      <c r="E44" s="367">
        <v>31201303.309523806</v>
      </c>
      <c r="F44" s="367">
        <v>958810.85714285716</v>
      </c>
      <c r="G44" s="367">
        <v>30242492.452380948</v>
      </c>
      <c r="H44" s="982">
        <v>7457763.6637097541</v>
      </c>
      <c r="I44" s="370">
        <v>6679146.5583333336</v>
      </c>
      <c r="J44" s="367">
        <v>199625.8</v>
      </c>
      <c r="K44" s="367">
        <v>6479520.7583333338</v>
      </c>
      <c r="L44" s="599">
        <v>1592040.7831196741</v>
      </c>
      <c r="M44" s="370">
        <v>4792347.9738095235</v>
      </c>
      <c r="N44" s="367">
        <v>143233.3142857143</v>
      </c>
      <c r="O44" s="367">
        <v>4649114.6595238093</v>
      </c>
      <c r="P44" s="599">
        <v>1142303.6393304621</v>
      </c>
      <c r="Q44" s="370">
        <v>36350476.190476194</v>
      </c>
      <c r="R44" s="367">
        <v>1048571.4285714285</v>
      </c>
      <c r="S44" s="367">
        <v>35301904.761904769</v>
      </c>
      <c r="T44" s="599">
        <v>8634765.3704492562</v>
      </c>
      <c r="U44" s="370">
        <v>19809523.80952381</v>
      </c>
      <c r="V44" s="367">
        <v>571428.57142857148</v>
      </c>
      <c r="W44" s="367">
        <v>19238095.238095239</v>
      </c>
      <c r="X44" s="599">
        <v>4705594.2073292946</v>
      </c>
      <c r="Y44" s="370">
        <v>1980952.3809523811</v>
      </c>
      <c r="Z44" s="367">
        <v>57142.857142857145</v>
      </c>
      <c r="AA44" s="367">
        <v>1923809.523809524</v>
      </c>
      <c r="AB44" s="599">
        <v>470559.42073292949</v>
      </c>
      <c r="AC44" s="370">
        <v>1980952.3809523811</v>
      </c>
      <c r="AD44" s="367">
        <v>57142.857142857145</v>
      </c>
      <c r="AE44" s="367">
        <v>1923809.523809524</v>
      </c>
      <c r="AF44" s="599">
        <v>470559.42073292949</v>
      </c>
      <c r="AG44" s="370">
        <v>1980952.3809523811</v>
      </c>
      <c r="AH44" s="367">
        <v>57142.857142857145</v>
      </c>
      <c r="AI44" s="367">
        <v>1923809.523809524</v>
      </c>
      <c r="AJ44" s="599">
        <v>470559.42073292949</v>
      </c>
      <c r="AK44" s="370">
        <v>2000000</v>
      </c>
      <c r="AL44" s="367">
        <v>57142.857142857145</v>
      </c>
      <c r="AM44" s="367">
        <v>1942857.142857143</v>
      </c>
      <c r="AN44" s="599">
        <v>474652.65403580148</v>
      </c>
      <c r="AO44" s="370">
        <v>15875382</v>
      </c>
      <c r="AP44" s="606">
        <v>226791.17142857143</v>
      </c>
      <c r="AQ44" s="367">
        <v>15648590.828571429</v>
      </c>
      <c r="AR44" s="599">
        <v>2188424.4983059289</v>
      </c>
      <c r="AS44" s="370">
        <v>29544357</v>
      </c>
      <c r="AT44" s="606">
        <v>422062.24285714293</v>
      </c>
      <c r="AU44" s="367">
        <v>29122294.757142857</v>
      </c>
      <c r="AV44" s="599">
        <v>4072695.3622593936</v>
      </c>
      <c r="AW44" s="370">
        <v>58581170</v>
      </c>
      <c r="AX44" s="606">
        <v>836873.85714285704</v>
      </c>
      <c r="AY44" s="367">
        <v>57744296.142857142</v>
      </c>
      <c r="AZ44" s="599">
        <v>8075425.6853425223</v>
      </c>
      <c r="BA44" s="370">
        <v>5226954</v>
      </c>
      <c r="BB44" s="606">
        <v>74670.771428571432</v>
      </c>
      <c r="BC44" s="367">
        <v>5152283.2285714289</v>
      </c>
      <c r="BD44" s="599">
        <v>720536.62614973111</v>
      </c>
      <c r="BE44" s="370"/>
      <c r="BF44" s="606"/>
      <c r="BG44" s="367"/>
      <c r="BH44" s="599"/>
      <c r="BI44" s="370"/>
      <c r="BJ44" s="606"/>
      <c r="BK44" s="367"/>
      <c r="BL44" s="599"/>
      <c r="BM44" s="370"/>
      <c r="BN44" s="606"/>
      <c r="BO44" s="367"/>
      <c r="BP44" s="599"/>
      <c r="BQ44" s="618">
        <v>53946850.258867651</v>
      </c>
      <c r="BR44" s="204"/>
      <c r="BS44" s="368">
        <f>+BQ44</f>
        <v>53946850.258867651</v>
      </c>
      <c r="BT44" s="575"/>
      <c r="BV44" s="775"/>
      <c r="BX44" s="775"/>
    </row>
    <row r="45" spans="1:78" hidden="1">
      <c r="A45">
        <f t="shared" si="10"/>
        <v>30</v>
      </c>
      <c r="C45" s="320" t="str">
        <f t="shared" si="11"/>
        <v>W Increased ROE</v>
      </c>
      <c r="D45" s="366">
        <f t="shared" si="12"/>
        <v>2012</v>
      </c>
      <c r="E45" s="367">
        <v>31201303.309523806</v>
      </c>
      <c r="F45" s="367">
        <v>958810.85714285716</v>
      </c>
      <c r="G45" s="367">
        <v>30242492.452380948</v>
      </c>
      <c r="H45" s="982">
        <v>7842354.4874942722</v>
      </c>
      <c r="I45" s="370">
        <v>6679146.5583333336</v>
      </c>
      <c r="J45" s="367">
        <v>199625.8</v>
      </c>
      <c r="K45" s="367">
        <v>6479520.7583333338</v>
      </c>
      <c r="L45" s="599">
        <v>1592040.7831196741</v>
      </c>
      <c r="M45" s="370">
        <v>4792347.9738095235</v>
      </c>
      <c r="N45" s="367">
        <v>143233.3142857143</v>
      </c>
      <c r="O45" s="367">
        <v>4649114.6595238093</v>
      </c>
      <c r="P45" s="599">
        <v>1142303.6393304621</v>
      </c>
      <c r="Q45" s="370">
        <v>36350476.190476194</v>
      </c>
      <c r="R45" s="367">
        <v>1048571.4285714285</v>
      </c>
      <c r="S45" s="367">
        <v>35301904.761904769</v>
      </c>
      <c r="T45" s="599">
        <v>9083696.2465971541</v>
      </c>
      <c r="U45" s="370">
        <v>19809523.80952381</v>
      </c>
      <c r="V45" s="367">
        <v>571428.57142857148</v>
      </c>
      <c r="W45" s="367">
        <v>19238095.238095239</v>
      </c>
      <c r="X45" s="599">
        <v>4950243.1861564871</v>
      </c>
      <c r="Y45" s="370">
        <v>1980952.3809523811</v>
      </c>
      <c r="Z45" s="367">
        <v>57142.857142857145</v>
      </c>
      <c r="AA45" s="367">
        <v>1923809.523809524</v>
      </c>
      <c r="AB45" s="599">
        <v>470559.42073292949</v>
      </c>
      <c r="AC45" s="370">
        <v>1980952.3809523811</v>
      </c>
      <c r="AD45" s="367">
        <v>57142.857142857145</v>
      </c>
      <c r="AE45" s="367">
        <v>1923809.523809524</v>
      </c>
      <c r="AF45" s="599">
        <v>470559.42073292949</v>
      </c>
      <c r="AG45" s="370">
        <v>1980952.3809523811</v>
      </c>
      <c r="AH45" s="367">
        <v>57142.857142857145</v>
      </c>
      <c r="AI45" s="367">
        <v>1923809.523809524</v>
      </c>
      <c r="AJ45" s="599">
        <v>470559.42073292949</v>
      </c>
      <c r="AK45" s="370">
        <v>2000000</v>
      </c>
      <c r="AL45" s="367">
        <v>57142.857142857145</v>
      </c>
      <c r="AM45" s="367">
        <v>1942857.142857143</v>
      </c>
      <c r="AN45" s="599">
        <v>474652.65403580148</v>
      </c>
      <c r="AO45" s="370">
        <v>15875382</v>
      </c>
      <c r="AP45" s="606">
        <v>226791.17142857143</v>
      </c>
      <c r="AQ45" s="367">
        <v>15648590.828571429</v>
      </c>
      <c r="AR45" s="599">
        <v>2188424.4983059289</v>
      </c>
      <c r="AS45" s="370">
        <v>29544357</v>
      </c>
      <c r="AT45" s="606">
        <v>422062.24285714293</v>
      </c>
      <c r="AU45" s="367">
        <v>29122294.757142857</v>
      </c>
      <c r="AV45" s="599">
        <v>4072695.3622593936</v>
      </c>
      <c r="AW45" s="370">
        <v>58581170</v>
      </c>
      <c r="AX45" s="606">
        <v>836873.85714285704</v>
      </c>
      <c r="AY45" s="367">
        <v>57744296.142857142</v>
      </c>
      <c r="AZ45" s="599">
        <v>8075425.6853425223</v>
      </c>
      <c r="BA45" s="370">
        <v>5226954</v>
      </c>
      <c r="BB45" s="606">
        <v>74670.771428571432</v>
      </c>
      <c r="BC45" s="367">
        <v>5152283.2285714289</v>
      </c>
      <c r="BD45" s="599">
        <v>720536.62614973111</v>
      </c>
      <c r="BE45" s="370"/>
      <c r="BF45" s="606"/>
      <c r="BG45" s="367"/>
      <c r="BH45" s="599"/>
      <c r="BI45" s="370"/>
      <c r="BJ45" s="606"/>
      <c r="BK45" s="367"/>
      <c r="BL45" s="599"/>
      <c r="BM45" s="370"/>
      <c r="BN45" s="606"/>
      <c r="BO45" s="367"/>
      <c r="BP45" s="599"/>
      <c r="BQ45" s="618">
        <v>55822197.254171476</v>
      </c>
      <c r="BR45" s="369">
        <f>+BQ45</f>
        <v>55822197.254171476</v>
      </c>
      <c r="BS45" s="318"/>
      <c r="BT45" s="575"/>
      <c r="BV45" s="775"/>
      <c r="BX45" s="775"/>
    </row>
    <row r="46" spans="1:78" hidden="1">
      <c r="A46">
        <f t="shared" si="10"/>
        <v>31</v>
      </c>
      <c r="C46" s="320" t="str">
        <f t="shared" si="11"/>
        <v>Base FCR</v>
      </c>
      <c r="D46" s="366">
        <f t="shared" si="12"/>
        <v>2013</v>
      </c>
      <c r="E46" s="367">
        <v>30242492.452380948</v>
      </c>
      <c r="F46" s="367">
        <v>958810.85714285716</v>
      </c>
      <c r="G46" s="367">
        <v>29283681.59523809</v>
      </c>
      <c r="H46" s="982">
        <v>6386712.6661578128</v>
      </c>
      <c r="I46" s="370">
        <v>6479520.7583333338</v>
      </c>
      <c r="J46" s="367">
        <v>199625.8</v>
      </c>
      <c r="K46" s="367">
        <v>6279894.958333334</v>
      </c>
      <c r="L46" s="599">
        <v>1363641.0927459893</v>
      </c>
      <c r="M46" s="370">
        <v>4649114.6595238093</v>
      </c>
      <c r="N46" s="367">
        <v>143233.3142857143</v>
      </c>
      <c r="O46" s="367">
        <v>4505881.3452380951</v>
      </c>
      <c r="P46" s="599">
        <v>978424.79884965334</v>
      </c>
      <c r="Q46" s="370">
        <v>35301904.761904769</v>
      </c>
      <c r="R46" s="367">
        <v>1048571.4285714285</v>
      </c>
      <c r="S46" s="367">
        <v>34253333.333333343</v>
      </c>
      <c r="T46" s="599">
        <v>7397627.2793571427</v>
      </c>
      <c r="U46" s="370">
        <v>19238095.238095239</v>
      </c>
      <c r="V46" s="367">
        <v>571428.57142857148</v>
      </c>
      <c r="W46" s="367">
        <v>18666666.666666668</v>
      </c>
      <c r="X46" s="599">
        <v>4031404.5119112488</v>
      </c>
      <c r="Y46" s="370">
        <v>1923809.523809524</v>
      </c>
      <c r="Z46" s="367">
        <v>57142.857142857145</v>
      </c>
      <c r="AA46" s="367">
        <v>1866666.666666667</v>
      </c>
      <c r="AB46" s="599">
        <v>403140.45119112491</v>
      </c>
      <c r="AC46" s="370">
        <v>1923809.523809524</v>
      </c>
      <c r="AD46" s="367">
        <v>57142.857142857145</v>
      </c>
      <c r="AE46" s="367">
        <v>1866666.666666667</v>
      </c>
      <c r="AF46" s="599">
        <v>403140.45119112491</v>
      </c>
      <c r="AG46" s="370">
        <v>1923809.523809524</v>
      </c>
      <c r="AH46" s="367">
        <v>57142.857142857145</v>
      </c>
      <c r="AI46" s="367">
        <v>1866666.666666667</v>
      </c>
      <c r="AJ46" s="599">
        <v>403140.45119112491</v>
      </c>
      <c r="AK46" s="370">
        <v>1942857.142857143</v>
      </c>
      <c r="AL46" s="367">
        <v>57142.857142857145</v>
      </c>
      <c r="AM46" s="367">
        <v>1885714.2857142859</v>
      </c>
      <c r="AN46" s="599">
        <v>406671.03888549499</v>
      </c>
      <c r="AO46" s="370">
        <v>15648590.828571429</v>
      </c>
      <c r="AP46" s="367">
        <v>453582.34285714285</v>
      </c>
      <c r="AQ46" s="367">
        <v>15195008.485714287</v>
      </c>
      <c r="AR46" s="599">
        <v>3270066.1165715116</v>
      </c>
      <c r="AS46" s="370">
        <v>29122294.757142857</v>
      </c>
      <c r="AT46" s="367">
        <v>844124.48571428575</v>
      </c>
      <c r="AU46" s="367">
        <v>28278170.27142857</v>
      </c>
      <c r="AV46" s="599">
        <v>6085648.8846436795</v>
      </c>
      <c r="AW46" s="370">
        <v>57744296.142857142</v>
      </c>
      <c r="AX46" s="367">
        <v>1673747.7142857143</v>
      </c>
      <c r="AY46" s="367">
        <v>56070548.428571425</v>
      </c>
      <c r="AZ46" s="599">
        <v>12066752.099956745</v>
      </c>
      <c r="BA46" s="370">
        <v>5152283.2285714289</v>
      </c>
      <c r="BB46" s="367">
        <v>149341.54285714286</v>
      </c>
      <c r="BC46" s="367">
        <v>5002941.6857142858</v>
      </c>
      <c r="BD46" s="599">
        <v>1076666.0712969257</v>
      </c>
      <c r="BE46" s="370">
        <v>18731954</v>
      </c>
      <c r="BF46" s="981">
        <v>267599.34285714285</v>
      </c>
      <c r="BG46" s="367">
        <v>18464354.657142859</v>
      </c>
      <c r="BH46" s="982">
        <v>2264043.8075525668</v>
      </c>
      <c r="BI46" s="370"/>
      <c r="BJ46" s="981"/>
      <c r="BK46" s="367"/>
      <c r="BL46" s="982"/>
      <c r="BM46" s="370"/>
      <c r="BN46" s="981"/>
      <c r="BO46" s="367"/>
      <c r="BP46" s="982"/>
      <c r="BQ46" s="618">
        <f>H46+L46+P46+T46+X46+AB46+AF46+AJ46+AN46+AR46+AV46+AZ46+BD46+BH46</f>
        <v>46537079.72150214</v>
      </c>
      <c r="BR46" s="204"/>
      <c r="BS46" s="368">
        <f>+BQ46</f>
        <v>46537079.72150214</v>
      </c>
      <c r="BT46" s="575"/>
      <c r="BV46" s="775"/>
      <c r="BX46" s="775"/>
    </row>
    <row r="47" spans="1:78" hidden="1">
      <c r="A47">
        <f t="shared" si="10"/>
        <v>32</v>
      </c>
      <c r="C47" s="320" t="str">
        <f t="shared" si="11"/>
        <v>W Increased ROE</v>
      </c>
      <c r="D47" s="366">
        <f t="shared" si="12"/>
        <v>2013</v>
      </c>
      <c r="E47" s="367">
        <v>30242492.452380948</v>
      </c>
      <c r="F47" s="367">
        <v>958810.85714285716</v>
      </c>
      <c r="G47" s="367">
        <v>29283681.59523809</v>
      </c>
      <c r="H47" s="982">
        <v>6714616.5679272749</v>
      </c>
      <c r="I47" s="370">
        <v>6479520.7583333338</v>
      </c>
      <c r="J47" s="367">
        <v>199625.8</v>
      </c>
      <c r="K47" s="367">
        <v>6279894.958333334</v>
      </c>
      <c r="L47" s="599">
        <v>1363641.0927459893</v>
      </c>
      <c r="M47" s="370">
        <v>4649114.6595238093</v>
      </c>
      <c r="N47" s="367">
        <v>143233.3142857143</v>
      </c>
      <c r="O47" s="367">
        <v>4505881.3452380951</v>
      </c>
      <c r="P47" s="599">
        <v>978424.79884965334</v>
      </c>
      <c r="Q47" s="370">
        <v>35301904.761904769</v>
      </c>
      <c r="R47" s="367">
        <v>1048571.4285714285</v>
      </c>
      <c r="S47" s="367">
        <v>34253333.333333343</v>
      </c>
      <c r="T47" s="599">
        <v>7781178.8356080614</v>
      </c>
      <c r="U47" s="370">
        <v>19238095.238095239</v>
      </c>
      <c r="V47" s="367">
        <v>571428.57142857148</v>
      </c>
      <c r="W47" s="367">
        <v>18666666.666666668</v>
      </c>
      <c r="X47" s="599">
        <v>4240424.4335738746</v>
      </c>
      <c r="Y47" s="370">
        <v>1923809.523809524</v>
      </c>
      <c r="Z47" s="367">
        <v>57142.857142857145</v>
      </c>
      <c r="AA47" s="367">
        <v>1866666.666666667</v>
      </c>
      <c r="AB47" s="599">
        <v>403140.45119112491</v>
      </c>
      <c r="AC47" s="370">
        <v>1923809.523809524</v>
      </c>
      <c r="AD47" s="367">
        <v>57142.857142857145</v>
      </c>
      <c r="AE47" s="367">
        <v>1866666.666666667</v>
      </c>
      <c r="AF47" s="599">
        <v>403140.45119112491</v>
      </c>
      <c r="AG47" s="370">
        <v>1923809.523809524</v>
      </c>
      <c r="AH47" s="367">
        <v>57142.857142857145</v>
      </c>
      <c r="AI47" s="367">
        <v>1866666.666666667</v>
      </c>
      <c r="AJ47" s="599">
        <v>403140.45119112491</v>
      </c>
      <c r="AK47" s="370">
        <v>1942857.142857143</v>
      </c>
      <c r="AL47" s="367">
        <v>57142.857142857145</v>
      </c>
      <c r="AM47" s="367">
        <v>1885714.2857142859</v>
      </c>
      <c r="AN47" s="599">
        <v>406671.03888549499</v>
      </c>
      <c r="AO47" s="370">
        <v>15648590.828571429</v>
      </c>
      <c r="AP47" s="367">
        <v>453582.34285714285</v>
      </c>
      <c r="AQ47" s="367">
        <v>15195008.485714287</v>
      </c>
      <c r="AR47" s="599">
        <v>3440212.1603222406</v>
      </c>
      <c r="AS47" s="370">
        <v>29122294.757142857</v>
      </c>
      <c r="AT47" s="367">
        <v>844124.48571428575</v>
      </c>
      <c r="AU47" s="367">
        <v>28278170.27142857</v>
      </c>
      <c r="AV47" s="599">
        <v>6402293.5775845582</v>
      </c>
      <c r="AW47" s="370">
        <v>57744296.142857142</v>
      </c>
      <c r="AX47" s="367">
        <v>1673747.7142857143</v>
      </c>
      <c r="AY47" s="367">
        <v>56070548.428571425</v>
      </c>
      <c r="AZ47" s="599">
        <v>12066752.099956745</v>
      </c>
      <c r="BA47" s="370">
        <v>5152283.2285714289</v>
      </c>
      <c r="BB47" s="367">
        <v>149341.54285714286</v>
      </c>
      <c r="BC47" s="367">
        <v>5002941.6857142858</v>
      </c>
      <c r="BD47" s="599">
        <v>1076666.0712969257</v>
      </c>
      <c r="BE47" s="370">
        <v>18731954</v>
      </c>
      <c r="BF47" s="981">
        <v>267599.34285714285</v>
      </c>
      <c r="BG47" s="367">
        <v>18464354.657142859</v>
      </c>
      <c r="BH47" s="982">
        <v>2384650.6189271589</v>
      </c>
      <c r="BI47" s="370"/>
      <c r="BJ47" s="981"/>
      <c r="BK47" s="367"/>
      <c r="BL47" s="982"/>
      <c r="BM47" s="370"/>
      <c r="BN47" s="981"/>
      <c r="BO47" s="367"/>
      <c r="BP47" s="982"/>
      <c r="BQ47" s="618">
        <f>H47+L47+P47+T47+X47+AB47+AF47+AJ47+AN47+AR47+AV47+AZ47+BD47+BH47</f>
        <v>48064952.649251349</v>
      </c>
      <c r="BR47" s="369">
        <f>+BQ47</f>
        <v>48064952.649251349</v>
      </c>
      <c r="BS47" s="318"/>
      <c r="BT47" s="575"/>
      <c r="BU47" s="575"/>
      <c r="BV47" s="775"/>
      <c r="BX47" s="775"/>
    </row>
    <row r="48" spans="1:78" hidden="1">
      <c r="A48">
        <f t="shared" si="10"/>
        <v>33</v>
      </c>
      <c r="C48" s="320" t="str">
        <f t="shared" si="11"/>
        <v>Base FCR</v>
      </c>
      <c r="D48" s="366">
        <f t="shared" si="12"/>
        <v>2014</v>
      </c>
      <c r="E48" s="367">
        <v>29283681.59523809</v>
      </c>
      <c r="F48" s="367">
        <v>958810.85714285716</v>
      </c>
      <c r="G48" s="367">
        <v>28324870.738095231</v>
      </c>
      <c r="H48" s="982">
        <v>5515944.0767623195</v>
      </c>
      <c r="I48" s="370">
        <v>6279894.958333334</v>
      </c>
      <c r="J48" s="367">
        <v>199625.8</v>
      </c>
      <c r="K48" s="367">
        <v>6080269.1583333341</v>
      </c>
      <c r="L48" s="599">
        <v>1177868.4483734001</v>
      </c>
      <c r="M48" s="370">
        <v>4505881.3452380951</v>
      </c>
      <c r="N48" s="367">
        <v>143233.3142857143</v>
      </c>
      <c r="O48" s="367">
        <v>4362648.030952381</v>
      </c>
      <c r="P48" s="599">
        <v>845131.24883203395</v>
      </c>
      <c r="Q48" s="370">
        <v>34253333.333333343</v>
      </c>
      <c r="R48" s="367">
        <v>1048571.4285714285</v>
      </c>
      <c r="S48" s="367">
        <v>33204761.904761914</v>
      </c>
      <c r="T48" s="599">
        <v>6390820.8222193606</v>
      </c>
      <c r="U48" s="370">
        <v>18666666.666666668</v>
      </c>
      <c r="V48" s="367">
        <v>571428.57142857148</v>
      </c>
      <c r="W48" s="367">
        <v>18095238.095238097</v>
      </c>
      <c r="X48" s="599">
        <v>3482736.1428988338</v>
      </c>
      <c r="Y48" s="370">
        <v>1866666.666666667</v>
      </c>
      <c r="Z48" s="367">
        <v>57142.857142857145</v>
      </c>
      <c r="AA48" s="367">
        <v>1809523.8095238099</v>
      </c>
      <c r="AB48" s="599">
        <v>348273.61428988347</v>
      </c>
      <c r="AC48" s="370">
        <v>1866666.666666667</v>
      </c>
      <c r="AD48" s="367">
        <v>57142.857142857145</v>
      </c>
      <c r="AE48" s="367">
        <v>1809523.8095238099</v>
      </c>
      <c r="AF48" s="599">
        <v>348273.61428988347</v>
      </c>
      <c r="AG48" s="370">
        <v>1866666.666666667</v>
      </c>
      <c r="AH48" s="367">
        <v>57142.857142857145</v>
      </c>
      <c r="AI48" s="367">
        <v>1809523.8095238099</v>
      </c>
      <c r="AJ48" s="599">
        <v>348273.61428988347</v>
      </c>
      <c r="AK48" s="370">
        <v>1885714.2857142859</v>
      </c>
      <c r="AL48" s="367">
        <v>57142.857142857145</v>
      </c>
      <c r="AM48" s="367">
        <v>1828571.4285714289</v>
      </c>
      <c r="AN48" s="599">
        <v>351338.14857564162</v>
      </c>
      <c r="AO48" s="370">
        <v>15195008.485714287</v>
      </c>
      <c r="AP48" s="367">
        <v>453582.34285714285</v>
      </c>
      <c r="AQ48" s="367">
        <v>14741426.142857144</v>
      </c>
      <c r="AR48" s="599">
        <v>2825301.6492344141</v>
      </c>
      <c r="AS48" s="370">
        <v>28278170.27142857</v>
      </c>
      <c r="AT48" s="367">
        <v>844124.48571428575</v>
      </c>
      <c r="AU48" s="367">
        <v>27434045.785714284</v>
      </c>
      <c r="AV48" s="599">
        <v>5257934.6158517813</v>
      </c>
      <c r="AW48" s="370">
        <v>56070548.428571425</v>
      </c>
      <c r="AX48" s="367">
        <v>1673747.7142857143</v>
      </c>
      <c r="AY48" s="367">
        <v>54396800.714285709</v>
      </c>
      <c r="AZ48" s="599">
        <v>10425542.907571077</v>
      </c>
      <c r="BA48" s="370">
        <v>5002941.6857142858</v>
      </c>
      <c r="BB48" s="367">
        <v>149341.54285714286</v>
      </c>
      <c r="BC48" s="367">
        <v>4853600.1428571427</v>
      </c>
      <c r="BD48" s="599">
        <v>930227.8053323325</v>
      </c>
      <c r="BE48" s="370">
        <v>18754204.657142859</v>
      </c>
      <c r="BF48" s="367">
        <v>543480.11428571434</v>
      </c>
      <c r="BG48" s="367">
        <v>18210724.542857144</v>
      </c>
      <c r="BH48" s="599">
        <v>3473368.0751150986</v>
      </c>
      <c r="BI48" s="370">
        <v>59051650</v>
      </c>
      <c r="BJ48" s="981">
        <v>281198.33333333331</v>
      </c>
      <c r="BK48" s="367">
        <v>58770451.666666664</v>
      </c>
      <c r="BL48" s="599">
        <v>9736661.6997379884</v>
      </c>
      <c r="BM48" s="370"/>
      <c r="BN48" s="981"/>
      <c r="BO48" s="367"/>
      <c r="BP48" s="599"/>
      <c r="BQ48" s="618">
        <v>51457696.483373933</v>
      </c>
      <c r="BR48" s="204"/>
      <c r="BS48" s="368">
        <v>51457696.483373933</v>
      </c>
      <c r="BV48" s="775"/>
    </row>
    <row r="49" spans="1:74" hidden="1">
      <c r="A49">
        <f t="shared" si="10"/>
        <v>34</v>
      </c>
      <c r="C49" s="320" t="str">
        <f t="shared" si="11"/>
        <v>W Increased ROE</v>
      </c>
      <c r="D49" s="366">
        <f t="shared" si="12"/>
        <v>2014</v>
      </c>
      <c r="E49" s="367">
        <v>29283681.59523809</v>
      </c>
      <c r="F49" s="367">
        <v>958810.85714285716</v>
      </c>
      <c r="G49" s="367">
        <v>28324870.738095231</v>
      </c>
      <c r="H49" s="982">
        <v>5811190.3036262281</v>
      </c>
      <c r="I49" s="370">
        <v>6279894.958333334</v>
      </c>
      <c r="J49" s="367">
        <v>199625.8</v>
      </c>
      <c r="K49" s="367">
        <v>6080269.1583333341</v>
      </c>
      <c r="L49" s="599">
        <v>1177868.4483734001</v>
      </c>
      <c r="M49" s="370">
        <v>4505881.3452380951</v>
      </c>
      <c r="N49" s="367">
        <v>143233.3142857143</v>
      </c>
      <c r="O49" s="367">
        <v>4362648.030952381</v>
      </c>
      <c r="P49" s="599">
        <v>845131.24883203395</v>
      </c>
      <c r="Q49" s="370">
        <v>34253333.333333343</v>
      </c>
      <c r="R49" s="367">
        <v>1048571.4285714285</v>
      </c>
      <c r="S49" s="367">
        <v>33204761.904761914</v>
      </c>
      <c r="T49" s="599">
        <v>6736932.9283237038</v>
      </c>
      <c r="U49" s="370">
        <v>18666666.666666668</v>
      </c>
      <c r="V49" s="367">
        <v>571428.57142857148</v>
      </c>
      <c r="W49" s="367">
        <v>18095238.095238097</v>
      </c>
      <c r="X49" s="599">
        <v>3671353.0944543341</v>
      </c>
      <c r="Y49" s="370">
        <v>1866666.666666667</v>
      </c>
      <c r="Z49" s="367">
        <v>57142.857142857145</v>
      </c>
      <c r="AA49" s="367">
        <v>1809523.8095238099</v>
      </c>
      <c r="AB49" s="599">
        <v>348273.61428988347</v>
      </c>
      <c r="AC49" s="370">
        <v>1866666.666666667</v>
      </c>
      <c r="AD49" s="367">
        <v>57142.857142857145</v>
      </c>
      <c r="AE49" s="367">
        <v>1809523.8095238099</v>
      </c>
      <c r="AF49" s="599">
        <v>348273.61428988347</v>
      </c>
      <c r="AG49" s="370">
        <v>1866666.666666667</v>
      </c>
      <c r="AH49" s="367">
        <v>57142.857142857145</v>
      </c>
      <c r="AI49" s="367">
        <v>1809523.8095238099</v>
      </c>
      <c r="AJ49" s="599">
        <v>348273.61428988347</v>
      </c>
      <c r="AK49" s="370">
        <v>1885714.2857142859</v>
      </c>
      <c r="AL49" s="367">
        <v>57142.857142857145</v>
      </c>
      <c r="AM49" s="367">
        <v>1828571.4285714289</v>
      </c>
      <c r="AN49" s="599">
        <v>351338.14857564162</v>
      </c>
      <c r="AO49" s="370">
        <v>15195008.485714287</v>
      </c>
      <c r="AP49" s="367">
        <v>453582.34285714285</v>
      </c>
      <c r="AQ49" s="367">
        <v>14741426.142857144</v>
      </c>
      <c r="AR49" s="599">
        <v>2978959.9125859183</v>
      </c>
      <c r="AS49" s="370">
        <v>28278170.27142857</v>
      </c>
      <c r="AT49" s="367">
        <v>844124.48571428575</v>
      </c>
      <c r="AU49" s="367">
        <v>27434045.785714284</v>
      </c>
      <c r="AV49" s="599">
        <v>5543895.2679140037</v>
      </c>
      <c r="AW49" s="370">
        <v>56070548.428571425</v>
      </c>
      <c r="AX49" s="367">
        <v>1673747.7142857143</v>
      </c>
      <c r="AY49" s="367">
        <v>54396800.714285709</v>
      </c>
      <c r="AZ49" s="599">
        <v>10425542.907571077</v>
      </c>
      <c r="BA49" s="370">
        <v>5002941.6857142858</v>
      </c>
      <c r="BB49" s="367">
        <v>149341.54285714286</v>
      </c>
      <c r="BC49" s="367">
        <v>4853600.1428571427</v>
      </c>
      <c r="BD49" s="599">
        <v>930227.8053323325</v>
      </c>
      <c r="BE49" s="370">
        <v>18754204.657142859</v>
      </c>
      <c r="BF49" s="367">
        <v>543480.11428571434</v>
      </c>
      <c r="BG49" s="367">
        <v>18210724.542857144</v>
      </c>
      <c r="BH49" s="599">
        <v>3663188.8075537924</v>
      </c>
      <c r="BI49" s="370">
        <v>59051650</v>
      </c>
      <c r="BJ49" s="981">
        <v>281198.33333333331</v>
      </c>
      <c r="BK49" s="367">
        <v>58770451.666666664</v>
      </c>
      <c r="BL49" s="599">
        <v>9736661.6997379884</v>
      </c>
      <c r="BM49" s="370"/>
      <c r="BN49" s="981"/>
      <c r="BO49" s="367"/>
      <c r="BP49" s="599"/>
      <c r="BQ49" s="618">
        <v>52917111.415750101</v>
      </c>
      <c r="BR49" s="369">
        <v>52917111.415750101</v>
      </c>
      <c r="BS49" s="318"/>
      <c r="BT49" s="575"/>
      <c r="BU49" s="575"/>
      <c r="BV49" s="775"/>
    </row>
    <row r="50" spans="1:74" hidden="1">
      <c r="A50">
        <f t="shared" si="10"/>
        <v>35</v>
      </c>
      <c r="C50" s="320" t="str">
        <f t="shared" si="11"/>
        <v>Base FCR</v>
      </c>
      <c r="D50" s="366">
        <f t="shared" si="12"/>
        <v>2015</v>
      </c>
      <c r="E50" s="367">
        <v>28324870.738095231</v>
      </c>
      <c r="F50" s="367">
        <v>958810.85714285716</v>
      </c>
      <c r="G50" s="367">
        <v>27366059.880952373</v>
      </c>
      <c r="H50" s="982">
        <v>5287303.3377984744</v>
      </c>
      <c r="I50" s="370">
        <v>6080269.1583333341</v>
      </c>
      <c r="J50" s="367">
        <v>199625.8</v>
      </c>
      <c r="K50" s="367">
        <v>5880643.3583333343</v>
      </c>
      <c r="L50" s="599">
        <v>1129767.7593720991</v>
      </c>
      <c r="M50" s="370">
        <v>4362648.030952381</v>
      </c>
      <c r="N50" s="367">
        <v>143233.3142857143</v>
      </c>
      <c r="O50" s="367">
        <v>4219414.7166666668</v>
      </c>
      <c r="P50" s="599">
        <v>810618.57008468383</v>
      </c>
      <c r="Q50" s="370">
        <v>33204761.904761914</v>
      </c>
      <c r="R50" s="367">
        <v>1048571.4285714285</v>
      </c>
      <c r="S50" s="367">
        <v>32156190.476190485</v>
      </c>
      <c r="T50" s="599">
        <v>6134719.35370987</v>
      </c>
      <c r="U50" s="370">
        <v>18095238.095238097</v>
      </c>
      <c r="V50" s="367">
        <v>571428.57142857148</v>
      </c>
      <c r="W50" s="367">
        <v>17523809.523809526</v>
      </c>
      <c r="X50" s="599">
        <v>3343171.3099236349</v>
      </c>
      <c r="Y50" s="370">
        <v>1809523.8095238099</v>
      </c>
      <c r="Z50" s="367">
        <v>57142.857142857145</v>
      </c>
      <c r="AA50" s="367">
        <v>1752380.9523809529</v>
      </c>
      <c r="AB50" s="599">
        <v>334317.13099236356</v>
      </c>
      <c r="AC50" s="370">
        <v>1809523.8095238099</v>
      </c>
      <c r="AD50" s="367">
        <v>57142.857142857145</v>
      </c>
      <c r="AE50" s="367">
        <v>1752380.9523809529</v>
      </c>
      <c r="AF50" s="599">
        <v>334317.13099236356</v>
      </c>
      <c r="AG50" s="370">
        <v>1809523.8095238099</v>
      </c>
      <c r="AH50" s="367">
        <v>57142.857142857145</v>
      </c>
      <c r="AI50" s="367">
        <v>1752380.9523809529</v>
      </c>
      <c r="AJ50" s="599">
        <v>334317.13099236356</v>
      </c>
      <c r="AK50" s="370">
        <v>1828571.4285714289</v>
      </c>
      <c r="AL50" s="367">
        <v>57142.857142857145</v>
      </c>
      <c r="AM50" s="367">
        <v>1771428.5714285718</v>
      </c>
      <c r="AN50" s="599">
        <v>337329.8948385538</v>
      </c>
      <c r="AO50" s="370">
        <v>14741426.142857144</v>
      </c>
      <c r="AP50" s="367">
        <v>453582.34285714285</v>
      </c>
      <c r="AQ50" s="367">
        <v>14287843.800000001</v>
      </c>
      <c r="AR50" s="599">
        <v>2713492.0529914796</v>
      </c>
      <c r="AS50" s="370">
        <v>27434045.785714284</v>
      </c>
      <c r="AT50" s="367">
        <v>844124.48571428575</v>
      </c>
      <c r="AU50" s="367">
        <v>26589921.299999997</v>
      </c>
      <c r="AV50" s="599">
        <v>5049855.0479127476</v>
      </c>
      <c r="AW50" s="370">
        <v>54396800.714285709</v>
      </c>
      <c r="AX50" s="367">
        <v>1673747.7142857143</v>
      </c>
      <c r="AY50" s="367">
        <v>52723052.999999993</v>
      </c>
      <c r="AZ50" s="599">
        <v>10012958.381092364</v>
      </c>
      <c r="BA50" s="370">
        <v>4853600.1428571427</v>
      </c>
      <c r="BB50" s="367">
        <v>149341.54285714286</v>
      </c>
      <c r="BC50" s="367">
        <v>4704258.5999999996</v>
      </c>
      <c r="BD50" s="599">
        <v>893414.6051006536</v>
      </c>
      <c r="BE50" s="370">
        <v>18210724.542857144</v>
      </c>
      <c r="BF50" s="367">
        <v>543480.11428571434</v>
      </c>
      <c r="BG50" s="367">
        <v>17667244.428571429</v>
      </c>
      <c r="BH50" s="599">
        <v>3337909.9662865694</v>
      </c>
      <c r="BI50" s="370">
        <v>51571153.856666662</v>
      </c>
      <c r="BJ50" s="367">
        <v>1481495.7768571428</v>
      </c>
      <c r="BK50" s="367">
        <v>50089658.079809517</v>
      </c>
      <c r="BL50" s="599">
        <v>9404182.1007285137</v>
      </c>
      <c r="BM50" s="370">
        <v>8172728.0800000001</v>
      </c>
      <c r="BN50" s="981">
        <v>194588.76380952381</v>
      </c>
      <c r="BO50" s="367">
        <v>7978139.3161904765</v>
      </c>
      <c r="BP50" s="599">
        <v>1456491.8726231416</v>
      </c>
      <c r="BQ50" s="618">
        <v>50914165.645439871</v>
      </c>
      <c r="BR50" s="204"/>
      <c r="BS50" s="368">
        <v>50914165.645439871</v>
      </c>
      <c r="BT50" s="489"/>
    </row>
    <row r="51" spans="1:74" hidden="1">
      <c r="A51">
        <f t="shared" si="10"/>
        <v>36</v>
      </c>
      <c r="C51" s="320" t="str">
        <f t="shared" si="11"/>
        <v>W Increased ROE</v>
      </c>
      <c r="D51" s="366">
        <f t="shared" si="12"/>
        <v>2015</v>
      </c>
      <c r="E51" s="367">
        <v>28324870.738095231</v>
      </c>
      <c r="F51" s="367">
        <v>958810.85714285716</v>
      </c>
      <c r="G51" s="367">
        <v>27366059.880952373</v>
      </c>
      <c r="H51" s="982">
        <v>5573507.9207597012</v>
      </c>
      <c r="I51" s="370">
        <v>6080269.1583333341</v>
      </c>
      <c r="J51" s="367">
        <v>199625.8</v>
      </c>
      <c r="K51" s="367">
        <v>5880643.3583333343</v>
      </c>
      <c r="L51" s="599">
        <v>1129767.7593720991</v>
      </c>
      <c r="M51" s="370">
        <v>4362648.030952381</v>
      </c>
      <c r="N51" s="367">
        <v>143233.3142857143</v>
      </c>
      <c r="O51" s="367">
        <v>4219414.7166666668</v>
      </c>
      <c r="P51" s="599">
        <v>810618.57008468383</v>
      </c>
      <c r="Q51" s="370">
        <v>33204761.904761914</v>
      </c>
      <c r="R51" s="367">
        <v>1048571.4285714285</v>
      </c>
      <c r="S51" s="367">
        <v>32156190.476190485</v>
      </c>
      <c r="T51" s="599">
        <v>6471020.9303670796</v>
      </c>
      <c r="U51" s="370">
        <v>18095238.095238097</v>
      </c>
      <c r="V51" s="367">
        <v>571428.57142857148</v>
      </c>
      <c r="W51" s="367">
        <v>17523809.523809526</v>
      </c>
      <c r="X51" s="599">
        <v>3526441.9239057652</v>
      </c>
      <c r="Y51" s="370">
        <v>1809523.8095238099</v>
      </c>
      <c r="Z51" s="367">
        <v>57142.857142857145</v>
      </c>
      <c r="AA51" s="367">
        <v>1752380.9523809529</v>
      </c>
      <c r="AB51" s="599">
        <v>334317.13099236356</v>
      </c>
      <c r="AC51" s="370">
        <v>1809523.8095238099</v>
      </c>
      <c r="AD51" s="367">
        <v>57142.857142857145</v>
      </c>
      <c r="AE51" s="367">
        <v>1752380.9523809529</v>
      </c>
      <c r="AF51" s="599">
        <v>334317.13099236356</v>
      </c>
      <c r="AG51" s="370">
        <v>1809523.8095238099</v>
      </c>
      <c r="AH51" s="367">
        <v>57142.857142857145</v>
      </c>
      <c r="AI51" s="367">
        <v>1752380.9523809529</v>
      </c>
      <c r="AJ51" s="599">
        <v>334317.13099236356</v>
      </c>
      <c r="AK51" s="370">
        <v>1828571.4285714289</v>
      </c>
      <c r="AL51" s="367">
        <v>57142.857142857145</v>
      </c>
      <c r="AM51" s="367">
        <v>1771428.5714285718</v>
      </c>
      <c r="AN51" s="599">
        <v>337329.8948385538</v>
      </c>
      <c r="AO51" s="370">
        <v>14741426.142857144</v>
      </c>
      <c r="AP51" s="367">
        <v>453582.34285714285</v>
      </c>
      <c r="AQ51" s="367">
        <v>14287843.800000001</v>
      </c>
      <c r="AR51" s="599">
        <v>2862919.7160888771</v>
      </c>
      <c r="AS51" s="370">
        <v>27434045.785714284</v>
      </c>
      <c r="AT51" s="367">
        <v>844124.48571428575</v>
      </c>
      <c r="AU51" s="367">
        <v>26589921.299999997</v>
      </c>
      <c r="AV51" s="599">
        <v>5327942.4806576883</v>
      </c>
      <c r="AW51" s="370">
        <v>54396800.714285709</v>
      </c>
      <c r="AX51" s="367">
        <v>1673747.7142857143</v>
      </c>
      <c r="AY51" s="367">
        <v>52723052.999999993</v>
      </c>
      <c r="AZ51" s="599">
        <v>10012958.381092364</v>
      </c>
      <c r="BA51" s="370">
        <v>4853600.1428571427</v>
      </c>
      <c r="BB51" s="367">
        <v>149341.54285714286</v>
      </c>
      <c r="BC51" s="367">
        <v>4704258.5999999996</v>
      </c>
      <c r="BD51" s="599">
        <v>893414.6051006536</v>
      </c>
      <c r="BE51" s="370">
        <v>18210724.542857144</v>
      </c>
      <c r="BF51" s="367">
        <v>543480.11428571434</v>
      </c>
      <c r="BG51" s="367">
        <v>17667244.428571429</v>
      </c>
      <c r="BH51" s="599">
        <v>3522680.6766390959</v>
      </c>
      <c r="BI51" s="370">
        <v>51571153.856666662</v>
      </c>
      <c r="BJ51" s="367">
        <v>1481495.7768571428</v>
      </c>
      <c r="BK51" s="367">
        <v>50089658.079809517</v>
      </c>
      <c r="BL51" s="599">
        <v>9404182.1007285137</v>
      </c>
      <c r="BM51" s="370">
        <v>8172728.0800000001</v>
      </c>
      <c r="BN51" s="981">
        <v>194588.76380952381</v>
      </c>
      <c r="BO51" s="367">
        <v>7978139.3161904765</v>
      </c>
      <c r="BP51" s="599">
        <v>1456491.8726231416</v>
      </c>
      <c r="BQ51" s="618">
        <v>52332228.225235298</v>
      </c>
      <c r="BR51" s="369">
        <v>52332228.225235298</v>
      </c>
      <c r="BS51" s="318"/>
      <c r="BT51" s="575"/>
    </row>
    <row r="52" spans="1:74" hidden="1">
      <c r="A52">
        <f t="shared" si="10"/>
        <v>37</v>
      </c>
      <c r="C52" s="320" t="str">
        <f t="shared" si="11"/>
        <v>Base FCR</v>
      </c>
      <c r="D52" s="366">
        <f t="shared" si="12"/>
        <v>2016</v>
      </c>
      <c r="E52" s="367">
        <v>27366059.880952373</v>
      </c>
      <c r="F52" s="367">
        <v>958810.85714285716</v>
      </c>
      <c r="G52" s="367">
        <v>26407249.023809515</v>
      </c>
      <c r="H52" s="982">
        <v>4840416.2817078773</v>
      </c>
      <c r="I52" s="370">
        <v>5880643.3583333343</v>
      </c>
      <c r="J52" s="367">
        <v>199625.8</v>
      </c>
      <c r="K52" s="367">
        <v>5681017.5583333345</v>
      </c>
      <c r="L52" s="599">
        <v>1034679.4078784117</v>
      </c>
      <c r="M52" s="370">
        <v>4219414.7166666668</v>
      </c>
      <c r="N52" s="367">
        <v>143233.3142857143</v>
      </c>
      <c r="O52" s="367">
        <v>4076181.4023809526</v>
      </c>
      <c r="P52" s="599">
        <v>742391.81916167785</v>
      </c>
      <c r="Q52" s="370">
        <v>32156190.476190485</v>
      </c>
      <c r="R52" s="367">
        <v>1048571.4285714285</v>
      </c>
      <c r="S52" s="367">
        <v>31107619.047619056</v>
      </c>
      <c r="T52" s="599">
        <v>5621084.9354373254</v>
      </c>
      <c r="U52" s="370">
        <v>17523809.523809526</v>
      </c>
      <c r="V52" s="367">
        <v>571428.57142857148</v>
      </c>
      <c r="W52" s="367">
        <v>16952380.952380955</v>
      </c>
      <c r="X52" s="599">
        <v>3063261.5451974524</v>
      </c>
      <c r="Y52" s="370">
        <v>1752380.9523809529</v>
      </c>
      <c r="Z52" s="367">
        <v>57142.857142857145</v>
      </c>
      <c r="AA52" s="367">
        <v>1695238.0952380958</v>
      </c>
      <c r="AB52" s="599">
        <v>306326.15451974527</v>
      </c>
      <c r="AC52" s="370">
        <v>1752380.9523809529</v>
      </c>
      <c r="AD52" s="367">
        <v>57142.857142857145</v>
      </c>
      <c r="AE52" s="367">
        <v>1695238.0952380958</v>
      </c>
      <c r="AF52" s="599">
        <v>306326.15451974527</v>
      </c>
      <c r="AG52" s="370">
        <v>1752380.9523809529</v>
      </c>
      <c r="AH52" s="367">
        <v>57142.857142857145</v>
      </c>
      <c r="AI52" s="367">
        <v>1695238.0952380958</v>
      </c>
      <c r="AJ52" s="599">
        <v>306326.15451974527</v>
      </c>
      <c r="AK52" s="370">
        <v>1771428.5714285718</v>
      </c>
      <c r="AL52" s="367">
        <v>57142.857142857145</v>
      </c>
      <c r="AM52" s="367">
        <v>1714285.7142857148</v>
      </c>
      <c r="AN52" s="599">
        <v>309125.96684982267</v>
      </c>
      <c r="AO52" s="370">
        <v>14287843.800000001</v>
      </c>
      <c r="AP52" s="367">
        <v>453582.34285714285</v>
      </c>
      <c r="AQ52" s="367">
        <v>13834261.457142858</v>
      </c>
      <c r="AR52" s="599">
        <v>2487082.4726313516</v>
      </c>
      <c r="AS52" s="370">
        <v>26589921.299999997</v>
      </c>
      <c r="AT52" s="367">
        <v>844124.48571428575</v>
      </c>
      <c r="AU52" s="367">
        <v>25745796.81428571</v>
      </c>
      <c r="AV52" s="599">
        <v>4628502.9525502678</v>
      </c>
      <c r="AW52" s="370">
        <v>52723052.999999993</v>
      </c>
      <c r="AX52" s="367">
        <v>1673747.7142857143</v>
      </c>
      <c r="AY52" s="367">
        <v>51049305.285714276</v>
      </c>
      <c r="AZ52" s="599">
        <v>9177492.6192791797</v>
      </c>
      <c r="BA52" s="370">
        <v>4704258.5999999996</v>
      </c>
      <c r="BB52" s="367">
        <v>149341.54285714286</v>
      </c>
      <c r="BC52" s="367">
        <v>4554917.0571428565</v>
      </c>
      <c r="BD52" s="599">
        <v>818869.47215823422</v>
      </c>
      <c r="BE52" s="370">
        <v>17667244.428571429</v>
      </c>
      <c r="BF52" s="367">
        <v>543480.11428571434</v>
      </c>
      <c r="BG52" s="367">
        <v>17123764.314285714</v>
      </c>
      <c r="BH52" s="599">
        <v>3060504.753670726</v>
      </c>
      <c r="BI52" s="370">
        <v>50089658.079809517</v>
      </c>
      <c r="BJ52" s="367">
        <v>1481495.7768571428</v>
      </c>
      <c r="BK52" s="367">
        <v>48608162.302952372</v>
      </c>
      <c r="BL52" s="599">
        <v>8626416.7151631266</v>
      </c>
      <c r="BM52" s="370">
        <v>8428916.2361904755</v>
      </c>
      <c r="BN52" s="367">
        <v>246385.85714285713</v>
      </c>
      <c r="BO52" s="367">
        <v>8182530.3790476182</v>
      </c>
      <c r="BP52" s="599">
        <v>1449137.2030836015</v>
      </c>
      <c r="BQ52" s="618">
        <f t="shared" ref="BQ52:BQ75" si="13">H52+L52+P52+T52+X52+AB52+AF52+AJ52+AN52+AR52+AV52+AZ52+BD52+BH52+BL52+BP52</f>
        <v>46777944.608328298</v>
      </c>
      <c r="BR52" s="204"/>
      <c r="BS52" s="368">
        <f>+BQ52</f>
        <v>46777944.608328298</v>
      </c>
      <c r="BT52" s="575"/>
      <c r="BU52" s="575"/>
    </row>
    <row r="53" spans="1:74" hidden="1">
      <c r="A53">
        <f t="shared" si="10"/>
        <v>38</v>
      </c>
      <c r="C53" s="320" t="str">
        <f t="shared" si="11"/>
        <v>W Increased ROE</v>
      </c>
      <c r="D53" s="366">
        <f t="shared" si="12"/>
        <v>2016</v>
      </c>
      <c r="E53" s="367">
        <v>27366059.880952373</v>
      </c>
      <c r="F53" s="367">
        <v>958810.85714285716</v>
      </c>
      <c r="G53" s="367">
        <v>26407249.023809515</v>
      </c>
      <c r="H53" s="982">
        <v>5095128.4630050119</v>
      </c>
      <c r="I53" s="370">
        <v>5880643.3583333343</v>
      </c>
      <c r="J53" s="367">
        <v>199625.8</v>
      </c>
      <c r="K53" s="367">
        <v>5681017.5583333345</v>
      </c>
      <c r="L53" s="599">
        <v>1034679.4078784117</v>
      </c>
      <c r="M53" s="370">
        <v>4219414.7166666668</v>
      </c>
      <c r="N53" s="367">
        <v>143233.3142857143</v>
      </c>
      <c r="O53" s="367">
        <v>4076181.4023809526</v>
      </c>
      <c r="P53" s="599">
        <v>742391.81916167785</v>
      </c>
      <c r="Q53" s="370">
        <v>32156190.476190485</v>
      </c>
      <c r="R53" s="367">
        <v>1048571.4285714285</v>
      </c>
      <c r="S53" s="367">
        <v>31107619.047619056</v>
      </c>
      <c r="T53" s="599">
        <v>5921134.7246234417</v>
      </c>
      <c r="U53" s="370">
        <v>17523809.523809526</v>
      </c>
      <c r="V53" s="367">
        <v>571428.57142857148</v>
      </c>
      <c r="W53" s="367">
        <v>16952380.952380955</v>
      </c>
      <c r="X53" s="599">
        <v>3226776.4166885237</v>
      </c>
      <c r="Y53" s="370">
        <v>1752380.9523809529</v>
      </c>
      <c r="Z53" s="367">
        <v>57142.857142857145</v>
      </c>
      <c r="AA53" s="367">
        <v>1695238.0952380958</v>
      </c>
      <c r="AB53" s="599">
        <v>306326.15451974527</v>
      </c>
      <c r="AC53" s="370">
        <v>1752380.9523809529</v>
      </c>
      <c r="AD53" s="367">
        <v>57142.857142857145</v>
      </c>
      <c r="AE53" s="367">
        <v>1695238.0952380958</v>
      </c>
      <c r="AF53" s="599">
        <v>306326.15451974527</v>
      </c>
      <c r="AG53" s="370">
        <v>1752380.9523809529</v>
      </c>
      <c r="AH53" s="367">
        <v>57142.857142857145</v>
      </c>
      <c r="AI53" s="367">
        <v>1695238.0952380958</v>
      </c>
      <c r="AJ53" s="599">
        <v>306326.15451974527</v>
      </c>
      <c r="AK53" s="370">
        <v>1771428.5714285718</v>
      </c>
      <c r="AL53" s="367">
        <v>57142.857142857145</v>
      </c>
      <c r="AM53" s="367">
        <v>1714285.7142857148</v>
      </c>
      <c r="AN53" s="599">
        <v>309125.96684982267</v>
      </c>
      <c r="AO53" s="370">
        <v>14287843.800000001</v>
      </c>
      <c r="AP53" s="367">
        <v>453582.34285714285</v>
      </c>
      <c r="AQ53" s="367">
        <v>13834261.457142858</v>
      </c>
      <c r="AR53" s="599">
        <v>2620521.397269303</v>
      </c>
      <c r="AS53" s="370">
        <v>26589921.299999997</v>
      </c>
      <c r="AT53" s="367">
        <v>844124.48571428575</v>
      </c>
      <c r="AU53" s="367">
        <v>25745796.81428571</v>
      </c>
      <c r="AV53" s="599">
        <v>4876835.0699884323</v>
      </c>
      <c r="AW53" s="370">
        <v>52723052.999999993</v>
      </c>
      <c r="AX53" s="367">
        <v>1673747.7142857143</v>
      </c>
      <c r="AY53" s="367">
        <v>51049305.285714276</v>
      </c>
      <c r="AZ53" s="599">
        <v>9177492.6192791797</v>
      </c>
      <c r="BA53" s="370">
        <v>4704258.5999999996</v>
      </c>
      <c r="BB53" s="367">
        <v>149341.54285714286</v>
      </c>
      <c r="BC53" s="367">
        <v>4554917.0571428565</v>
      </c>
      <c r="BD53" s="599">
        <v>818869.47215823422</v>
      </c>
      <c r="BE53" s="370">
        <v>17667244.428571429</v>
      </c>
      <c r="BF53" s="367">
        <v>543480.11428571434</v>
      </c>
      <c r="BG53" s="367">
        <v>17123764.314285714</v>
      </c>
      <c r="BH53" s="599">
        <v>3225672.7102639014</v>
      </c>
      <c r="BI53" s="370">
        <v>50089658.079809517</v>
      </c>
      <c r="BJ53" s="367">
        <v>1481495.7768571428</v>
      </c>
      <c r="BK53" s="367">
        <v>48608162.302952372</v>
      </c>
      <c r="BL53" s="599">
        <v>8626416.7151631266</v>
      </c>
      <c r="BM53" s="370">
        <v>8428916.2361904755</v>
      </c>
      <c r="BN53" s="367">
        <v>246385.85714285713</v>
      </c>
      <c r="BO53" s="367">
        <v>8182530.3790476182</v>
      </c>
      <c r="BP53" s="599">
        <v>1449137.2030836015</v>
      </c>
      <c r="BQ53" s="618">
        <f t="shared" si="13"/>
        <v>48043160.448971905</v>
      </c>
      <c r="BR53" s="369">
        <f>+BQ53</f>
        <v>48043160.448971905</v>
      </c>
      <c r="BS53" s="318"/>
      <c r="BT53" s="575"/>
    </row>
    <row r="54" spans="1:74">
      <c r="A54">
        <f t="shared" si="10"/>
        <v>39</v>
      </c>
      <c r="C54" s="320" t="str">
        <f t="shared" si="11"/>
        <v>Base FCR</v>
      </c>
      <c r="D54" s="366">
        <f t="shared" si="12"/>
        <v>2017</v>
      </c>
      <c r="E54" s="367">
        <f>+G53</f>
        <v>26407249.023809515</v>
      </c>
      <c r="F54" s="367">
        <f>+E$32</f>
        <v>958810.85714285716</v>
      </c>
      <c r="G54" s="367">
        <f t="shared" ref="G54:G75" si="14">+E54-F54</f>
        <v>25448438.166666657</v>
      </c>
      <c r="H54" s="982">
        <f>+E$29*G54+F54</f>
        <v>4705055.4246930825</v>
      </c>
      <c r="I54" s="370">
        <f>+K53</f>
        <v>5681017.5583333345</v>
      </c>
      <c r="J54" s="367">
        <f>+I$32</f>
        <v>199625.8</v>
      </c>
      <c r="K54" s="367">
        <f t="shared" ref="K54:K75" si="15">+I54-J54</f>
        <v>5481391.7583333347</v>
      </c>
      <c r="L54" s="599">
        <f>+I$29*K54+J54</f>
        <v>1006537.16967957</v>
      </c>
      <c r="M54" s="370">
        <f>+O53</f>
        <v>4076181.4023809526</v>
      </c>
      <c r="N54" s="367">
        <f>+M$32</f>
        <v>143233.3142857143</v>
      </c>
      <c r="O54" s="367">
        <f t="shared" ref="O54:O75" si="16">+M54-N54</f>
        <v>3932948.0880952384</v>
      </c>
      <c r="P54" s="599">
        <f>+M$29*O54+N54</f>
        <v>722199.50910637376</v>
      </c>
      <c r="Q54" s="370">
        <f>+S53</f>
        <v>31107619.047619056</v>
      </c>
      <c r="R54" s="367">
        <f>+Q$32</f>
        <v>1048571.4285714285</v>
      </c>
      <c r="S54" s="367">
        <f t="shared" si="0"/>
        <v>30059047.619047627</v>
      </c>
      <c r="T54" s="599">
        <f>+Q$29*S54+R54</f>
        <v>5473540.1874043271</v>
      </c>
      <c r="U54" s="370">
        <f>+W53</f>
        <v>16952380.952380955</v>
      </c>
      <c r="V54" s="367">
        <f>+U$32</f>
        <v>571428.57142857148</v>
      </c>
      <c r="W54" s="367">
        <f t="shared" si="1"/>
        <v>16380952.380952384</v>
      </c>
      <c r="X54" s="599">
        <f>+U$29*W54+V54</f>
        <v>2982855.6879587611</v>
      </c>
      <c r="Y54" s="370">
        <f>+AA53</f>
        <v>1695238.0952380958</v>
      </c>
      <c r="Z54" s="367">
        <f>+Y$32</f>
        <v>57142.857142857145</v>
      </c>
      <c r="AA54" s="367">
        <f t="shared" ref="AA54:AA75" si="17">+Y54-Z54</f>
        <v>1638095.2380952388</v>
      </c>
      <c r="AB54" s="599">
        <f>+Y$29*AA54+Z54</f>
        <v>298285.56879587617</v>
      </c>
      <c r="AC54" s="370">
        <f>+AE53</f>
        <v>1695238.0952380958</v>
      </c>
      <c r="AD54" s="367">
        <f>+AC$32</f>
        <v>57142.857142857145</v>
      </c>
      <c r="AE54" s="367">
        <f t="shared" ref="AE54:AE75" si="18">+AC54-AD54</f>
        <v>1638095.2380952388</v>
      </c>
      <c r="AF54" s="599">
        <f>+AC$29*AE54+AD54</f>
        <v>298285.56879587617</v>
      </c>
      <c r="AG54" s="370">
        <f>+AI53</f>
        <v>1695238.0952380958</v>
      </c>
      <c r="AH54" s="367">
        <f>+AG$32</f>
        <v>57142.857142857145</v>
      </c>
      <c r="AI54" s="367">
        <f t="shared" ref="AI54:AI75" si="19">+AG54-AH54</f>
        <v>1638095.2380952388</v>
      </c>
      <c r="AJ54" s="599">
        <f>+AG$29*AI54+AH54</f>
        <v>298285.56879587617</v>
      </c>
      <c r="AK54" s="370">
        <f>+AM53</f>
        <v>1714285.7142857148</v>
      </c>
      <c r="AL54" s="367">
        <f>+AK$32</f>
        <v>57142.857142857145</v>
      </c>
      <c r="AM54" s="367">
        <f t="shared" ref="AM54:AM75" si="20">+AK54-AL54</f>
        <v>1657142.8571428577</v>
      </c>
      <c r="AN54" s="599">
        <f>+AK$29*AM54+AL54</f>
        <v>301089.55381509732</v>
      </c>
      <c r="AO54" s="370">
        <f t="shared" ref="AO54:AO74" si="21">+AQ53</f>
        <v>13834261.457142858</v>
      </c>
      <c r="AP54" s="367">
        <f>+AO$32</f>
        <v>453582.34285714285</v>
      </c>
      <c r="AQ54" s="367">
        <f t="shared" ref="AQ54:AQ75" si="22">+AO54-AP54</f>
        <v>13380679.114285715</v>
      </c>
      <c r="AR54" s="599">
        <f>+AO$29*AQ54+AP54</f>
        <v>2423341.5914889229</v>
      </c>
      <c r="AS54" s="370">
        <f t="shared" ref="AS54:AS74" si="23">+AU53</f>
        <v>25745796.81428571</v>
      </c>
      <c r="AT54" s="367">
        <f>+AS$32</f>
        <v>844124.48571428575</v>
      </c>
      <c r="AU54" s="367">
        <f t="shared" ref="AU54:AU75" si="24">+AS54-AT54</f>
        <v>24901672.328571424</v>
      </c>
      <c r="AV54" s="599">
        <f>+AS$29*AU54+AT54</f>
        <v>4509880.0842648633</v>
      </c>
      <c r="AW54" s="370">
        <f t="shared" ref="AW54:AW74" si="25">+AY53</f>
        <v>51049305.285714276</v>
      </c>
      <c r="AX54" s="367">
        <f>+AW$32</f>
        <v>1673747.7142857143</v>
      </c>
      <c r="AY54" s="367">
        <f t="shared" ref="AY54:AY75" si="26">+AW54-AX54</f>
        <v>49375557.57142856</v>
      </c>
      <c r="AZ54" s="599">
        <f>+AW$29*AY54+AX54</f>
        <v>8942284.7109495141</v>
      </c>
      <c r="BA54" s="370">
        <f t="shared" ref="BA54:BA74" si="27">+BC53</f>
        <v>4554917.0571428565</v>
      </c>
      <c r="BB54" s="367">
        <f>+BA$32</f>
        <v>149341.54285714286</v>
      </c>
      <c r="BC54" s="367">
        <f t="shared" ref="BC54:BC75" si="28">+BA54-BB54</f>
        <v>4405575.5142857134</v>
      </c>
      <c r="BD54" s="599">
        <f>+BA$29*BC54+BB54</f>
        <v>797882.84937013732</v>
      </c>
      <c r="BE54" s="370">
        <f t="shared" ref="BE54" si="29">+BG53</f>
        <v>17123764.314285714</v>
      </c>
      <c r="BF54" s="367">
        <f>+BE$32</f>
        <v>543480.11428571434</v>
      </c>
      <c r="BG54" s="367">
        <f t="shared" ref="BG54:BG75" si="30">+BE54-BF54</f>
        <v>16580284.199999999</v>
      </c>
      <c r="BH54" s="599">
        <f>+BE$29*BG54+BF54</f>
        <v>2984250.7111252439</v>
      </c>
      <c r="BI54" s="370">
        <f t="shared" ref="BI54" si="31">+BK53</f>
        <v>48608162.302952372</v>
      </c>
      <c r="BJ54" s="367">
        <f>+BI$32</f>
        <v>1481495.7768571428</v>
      </c>
      <c r="BK54" s="367">
        <f t="shared" ref="BK54:BK75" si="32">+BI54-BJ54</f>
        <v>47126666.526095226</v>
      </c>
      <c r="BL54" s="599">
        <f>+BI$29*BK54+BJ54</f>
        <v>8418975.2914697416</v>
      </c>
      <c r="BM54" s="370">
        <f t="shared" ref="BM54" si="33">+BO53</f>
        <v>8182530.3790476182</v>
      </c>
      <c r="BN54" s="367">
        <f>+BM$32</f>
        <v>246385.85714285713</v>
      </c>
      <c r="BO54" s="367">
        <f t="shared" ref="BO54:BO75" si="34">+BM54-BN54</f>
        <v>7936144.521904761</v>
      </c>
      <c r="BP54" s="599">
        <f>+BM$29*BO54+BN54</f>
        <v>1414659.4505070918</v>
      </c>
      <c r="BQ54" s="618">
        <f t="shared" si="13"/>
        <v>45577408.928220347</v>
      </c>
      <c r="BR54" s="204"/>
      <c r="BS54" s="368">
        <f>+BQ54</f>
        <v>45577408.928220347</v>
      </c>
    </row>
    <row r="55" spans="1:74">
      <c r="A55">
        <f t="shared" si="10"/>
        <v>40</v>
      </c>
      <c r="C55" s="320" t="str">
        <f t="shared" si="11"/>
        <v>W Increased ROE</v>
      </c>
      <c r="D55" s="366">
        <f t="shared" si="12"/>
        <v>2017</v>
      </c>
      <c r="E55" s="367">
        <f>+E54</f>
        <v>26407249.023809515</v>
      </c>
      <c r="F55" s="367">
        <f>+F54</f>
        <v>958810.85714285716</v>
      </c>
      <c r="G55" s="367">
        <f t="shared" si="14"/>
        <v>25448438.166666657</v>
      </c>
      <c r="H55" s="982">
        <f>+E$30*G55+F55</f>
        <v>4940963.1853444688</v>
      </c>
      <c r="I55" s="370">
        <f>+I54</f>
        <v>5681017.5583333345</v>
      </c>
      <c r="J55" s="367">
        <f>+J54</f>
        <v>199625.8</v>
      </c>
      <c r="K55" s="367">
        <f t="shared" si="15"/>
        <v>5481391.7583333347</v>
      </c>
      <c r="L55" s="599">
        <f>+I$30*K55+J55</f>
        <v>1006537.16967957</v>
      </c>
      <c r="M55" s="370">
        <f>+M54</f>
        <v>4076181.4023809526</v>
      </c>
      <c r="N55" s="367">
        <f>+N54</f>
        <v>143233.3142857143</v>
      </c>
      <c r="O55" s="367">
        <f t="shared" si="16"/>
        <v>3932948.0880952384</v>
      </c>
      <c r="P55" s="599">
        <f>+M$30*O55+N55</f>
        <v>722199.50910637376</v>
      </c>
      <c r="Q55" s="370">
        <f>+Q54</f>
        <v>31107619.047619056</v>
      </c>
      <c r="R55" s="367">
        <f>+R54</f>
        <v>1048571.4285714285</v>
      </c>
      <c r="S55" s="367">
        <f t="shared" si="0"/>
        <v>30059047.619047627</v>
      </c>
      <c r="T55" s="599">
        <f>+Q$30*S55+R55</f>
        <v>5752188.4315394498</v>
      </c>
      <c r="U55" s="370">
        <f>+U54</f>
        <v>16952380.952380955</v>
      </c>
      <c r="V55" s="367">
        <f>+V54</f>
        <v>571428.57142857148</v>
      </c>
      <c r="W55" s="367">
        <f t="shared" si="1"/>
        <v>16380952.380952384</v>
      </c>
      <c r="X55" s="599">
        <f>+U$30*W55+V55</f>
        <v>3134707.5921195913</v>
      </c>
      <c r="Y55" s="370">
        <f>+Y54</f>
        <v>1695238.0952380958</v>
      </c>
      <c r="Z55" s="367">
        <f>+Z54</f>
        <v>57142.857142857145</v>
      </c>
      <c r="AA55" s="367">
        <f t="shared" si="17"/>
        <v>1638095.2380952388</v>
      </c>
      <c r="AB55" s="599">
        <f>+Y$30*AA55+Z55</f>
        <v>298285.56879587617</v>
      </c>
      <c r="AC55" s="370">
        <f>+AC54</f>
        <v>1695238.0952380958</v>
      </c>
      <c r="AD55" s="367">
        <f>+AD54</f>
        <v>57142.857142857145</v>
      </c>
      <c r="AE55" s="367">
        <f t="shared" si="18"/>
        <v>1638095.2380952388</v>
      </c>
      <c r="AF55" s="599">
        <f>+AC$30*AE55+AD55</f>
        <v>298285.56879587617</v>
      </c>
      <c r="AG55" s="370">
        <f>+AG54</f>
        <v>1695238.0952380958</v>
      </c>
      <c r="AH55" s="367">
        <f>+AH54</f>
        <v>57142.857142857145</v>
      </c>
      <c r="AI55" s="367">
        <f t="shared" si="19"/>
        <v>1638095.2380952388</v>
      </c>
      <c r="AJ55" s="599">
        <f>+AG$30*AI55+AH55</f>
        <v>298285.56879587617</v>
      </c>
      <c r="AK55" s="370">
        <f>+AK54</f>
        <v>1714285.7142857148</v>
      </c>
      <c r="AL55" s="367">
        <f>+AL54</f>
        <v>57142.857142857145</v>
      </c>
      <c r="AM55" s="367">
        <f t="shared" si="20"/>
        <v>1657142.8571428577</v>
      </c>
      <c r="AN55" s="599">
        <f>+AK$30*AM55+AL55</f>
        <v>301089.55381509732</v>
      </c>
      <c r="AO55" s="370">
        <f>+AQ53</f>
        <v>13834261.457142858</v>
      </c>
      <c r="AP55" s="367">
        <f>+AP54</f>
        <v>453582.34285714285</v>
      </c>
      <c r="AQ55" s="367">
        <f t="shared" si="22"/>
        <v>13380679.114285715</v>
      </c>
      <c r="AR55" s="599">
        <f>+AO$30*AQ55+AP55</f>
        <v>2547380.8753605974</v>
      </c>
      <c r="AS55" s="370">
        <f>+AU53</f>
        <v>25745796.81428571</v>
      </c>
      <c r="AT55" s="367">
        <f>+AT54</f>
        <v>844124.48571428575</v>
      </c>
      <c r="AU55" s="367">
        <f t="shared" si="24"/>
        <v>24901672.328571424</v>
      </c>
      <c r="AV55" s="599">
        <f>+AS$30*AU55+AT55</f>
        <v>4740719.3097228138</v>
      </c>
      <c r="AW55" s="370">
        <f>+AY53</f>
        <v>51049305.285714276</v>
      </c>
      <c r="AX55" s="367">
        <f>+AX54</f>
        <v>1673747.7142857143</v>
      </c>
      <c r="AY55" s="367">
        <f t="shared" si="26"/>
        <v>49375557.57142856</v>
      </c>
      <c r="AZ55" s="599">
        <f>+AW$30*AY55+AX55</f>
        <v>8942284.7109495141</v>
      </c>
      <c r="BA55" s="370">
        <f>+BC53</f>
        <v>4554917.0571428565</v>
      </c>
      <c r="BB55" s="367">
        <f>+BB54</f>
        <v>149341.54285714286</v>
      </c>
      <c r="BC55" s="367">
        <f t="shared" si="28"/>
        <v>4405575.5142857134</v>
      </c>
      <c r="BD55" s="599">
        <f>+BA$30*BC55+BB55</f>
        <v>797882.84937013732</v>
      </c>
      <c r="BE55" s="370">
        <f>+BG53</f>
        <v>17123764.314285714</v>
      </c>
      <c r="BF55" s="367">
        <f>+BF54</f>
        <v>543480.11428571434</v>
      </c>
      <c r="BG55" s="367">
        <f t="shared" si="30"/>
        <v>16580284.199999999</v>
      </c>
      <c r="BH55" s="599">
        <f>+BE$30*BG55+BF55</f>
        <v>3137950.4270358607</v>
      </c>
      <c r="BI55" s="370">
        <f>+BK53</f>
        <v>48608162.302952372</v>
      </c>
      <c r="BJ55" s="367">
        <f>+BJ54</f>
        <v>1481495.7768571428</v>
      </c>
      <c r="BK55" s="367">
        <f t="shared" si="32"/>
        <v>47126666.526095226</v>
      </c>
      <c r="BL55" s="599">
        <f>+BI$30*BK55+BJ55</f>
        <v>8418975.2914697416</v>
      </c>
      <c r="BM55" s="370">
        <f>+BO53</f>
        <v>8182530.3790476182</v>
      </c>
      <c r="BN55" s="367">
        <f>+BN54</f>
        <v>246385.85714285713</v>
      </c>
      <c r="BO55" s="367">
        <f t="shared" si="34"/>
        <v>7936144.521904761</v>
      </c>
      <c r="BP55" s="599">
        <f>+BM$30*BO55+BN55</f>
        <v>1414659.4505070918</v>
      </c>
      <c r="BQ55" s="618">
        <f>H55+L55+P55+T55+X55+AB55+AF55+AJ55+AN55+AR55+AV55+AZ55+BD55+BH55+BL55+BP55</f>
        <v>46752395.062407941</v>
      </c>
      <c r="BR55" s="369">
        <f>+BQ55</f>
        <v>46752395.062407941</v>
      </c>
      <c r="BS55" s="318"/>
    </row>
    <row r="56" spans="1:74">
      <c r="A56">
        <f t="shared" si="10"/>
        <v>41</v>
      </c>
      <c r="C56" s="320" t="str">
        <f t="shared" si="11"/>
        <v>Base FCR</v>
      </c>
      <c r="D56" s="366">
        <f t="shared" si="12"/>
        <v>2018</v>
      </c>
      <c r="E56" s="367">
        <f>+G55</f>
        <v>25448438.166666657</v>
      </c>
      <c r="F56" s="367">
        <f>+E$32</f>
        <v>958810.85714285716</v>
      </c>
      <c r="G56" s="367">
        <f t="shared" si="14"/>
        <v>24489627.309523799</v>
      </c>
      <c r="H56" s="982">
        <f>+E$29*G56+F56</f>
        <v>4563909.6325090863</v>
      </c>
      <c r="I56" s="370">
        <f>+K55</f>
        <v>5481391.7583333347</v>
      </c>
      <c r="J56" s="367">
        <f>+I$32</f>
        <v>199625.8</v>
      </c>
      <c r="K56" s="367">
        <f t="shared" si="15"/>
        <v>5281765.9583333349</v>
      </c>
      <c r="L56" s="599">
        <f>+I$29*K56+J56</f>
        <v>977150.41266544303</v>
      </c>
      <c r="M56" s="370">
        <f>+O55</f>
        <v>3932948.0880952384</v>
      </c>
      <c r="N56" s="367">
        <f>+M$32</f>
        <v>143233.3142857143</v>
      </c>
      <c r="O56" s="367">
        <f t="shared" si="16"/>
        <v>3789714.7738095243</v>
      </c>
      <c r="P56" s="599">
        <f>+M$29*O56+N56</f>
        <v>701114.24556207052</v>
      </c>
      <c r="Q56" s="370">
        <f>+S55</f>
        <v>30059047.619047627</v>
      </c>
      <c r="R56" s="367">
        <f>+Q$32</f>
        <v>1048571.4285714285</v>
      </c>
      <c r="S56" s="367">
        <f t="shared" si="0"/>
        <v>29010476.190476198</v>
      </c>
      <c r="T56" s="599">
        <f>+Q$29*S56+R56</f>
        <v>5319180.8120962027</v>
      </c>
      <c r="U56" s="370">
        <f>+W55</f>
        <v>16380952.380952384</v>
      </c>
      <c r="V56" s="367">
        <f>+U$32</f>
        <v>571428.57142857148</v>
      </c>
      <c r="W56" s="367">
        <f t="shared" si="1"/>
        <v>15809523.809523813</v>
      </c>
      <c r="X56" s="599">
        <f>+U$29*W56+V56</f>
        <v>2898736.1373821269</v>
      </c>
      <c r="Y56" s="370">
        <f>+AA55</f>
        <v>1638095.2380952388</v>
      </c>
      <c r="Z56" s="367">
        <f>+Y$32</f>
        <v>57142.857142857145</v>
      </c>
      <c r="AA56" s="367">
        <f t="shared" si="17"/>
        <v>1580952.3809523818</v>
      </c>
      <c r="AB56" s="599">
        <f>+Y$29*AA56+Z56</f>
        <v>289873.61373821273</v>
      </c>
      <c r="AC56" s="370">
        <f>+AE55</f>
        <v>1638095.2380952388</v>
      </c>
      <c r="AD56" s="367">
        <f>+AC$32</f>
        <v>57142.857142857145</v>
      </c>
      <c r="AE56" s="367">
        <f t="shared" si="18"/>
        <v>1580952.3809523818</v>
      </c>
      <c r="AF56" s="599">
        <f>+AC$29*AE56+AD56</f>
        <v>289873.61373821273</v>
      </c>
      <c r="AG56" s="370">
        <f>+AI55</f>
        <v>1638095.2380952388</v>
      </c>
      <c r="AH56" s="367">
        <f>+AG$32</f>
        <v>57142.857142857145</v>
      </c>
      <c r="AI56" s="367">
        <f t="shared" si="19"/>
        <v>1580952.3809523818</v>
      </c>
      <c r="AJ56" s="599">
        <f>+AG$29*AI56+AH56</f>
        <v>289873.61373821273</v>
      </c>
      <c r="AK56" s="370">
        <f>+AM55</f>
        <v>1657142.8571428577</v>
      </c>
      <c r="AL56" s="367">
        <f>+AK$32</f>
        <v>57142.857142857145</v>
      </c>
      <c r="AM56" s="367">
        <f t="shared" si="20"/>
        <v>1600000.0000000007</v>
      </c>
      <c r="AN56" s="599">
        <f>+AK$29*AM56+AL56</f>
        <v>292677.59875743388</v>
      </c>
      <c r="AO56" s="370">
        <f t="shared" si="21"/>
        <v>13380679.114285715</v>
      </c>
      <c r="AP56" s="367">
        <f>+AO$32</f>
        <v>453582.34285714285</v>
      </c>
      <c r="AQ56" s="367">
        <f t="shared" si="22"/>
        <v>12927096.771428572</v>
      </c>
      <c r="AR56" s="599">
        <f>+AO$29*AQ56+AP56</f>
        <v>2356570.0915353033</v>
      </c>
      <c r="AS56" s="370">
        <f t="shared" si="23"/>
        <v>24901672.328571424</v>
      </c>
      <c r="AT56" s="367">
        <f>+AS$32</f>
        <v>844124.48571428575</v>
      </c>
      <c r="AU56" s="367">
        <f t="shared" si="24"/>
        <v>24057547.842857137</v>
      </c>
      <c r="AV56" s="599">
        <f>+AS$29*AU56+AT56</f>
        <v>4385617.1826190809</v>
      </c>
      <c r="AW56" s="370">
        <f t="shared" si="25"/>
        <v>49375557.57142856</v>
      </c>
      <c r="AX56" s="367">
        <f>+AW$32</f>
        <v>1673747.7142857143</v>
      </c>
      <c r="AY56" s="367">
        <f t="shared" si="26"/>
        <v>47701809.857142843</v>
      </c>
      <c r="AZ56" s="599">
        <f>+AW$29*AY56+AX56</f>
        <v>8695893.6263168417</v>
      </c>
      <c r="BA56" s="370">
        <f t="shared" si="27"/>
        <v>4405575.5142857134</v>
      </c>
      <c r="BB56" s="367">
        <f>+BA$32</f>
        <v>149341.54285714286</v>
      </c>
      <c r="BC56" s="367">
        <f t="shared" si="28"/>
        <v>4256233.9714285703</v>
      </c>
      <c r="BD56" s="599">
        <f>+BA$29*BC56+BB56</f>
        <v>775898.39830190013</v>
      </c>
      <c r="BE56" s="370">
        <f t="shared" ref="BE56" si="35">+BG55</f>
        <v>16580284.199999999</v>
      </c>
      <c r="BF56" s="367">
        <f>+BE$32</f>
        <v>543480.11428571434</v>
      </c>
      <c r="BG56" s="367">
        <f t="shared" si="30"/>
        <v>16036804.085714284</v>
      </c>
      <c r="BH56" s="599">
        <f>+BE$29*BG56+BF56</f>
        <v>2904245.4309434025</v>
      </c>
      <c r="BI56" s="370">
        <f t="shared" ref="BI56" si="36">+BK55</f>
        <v>47126666.526095226</v>
      </c>
      <c r="BJ56" s="367">
        <f>+BI$32</f>
        <v>1481495.7768571428</v>
      </c>
      <c r="BK56" s="367">
        <f t="shared" si="32"/>
        <v>45645170.749238081</v>
      </c>
      <c r="BL56" s="599">
        <f>+BI$29*BK56+BJ56</f>
        <v>8200885.4633415323</v>
      </c>
      <c r="BM56" s="370">
        <f t="shared" ref="BM56" si="37">+BO55</f>
        <v>7936144.521904761</v>
      </c>
      <c r="BN56" s="367">
        <f>+BM$32</f>
        <v>246385.85714285713</v>
      </c>
      <c r="BO56" s="367">
        <f t="shared" si="34"/>
        <v>7689758.6647619037</v>
      </c>
      <c r="BP56" s="599">
        <f>+BM$29*BO56+BN56</f>
        <v>1378389.1822573238</v>
      </c>
      <c r="BQ56" s="618">
        <f t="shared" si="13"/>
        <v>44319889.055502385</v>
      </c>
      <c r="BR56" s="204"/>
      <c r="BS56" s="368">
        <f>+BQ56</f>
        <v>44319889.055502385</v>
      </c>
    </row>
    <row r="57" spans="1:74">
      <c r="A57">
        <f t="shared" si="10"/>
        <v>42</v>
      </c>
      <c r="C57" s="320" t="str">
        <f t="shared" si="11"/>
        <v>W Increased ROE</v>
      </c>
      <c r="D57" s="366">
        <f t="shared" si="12"/>
        <v>2018</v>
      </c>
      <c r="E57" s="367">
        <f>+E56</f>
        <v>25448438.166666657</v>
      </c>
      <c r="F57" s="367">
        <f>+F56</f>
        <v>958810.85714285716</v>
      </c>
      <c r="G57" s="367">
        <f t="shared" si="14"/>
        <v>24489627.309523799</v>
      </c>
      <c r="H57" s="982">
        <f>+E$30*G57+F57</f>
        <v>4790929.1886775326</v>
      </c>
      <c r="I57" s="370">
        <f>+I56</f>
        <v>5481391.7583333347</v>
      </c>
      <c r="J57" s="367">
        <f>+J56</f>
        <v>199625.8</v>
      </c>
      <c r="K57" s="367">
        <f t="shared" si="15"/>
        <v>5281765.9583333349</v>
      </c>
      <c r="L57" s="599">
        <f>+I$30*K57+J57</f>
        <v>977150.41266544303</v>
      </c>
      <c r="M57" s="370">
        <f>+M56</f>
        <v>3932948.0880952384</v>
      </c>
      <c r="N57" s="367">
        <f>+N56</f>
        <v>143233.3142857143</v>
      </c>
      <c r="O57" s="367">
        <f t="shared" si="16"/>
        <v>3789714.7738095243</v>
      </c>
      <c r="P57" s="599">
        <f>+M$30*O57+N57</f>
        <v>701114.24556207052</v>
      </c>
      <c r="Q57" s="370">
        <f>+Q56</f>
        <v>30059047.619047627</v>
      </c>
      <c r="R57" s="367">
        <f>+R56</f>
        <v>1048571.4285714285</v>
      </c>
      <c r="S57" s="367">
        <f t="shared" si="0"/>
        <v>29010476.190476198</v>
      </c>
      <c r="T57" s="599">
        <f>+Q$30*S57+R57</f>
        <v>5588108.7686452167</v>
      </c>
      <c r="U57" s="370">
        <f>+U56</f>
        <v>16380952.380952384</v>
      </c>
      <c r="V57" s="367">
        <f>+V56</f>
        <v>571428.57142857148</v>
      </c>
      <c r="W57" s="367">
        <f t="shared" si="1"/>
        <v>15809523.809523813</v>
      </c>
      <c r="X57" s="599">
        <f>+U$30*W57+V57</f>
        <v>3045290.8820954859</v>
      </c>
      <c r="Y57" s="370">
        <f>+Y56</f>
        <v>1638095.2380952388</v>
      </c>
      <c r="Z57" s="367">
        <f>+Z56</f>
        <v>57142.857142857145</v>
      </c>
      <c r="AA57" s="367">
        <f t="shared" si="17"/>
        <v>1580952.3809523818</v>
      </c>
      <c r="AB57" s="599">
        <f>+Y$30*AA57+Z57</f>
        <v>289873.61373821273</v>
      </c>
      <c r="AC57" s="370">
        <f>+AC56</f>
        <v>1638095.2380952388</v>
      </c>
      <c r="AD57" s="367">
        <f>+AD56</f>
        <v>57142.857142857145</v>
      </c>
      <c r="AE57" s="367">
        <f t="shared" si="18"/>
        <v>1580952.3809523818</v>
      </c>
      <c r="AF57" s="599">
        <f>+AC$30*AE57+AD57</f>
        <v>289873.61373821273</v>
      </c>
      <c r="AG57" s="370">
        <f>+AG56</f>
        <v>1638095.2380952388</v>
      </c>
      <c r="AH57" s="367">
        <f>+AH56</f>
        <v>57142.857142857145</v>
      </c>
      <c r="AI57" s="367">
        <f t="shared" si="19"/>
        <v>1580952.3809523818</v>
      </c>
      <c r="AJ57" s="599">
        <f>+AG$30*AI57+AH57</f>
        <v>289873.61373821273</v>
      </c>
      <c r="AK57" s="370">
        <f>+AK56</f>
        <v>1657142.8571428577</v>
      </c>
      <c r="AL57" s="367">
        <f>+AL56</f>
        <v>57142.857142857145</v>
      </c>
      <c r="AM57" s="367">
        <f t="shared" si="20"/>
        <v>1600000.0000000007</v>
      </c>
      <c r="AN57" s="599">
        <f>+AK$30*AM57+AL57</f>
        <v>292677.59875743388</v>
      </c>
      <c r="AO57" s="370">
        <f>+AQ55</f>
        <v>13380679.114285715</v>
      </c>
      <c r="AP57" s="367">
        <f>+AP56</f>
        <v>453582.34285714285</v>
      </c>
      <c r="AQ57" s="367">
        <f t="shared" si="22"/>
        <v>12927096.771428572</v>
      </c>
      <c r="AR57" s="599">
        <f>+AO$30*AQ57+AP57</f>
        <v>2476404.653919802</v>
      </c>
      <c r="AS57" s="370">
        <f>+AU55</f>
        <v>24901672.328571424</v>
      </c>
      <c r="AT57" s="367">
        <f>+AT56</f>
        <v>844124.48571428575</v>
      </c>
      <c r="AU57" s="367">
        <f t="shared" si="24"/>
        <v>24057547.842857137</v>
      </c>
      <c r="AV57" s="599">
        <f>+AS$30*AU57+AT57</f>
        <v>4608631.3495869311</v>
      </c>
      <c r="AW57" s="370">
        <f>+AY55</f>
        <v>49375557.57142856</v>
      </c>
      <c r="AX57" s="367">
        <f>+AX56</f>
        <v>1673747.7142857143</v>
      </c>
      <c r="AY57" s="367">
        <f t="shared" si="26"/>
        <v>47701809.857142843</v>
      </c>
      <c r="AZ57" s="599">
        <f>+AW$30*AY57+AX57</f>
        <v>8695893.6263168417</v>
      </c>
      <c r="BA57" s="370">
        <f>+BC55</f>
        <v>4405575.5142857134</v>
      </c>
      <c r="BB57" s="367">
        <f>+BB56</f>
        <v>149341.54285714286</v>
      </c>
      <c r="BC57" s="367">
        <f t="shared" si="28"/>
        <v>4256233.9714285703</v>
      </c>
      <c r="BD57" s="599">
        <f>+BA$30*BC57+BB57</f>
        <v>775898.39830190013</v>
      </c>
      <c r="BE57" s="370">
        <f>+BG55</f>
        <v>16580284.199999999</v>
      </c>
      <c r="BF57" s="367">
        <f>+BF56</f>
        <v>543480.11428571434</v>
      </c>
      <c r="BG57" s="367">
        <f t="shared" si="30"/>
        <v>16036804.085714284</v>
      </c>
      <c r="BH57" s="599">
        <f>+BE$30*BG57+BF57</f>
        <v>3052907.0704156924</v>
      </c>
      <c r="BI57" s="370">
        <f>+BK55</f>
        <v>47126666.526095226</v>
      </c>
      <c r="BJ57" s="367">
        <f>+BJ56</f>
        <v>1481495.7768571428</v>
      </c>
      <c r="BK57" s="367">
        <f t="shared" si="32"/>
        <v>45645170.749238081</v>
      </c>
      <c r="BL57" s="599">
        <f>+BI$30*BK57+BJ57</f>
        <v>8200885.4633415323</v>
      </c>
      <c r="BM57" s="370">
        <f>+BO55</f>
        <v>7936144.521904761</v>
      </c>
      <c r="BN57" s="367">
        <f>+BN56</f>
        <v>246385.85714285713</v>
      </c>
      <c r="BO57" s="367">
        <f t="shared" si="34"/>
        <v>7689758.6647619037</v>
      </c>
      <c r="BP57" s="599">
        <f>+BM$30*BO57+BN57</f>
        <v>1378389.1822573238</v>
      </c>
      <c r="BQ57" s="618">
        <f t="shared" si="13"/>
        <v>45453901.681757845</v>
      </c>
      <c r="BR57" s="369">
        <f>+BQ57</f>
        <v>45453901.681757845</v>
      </c>
      <c r="BS57" s="318"/>
    </row>
    <row r="58" spans="1:74">
      <c r="A58">
        <f t="shared" si="10"/>
        <v>43</v>
      </c>
      <c r="C58" s="320" t="str">
        <f t="shared" si="11"/>
        <v>Base FCR</v>
      </c>
      <c r="D58" s="366">
        <f t="shared" si="12"/>
        <v>2019</v>
      </c>
      <c r="E58" s="367">
        <f>+G57</f>
        <v>24489627.309523799</v>
      </c>
      <c r="F58" s="367">
        <f>+E$32</f>
        <v>958810.85714285716</v>
      </c>
      <c r="G58" s="367">
        <f t="shared" si="14"/>
        <v>23530816.45238094</v>
      </c>
      <c r="H58" s="982">
        <f>+E$29*G58+F58</f>
        <v>4422763.840325091</v>
      </c>
      <c r="I58" s="370">
        <f>+K57</f>
        <v>5281765.9583333349</v>
      </c>
      <c r="J58" s="367">
        <f>+I$32</f>
        <v>199625.8</v>
      </c>
      <c r="K58" s="367">
        <f t="shared" si="15"/>
        <v>5082140.1583333351</v>
      </c>
      <c r="L58" s="599">
        <f>+I$29*K58+J58</f>
        <v>947763.65565131605</v>
      </c>
      <c r="M58" s="370">
        <f>+O57</f>
        <v>3789714.7738095243</v>
      </c>
      <c r="N58" s="367">
        <f>+M$32</f>
        <v>143233.3142857143</v>
      </c>
      <c r="O58" s="367">
        <f t="shared" si="16"/>
        <v>3646481.4595238101</v>
      </c>
      <c r="P58" s="599">
        <f>+M$29*O58+N58</f>
        <v>680028.98201776738</v>
      </c>
      <c r="Q58" s="370">
        <f>+S57</f>
        <v>29010476.190476198</v>
      </c>
      <c r="R58" s="367">
        <f>+Q$32</f>
        <v>1048571.4285714285</v>
      </c>
      <c r="S58" s="367">
        <f t="shared" si="0"/>
        <v>27961904.761904769</v>
      </c>
      <c r="T58" s="599">
        <f>+Q$29*S58+R58</f>
        <v>5164821.4367880784</v>
      </c>
      <c r="U58" s="370">
        <f>+W57</f>
        <v>15809523.809523813</v>
      </c>
      <c r="V58" s="367">
        <f>+U$32</f>
        <v>571428.57142857148</v>
      </c>
      <c r="W58" s="367">
        <f t="shared" si="1"/>
        <v>15238095.238095243</v>
      </c>
      <c r="X58" s="599">
        <f>+U$29*W58+V58</f>
        <v>2814616.5868054922</v>
      </c>
      <c r="Y58" s="370">
        <f>+AA57</f>
        <v>1580952.3809523818</v>
      </c>
      <c r="Z58" s="367">
        <f>+Y$32</f>
        <v>57142.857142857145</v>
      </c>
      <c r="AA58" s="367">
        <f t="shared" si="17"/>
        <v>1523809.5238095247</v>
      </c>
      <c r="AB58" s="599">
        <f>+Y$29*AA58+Z58</f>
        <v>281461.6586805493</v>
      </c>
      <c r="AC58" s="370">
        <f>+AE57</f>
        <v>1580952.3809523818</v>
      </c>
      <c r="AD58" s="367">
        <f>+AC$32</f>
        <v>57142.857142857145</v>
      </c>
      <c r="AE58" s="367">
        <f t="shared" si="18"/>
        <v>1523809.5238095247</v>
      </c>
      <c r="AF58" s="599">
        <f>+AC$29*AE58+AD58</f>
        <v>281461.6586805493</v>
      </c>
      <c r="AG58" s="370">
        <f>+AI57</f>
        <v>1580952.3809523818</v>
      </c>
      <c r="AH58" s="367">
        <f>+AG$32</f>
        <v>57142.857142857145</v>
      </c>
      <c r="AI58" s="367">
        <f t="shared" si="19"/>
        <v>1523809.5238095247</v>
      </c>
      <c r="AJ58" s="599">
        <f>+AG$29*AI58+AH58</f>
        <v>281461.6586805493</v>
      </c>
      <c r="AK58" s="370">
        <f>+AM57</f>
        <v>1600000.0000000007</v>
      </c>
      <c r="AL58" s="367">
        <f>+AK$32</f>
        <v>57142.857142857145</v>
      </c>
      <c r="AM58" s="367">
        <f t="shared" si="20"/>
        <v>1542857.1428571437</v>
      </c>
      <c r="AN58" s="599">
        <f>+AK$29*AM58+AL58</f>
        <v>284265.64369977044</v>
      </c>
      <c r="AO58" s="370">
        <f t="shared" si="21"/>
        <v>12927096.771428572</v>
      </c>
      <c r="AP58" s="367">
        <f>+AO$32</f>
        <v>453582.34285714285</v>
      </c>
      <c r="AQ58" s="367">
        <f t="shared" si="22"/>
        <v>12473514.428571429</v>
      </c>
      <c r="AR58" s="599">
        <f>+AO$29*AQ58+AP58</f>
        <v>2289798.5915816836</v>
      </c>
      <c r="AS58" s="370">
        <f t="shared" si="23"/>
        <v>24057547.842857137</v>
      </c>
      <c r="AT58" s="367">
        <f>+AS$32</f>
        <v>844124.48571428575</v>
      </c>
      <c r="AU58" s="367">
        <f t="shared" si="24"/>
        <v>23213423.357142851</v>
      </c>
      <c r="AV58" s="599">
        <f>+AS$29*AU58+AT58</f>
        <v>4261354.2809732985</v>
      </c>
      <c r="AW58" s="370">
        <f t="shared" si="25"/>
        <v>47701809.857142843</v>
      </c>
      <c r="AX58" s="367">
        <f>+AW$32</f>
        <v>1673747.7142857143</v>
      </c>
      <c r="AY58" s="367">
        <f t="shared" si="26"/>
        <v>46028062.142857127</v>
      </c>
      <c r="AZ58" s="599">
        <f>+AW$29*AY58+AX58</f>
        <v>8449502.5416841712</v>
      </c>
      <c r="BA58" s="370">
        <f t="shared" si="27"/>
        <v>4256233.9714285703</v>
      </c>
      <c r="BB58" s="367">
        <f>+BA$32</f>
        <v>149341.54285714286</v>
      </c>
      <c r="BC58" s="367">
        <f t="shared" si="28"/>
        <v>4106892.4285714272</v>
      </c>
      <c r="BD58" s="599">
        <f>+BA$29*BC58+BB58</f>
        <v>753913.94723366306</v>
      </c>
      <c r="BE58" s="370">
        <f t="shared" ref="BE58" si="38">+BG57</f>
        <v>16036804.085714284</v>
      </c>
      <c r="BF58" s="367">
        <f>+BE$32</f>
        <v>543480.11428571434</v>
      </c>
      <c r="BG58" s="367">
        <f t="shared" si="30"/>
        <v>15493323.971428569</v>
      </c>
      <c r="BH58" s="599">
        <f>+BE$29*BG58+BF58</f>
        <v>2824240.150761561</v>
      </c>
      <c r="BI58" s="370">
        <f t="shared" ref="BI58" si="39">+BK57</f>
        <v>45645170.749238081</v>
      </c>
      <c r="BJ58" s="367">
        <f>+BI$32</f>
        <v>1481495.7768571428</v>
      </c>
      <c r="BK58" s="367">
        <f t="shared" si="32"/>
        <v>44163674.972380936</v>
      </c>
      <c r="BL58" s="599">
        <f>+BI$29*BK58+BJ58</f>
        <v>7982795.6352133229</v>
      </c>
      <c r="BM58" s="370">
        <f t="shared" ref="BM58" si="40">+BO57</f>
        <v>7689758.6647619037</v>
      </c>
      <c r="BN58" s="367">
        <f>+BM$32</f>
        <v>246385.85714285713</v>
      </c>
      <c r="BO58" s="367">
        <f t="shared" si="34"/>
        <v>7443372.8076190464</v>
      </c>
      <c r="BP58" s="599">
        <f>+BM$29*BO58+BN58</f>
        <v>1342118.9140075557</v>
      </c>
      <c r="BQ58" s="618">
        <f t="shared" si="13"/>
        <v>43062369.182784423</v>
      </c>
      <c r="BR58" s="204"/>
      <c r="BS58" s="368">
        <f>+BQ58</f>
        <v>43062369.182784423</v>
      </c>
    </row>
    <row r="59" spans="1:74">
      <c r="A59">
        <f t="shared" si="10"/>
        <v>44</v>
      </c>
      <c r="C59" s="320" t="str">
        <f t="shared" si="11"/>
        <v>W Increased ROE</v>
      </c>
      <c r="D59" s="366">
        <f t="shared" si="12"/>
        <v>2019</v>
      </c>
      <c r="E59" s="367">
        <f>+E58</f>
        <v>24489627.309523799</v>
      </c>
      <c r="F59" s="367">
        <f>+F58</f>
        <v>958810.85714285716</v>
      </c>
      <c r="G59" s="367">
        <f t="shared" si="14"/>
        <v>23530816.45238094</v>
      </c>
      <c r="H59" s="982">
        <f>+E$30*G59+F59</f>
        <v>4640895.1920105955</v>
      </c>
      <c r="I59" s="370">
        <f>+I58</f>
        <v>5281765.9583333349</v>
      </c>
      <c r="J59" s="367">
        <f>+J58</f>
        <v>199625.8</v>
      </c>
      <c r="K59" s="367">
        <f t="shared" si="15"/>
        <v>5082140.1583333351</v>
      </c>
      <c r="L59" s="599">
        <f>+I$30*K59+J59</f>
        <v>947763.65565131605</v>
      </c>
      <c r="M59" s="370">
        <f>+M58</f>
        <v>3789714.7738095243</v>
      </c>
      <c r="N59" s="367">
        <f>+N58</f>
        <v>143233.3142857143</v>
      </c>
      <c r="O59" s="367">
        <f t="shared" si="16"/>
        <v>3646481.4595238101</v>
      </c>
      <c r="P59" s="599">
        <f>+M$30*O59+N59</f>
        <v>680028.98201776738</v>
      </c>
      <c r="Q59" s="370">
        <f>+Q58</f>
        <v>29010476.190476198</v>
      </c>
      <c r="R59" s="367">
        <f>+R58</f>
        <v>1048571.4285714285</v>
      </c>
      <c r="S59" s="367">
        <f t="shared" si="0"/>
        <v>27961904.761904769</v>
      </c>
      <c r="T59" s="599">
        <f>+Q$30*S59+R59</f>
        <v>5424029.1057509826</v>
      </c>
      <c r="U59" s="370">
        <f>+U58</f>
        <v>15809523.809523813</v>
      </c>
      <c r="V59" s="367">
        <f>+V58</f>
        <v>571428.57142857148</v>
      </c>
      <c r="W59" s="367">
        <f t="shared" si="1"/>
        <v>15238095.238095243</v>
      </c>
      <c r="X59" s="599">
        <f>+U$30*W59+V59</f>
        <v>2955874.1720713805</v>
      </c>
      <c r="Y59" s="370">
        <f>+Y58</f>
        <v>1580952.3809523818</v>
      </c>
      <c r="Z59" s="367">
        <f>+Z58</f>
        <v>57142.857142857145</v>
      </c>
      <c r="AA59" s="367">
        <f t="shared" si="17"/>
        <v>1523809.5238095247</v>
      </c>
      <c r="AB59" s="599">
        <f>+Y$30*AA59+Z59</f>
        <v>281461.6586805493</v>
      </c>
      <c r="AC59" s="370">
        <f>+AC58</f>
        <v>1580952.3809523818</v>
      </c>
      <c r="AD59" s="367">
        <f>+AD58</f>
        <v>57142.857142857145</v>
      </c>
      <c r="AE59" s="367">
        <f t="shared" si="18"/>
        <v>1523809.5238095247</v>
      </c>
      <c r="AF59" s="599">
        <f>+AC$30*AE59+AD59</f>
        <v>281461.6586805493</v>
      </c>
      <c r="AG59" s="370">
        <f>+AG58</f>
        <v>1580952.3809523818</v>
      </c>
      <c r="AH59" s="367">
        <f>+AH58</f>
        <v>57142.857142857145</v>
      </c>
      <c r="AI59" s="367">
        <f t="shared" si="19"/>
        <v>1523809.5238095247</v>
      </c>
      <c r="AJ59" s="599">
        <f>+AG$30*AI59+AH59</f>
        <v>281461.6586805493</v>
      </c>
      <c r="AK59" s="370">
        <f>+AK58</f>
        <v>1600000.0000000007</v>
      </c>
      <c r="AL59" s="367">
        <f>+AL58</f>
        <v>57142.857142857145</v>
      </c>
      <c r="AM59" s="367">
        <f t="shared" si="20"/>
        <v>1542857.1428571437</v>
      </c>
      <c r="AN59" s="599">
        <f>+AK$30*AM59+AL59</f>
        <v>284265.64369977044</v>
      </c>
      <c r="AO59" s="370">
        <f>+AQ57</f>
        <v>12927096.771428572</v>
      </c>
      <c r="AP59" s="367">
        <f>+AP58</f>
        <v>453582.34285714285</v>
      </c>
      <c r="AQ59" s="367">
        <f t="shared" si="22"/>
        <v>12473514.428571429</v>
      </c>
      <c r="AR59" s="599">
        <f>+AO$30*AQ59+AP59</f>
        <v>2405428.4324790072</v>
      </c>
      <c r="AS59" s="370">
        <f>+AU57</f>
        <v>24057547.842857137</v>
      </c>
      <c r="AT59" s="367">
        <f>+AT58</f>
        <v>844124.48571428575</v>
      </c>
      <c r="AU59" s="367">
        <f t="shared" si="24"/>
        <v>23213423.357142851</v>
      </c>
      <c r="AV59" s="599">
        <f>+AS$30*AU59+AT59</f>
        <v>4476543.3894510483</v>
      </c>
      <c r="AW59" s="370">
        <f>+AY57</f>
        <v>47701809.857142843</v>
      </c>
      <c r="AX59" s="367">
        <f>+AX58</f>
        <v>1673747.7142857143</v>
      </c>
      <c r="AY59" s="367">
        <f t="shared" si="26"/>
        <v>46028062.142857127</v>
      </c>
      <c r="AZ59" s="599">
        <f>+AW$30*AY59+AX59</f>
        <v>8449502.5416841712</v>
      </c>
      <c r="BA59" s="370">
        <f>+BC57</f>
        <v>4256233.9714285703</v>
      </c>
      <c r="BB59" s="367">
        <f>+BB58</f>
        <v>149341.54285714286</v>
      </c>
      <c r="BC59" s="367">
        <f t="shared" si="28"/>
        <v>4106892.4285714272</v>
      </c>
      <c r="BD59" s="599">
        <f>+BA$30*BC59+BB59</f>
        <v>753913.94723366306</v>
      </c>
      <c r="BE59" s="370">
        <f>+BG57</f>
        <v>16036804.085714284</v>
      </c>
      <c r="BF59" s="367">
        <f>+BF58</f>
        <v>543480.11428571434</v>
      </c>
      <c r="BG59" s="367">
        <f t="shared" si="30"/>
        <v>15493323.971428569</v>
      </c>
      <c r="BH59" s="599">
        <f>+BE$30*BG59+BF59</f>
        <v>2967863.7137955241</v>
      </c>
      <c r="BI59" s="370">
        <f>+BK57</f>
        <v>45645170.749238081</v>
      </c>
      <c r="BJ59" s="367">
        <f>+BJ58</f>
        <v>1481495.7768571428</v>
      </c>
      <c r="BK59" s="367">
        <f t="shared" si="32"/>
        <v>44163674.972380936</v>
      </c>
      <c r="BL59" s="599">
        <f>+BI$30*BK59+BJ59</f>
        <v>7982795.6352133229</v>
      </c>
      <c r="BM59" s="370">
        <f>+BO57</f>
        <v>7689758.6647619037</v>
      </c>
      <c r="BN59" s="367">
        <f>+BN58</f>
        <v>246385.85714285713</v>
      </c>
      <c r="BO59" s="367">
        <f t="shared" si="34"/>
        <v>7443372.8076190464</v>
      </c>
      <c r="BP59" s="599">
        <f>+BM$30*BO59+BN59</f>
        <v>1342118.9140075557</v>
      </c>
      <c r="BQ59" s="618">
        <f t="shared" si="13"/>
        <v>44155408.301107749</v>
      </c>
      <c r="BR59" s="369">
        <f>+BQ59</f>
        <v>44155408.301107749</v>
      </c>
      <c r="BS59" s="318"/>
    </row>
    <row r="60" spans="1:74">
      <c r="A60">
        <f t="shared" si="10"/>
        <v>45</v>
      </c>
      <c r="C60" s="320" t="str">
        <f t="shared" si="11"/>
        <v>Base FCR</v>
      </c>
      <c r="D60" s="366">
        <f t="shared" si="12"/>
        <v>2020</v>
      </c>
      <c r="E60" s="367">
        <f>+G59</f>
        <v>23530816.45238094</v>
      </c>
      <c r="F60" s="367">
        <f>+E$32</f>
        <v>958810.85714285716</v>
      </c>
      <c r="G60" s="367">
        <f t="shared" si="14"/>
        <v>22572005.595238082</v>
      </c>
      <c r="H60" s="982">
        <f>+E$29*G60+F60</f>
        <v>4281618.0481410949</v>
      </c>
      <c r="I60" s="370">
        <f>+K59</f>
        <v>5082140.1583333351</v>
      </c>
      <c r="J60" s="367">
        <f>+I$32</f>
        <v>199625.8</v>
      </c>
      <c r="K60" s="367">
        <f t="shared" si="15"/>
        <v>4882514.3583333353</v>
      </c>
      <c r="L60" s="599">
        <f>+I$29*K60+J60</f>
        <v>918376.89863718906</v>
      </c>
      <c r="M60" s="370">
        <f>+O59</f>
        <v>3646481.4595238101</v>
      </c>
      <c r="N60" s="367">
        <f>+M$32</f>
        <v>143233.3142857143</v>
      </c>
      <c r="O60" s="367">
        <f t="shared" si="16"/>
        <v>3503248.1452380959</v>
      </c>
      <c r="P60" s="599">
        <f>+M$29*O60+N60</f>
        <v>658943.71847346413</v>
      </c>
      <c r="Q60" s="370">
        <f>+S59</f>
        <v>27961904.761904769</v>
      </c>
      <c r="R60" s="367">
        <f>+Q$32</f>
        <v>1048571.4285714285</v>
      </c>
      <c r="S60" s="367">
        <f t="shared" si="0"/>
        <v>26913333.33333334</v>
      </c>
      <c r="T60" s="599">
        <f>+Q$29*S60+R60</f>
        <v>5010462.061479954</v>
      </c>
      <c r="U60" s="370">
        <f>+W59</f>
        <v>15238095.238095243</v>
      </c>
      <c r="V60" s="367">
        <f>+U$32</f>
        <v>571428.57142857148</v>
      </c>
      <c r="W60" s="367">
        <f t="shared" si="1"/>
        <v>14666666.666666672</v>
      </c>
      <c r="X60" s="599">
        <f>+U$29*W60+V60</f>
        <v>2730497.0362288579</v>
      </c>
      <c r="Y60" s="370">
        <f>+AA59</f>
        <v>1523809.5238095247</v>
      </c>
      <c r="Z60" s="367">
        <f>+Y$32</f>
        <v>57142.857142857145</v>
      </c>
      <c r="AA60" s="367">
        <f t="shared" si="17"/>
        <v>1466666.6666666677</v>
      </c>
      <c r="AB60" s="599">
        <f>+Y$29*AA60+Z60</f>
        <v>273049.70362288586</v>
      </c>
      <c r="AC60" s="370">
        <f>+AE59</f>
        <v>1523809.5238095247</v>
      </c>
      <c r="AD60" s="367">
        <f>+AC$32</f>
        <v>57142.857142857145</v>
      </c>
      <c r="AE60" s="367">
        <f t="shared" si="18"/>
        <v>1466666.6666666677</v>
      </c>
      <c r="AF60" s="599">
        <f>+AC$29*AE60+AD60</f>
        <v>273049.70362288586</v>
      </c>
      <c r="AG60" s="370">
        <f>+AI59</f>
        <v>1523809.5238095247</v>
      </c>
      <c r="AH60" s="367">
        <f>+AG$32</f>
        <v>57142.857142857145</v>
      </c>
      <c r="AI60" s="367">
        <f t="shared" si="19"/>
        <v>1466666.6666666677</v>
      </c>
      <c r="AJ60" s="599">
        <f>+AG$29*AI60+AH60</f>
        <v>273049.70362288586</v>
      </c>
      <c r="AK60" s="370">
        <f>+AM59</f>
        <v>1542857.1428571437</v>
      </c>
      <c r="AL60" s="367">
        <f>+AK$32</f>
        <v>57142.857142857145</v>
      </c>
      <c r="AM60" s="367">
        <f t="shared" si="20"/>
        <v>1485714.2857142866</v>
      </c>
      <c r="AN60" s="599">
        <f>+AK$29*AM60+AL60</f>
        <v>275853.68864210701</v>
      </c>
      <c r="AO60" s="370">
        <f t="shared" si="21"/>
        <v>12473514.428571429</v>
      </c>
      <c r="AP60" s="367">
        <f>+AO$32</f>
        <v>453582.34285714285</v>
      </c>
      <c r="AQ60" s="367">
        <f t="shared" si="22"/>
        <v>12019932.085714286</v>
      </c>
      <c r="AR60" s="599">
        <f>+AO$29*AQ60+AP60</f>
        <v>2223027.0916280639</v>
      </c>
      <c r="AS60" s="370">
        <f t="shared" si="23"/>
        <v>23213423.357142851</v>
      </c>
      <c r="AT60" s="367">
        <f>+AS$32</f>
        <v>844124.48571428575</v>
      </c>
      <c r="AU60" s="367">
        <f t="shared" si="24"/>
        <v>22369298.871428564</v>
      </c>
      <c r="AV60" s="599">
        <f>+AS$29*AU60+AT60</f>
        <v>4137091.3793275156</v>
      </c>
      <c r="AW60" s="370">
        <f t="shared" si="25"/>
        <v>46028062.142857127</v>
      </c>
      <c r="AX60" s="367">
        <f>+AW$32</f>
        <v>1673747.7142857143</v>
      </c>
      <c r="AY60" s="367">
        <f t="shared" si="26"/>
        <v>44354314.42857141</v>
      </c>
      <c r="AZ60" s="599">
        <f>+AW$29*AY60+AX60</f>
        <v>8203111.4570514988</v>
      </c>
      <c r="BA60" s="370">
        <f t="shared" si="27"/>
        <v>4106892.4285714272</v>
      </c>
      <c r="BB60" s="367">
        <f>+BA$32</f>
        <v>149341.54285714286</v>
      </c>
      <c r="BC60" s="367">
        <f t="shared" si="28"/>
        <v>3957550.8857142841</v>
      </c>
      <c r="BD60" s="599">
        <f>+BA$29*BC60+BB60</f>
        <v>731929.49616542587</v>
      </c>
      <c r="BE60" s="370">
        <f t="shared" ref="BE60" si="41">+BG59</f>
        <v>15493323.971428569</v>
      </c>
      <c r="BF60" s="367">
        <f>+BE$32</f>
        <v>543480.11428571434</v>
      </c>
      <c r="BG60" s="367">
        <f t="shared" si="30"/>
        <v>14949843.857142854</v>
      </c>
      <c r="BH60" s="599">
        <f>+BE$29*BG60+BF60</f>
        <v>2744234.8705797195</v>
      </c>
      <c r="BI60" s="370">
        <f t="shared" ref="BI60" si="42">+BK59</f>
        <v>44163674.972380936</v>
      </c>
      <c r="BJ60" s="367">
        <f>+BI$32</f>
        <v>1481495.7768571428</v>
      </c>
      <c r="BK60" s="367">
        <f t="shared" si="32"/>
        <v>42682179.195523791</v>
      </c>
      <c r="BL60" s="599">
        <f>+BI$29*BK60+BJ60</f>
        <v>7764705.8070851136</v>
      </c>
      <c r="BM60" s="370">
        <f t="shared" ref="BM60" si="43">+BO59</f>
        <v>7443372.8076190464</v>
      </c>
      <c r="BN60" s="367">
        <f>+BM$32</f>
        <v>246385.85714285713</v>
      </c>
      <c r="BO60" s="367">
        <f t="shared" si="34"/>
        <v>7196986.9504761891</v>
      </c>
      <c r="BP60" s="599">
        <f>+BM$29*BO60+BN60</f>
        <v>1305848.6457577876</v>
      </c>
      <c r="BQ60" s="618">
        <f t="shared" si="13"/>
        <v>41804849.310066447</v>
      </c>
      <c r="BR60" s="204"/>
      <c r="BS60" s="368">
        <f>+BQ60</f>
        <v>41804849.310066447</v>
      </c>
    </row>
    <row r="61" spans="1:74">
      <c r="A61">
        <f t="shared" si="10"/>
        <v>46</v>
      </c>
      <c r="C61" s="320" t="str">
        <f t="shared" si="11"/>
        <v>W Increased ROE</v>
      </c>
      <c r="D61" s="366">
        <f t="shared" si="12"/>
        <v>2020</v>
      </c>
      <c r="E61" s="367">
        <f>+E60</f>
        <v>23530816.45238094</v>
      </c>
      <c r="F61" s="367">
        <f>+F60</f>
        <v>958810.85714285716</v>
      </c>
      <c r="G61" s="367">
        <f t="shared" si="14"/>
        <v>22572005.595238082</v>
      </c>
      <c r="H61" s="982">
        <f>+E$30*G61+F61</f>
        <v>4490861.1953436583</v>
      </c>
      <c r="I61" s="370">
        <f>+I60</f>
        <v>5082140.1583333351</v>
      </c>
      <c r="J61" s="367">
        <f>+J60</f>
        <v>199625.8</v>
      </c>
      <c r="K61" s="367">
        <f t="shared" si="15"/>
        <v>4882514.3583333353</v>
      </c>
      <c r="L61" s="599">
        <f>+I$30*K61+J61</f>
        <v>918376.89863718906</v>
      </c>
      <c r="M61" s="370">
        <f>+M60</f>
        <v>3646481.4595238101</v>
      </c>
      <c r="N61" s="367">
        <f>+N60</f>
        <v>143233.3142857143</v>
      </c>
      <c r="O61" s="367">
        <f t="shared" si="16"/>
        <v>3503248.1452380959</v>
      </c>
      <c r="P61" s="599">
        <f>+M$30*O61+N61</f>
        <v>658943.71847346413</v>
      </c>
      <c r="Q61" s="370">
        <f>+Q60</f>
        <v>27961904.761904769</v>
      </c>
      <c r="R61" s="367">
        <f>+R60</f>
        <v>1048571.4285714285</v>
      </c>
      <c r="S61" s="367">
        <f t="shared" si="0"/>
        <v>26913333.33333334</v>
      </c>
      <c r="T61" s="599">
        <f>+Q$30*S61+R61</f>
        <v>5259949.4428567495</v>
      </c>
      <c r="U61" s="370">
        <f>+U60</f>
        <v>15238095.238095243</v>
      </c>
      <c r="V61" s="367">
        <f>+V60</f>
        <v>571428.57142857148</v>
      </c>
      <c r="W61" s="367">
        <f t="shared" si="1"/>
        <v>14666666.666666672</v>
      </c>
      <c r="X61" s="599">
        <f>+U$30*W61+V61</f>
        <v>2866457.4620472756</v>
      </c>
      <c r="Y61" s="370">
        <f>+Y60</f>
        <v>1523809.5238095247</v>
      </c>
      <c r="Z61" s="367">
        <f>+Z60</f>
        <v>57142.857142857145</v>
      </c>
      <c r="AA61" s="367">
        <f t="shared" si="17"/>
        <v>1466666.6666666677</v>
      </c>
      <c r="AB61" s="599">
        <f>+Y$30*AA61+Z61</f>
        <v>273049.70362288586</v>
      </c>
      <c r="AC61" s="370">
        <f>+AC60</f>
        <v>1523809.5238095247</v>
      </c>
      <c r="AD61" s="367">
        <f>+AD60</f>
        <v>57142.857142857145</v>
      </c>
      <c r="AE61" s="367">
        <f t="shared" si="18"/>
        <v>1466666.6666666677</v>
      </c>
      <c r="AF61" s="599">
        <f>+AC$30*AE61+AD61</f>
        <v>273049.70362288586</v>
      </c>
      <c r="AG61" s="370">
        <f>+AG60</f>
        <v>1523809.5238095247</v>
      </c>
      <c r="AH61" s="367">
        <f>+AH60</f>
        <v>57142.857142857145</v>
      </c>
      <c r="AI61" s="367">
        <f t="shared" si="19"/>
        <v>1466666.6666666677</v>
      </c>
      <c r="AJ61" s="599">
        <f>+AG$30*AI61+AH61</f>
        <v>273049.70362288586</v>
      </c>
      <c r="AK61" s="370">
        <f>+AK60</f>
        <v>1542857.1428571437</v>
      </c>
      <c r="AL61" s="367">
        <f>+AL60</f>
        <v>57142.857142857145</v>
      </c>
      <c r="AM61" s="367">
        <f t="shared" si="20"/>
        <v>1485714.2857142866</v>
      </c>
      <c r="AN61" s="599">
        <f>+AK$30*AM61+AL61</f>
        <v>275853.68864210701</v>
      </c>
      <c r="AO61" s="370">
        <f>+AQ59</f>
        <v>12473514.428571429</v>
      </c>
      <c r="AP61" s="367">
        <f>+AP60</f>
        <v>453582.34285714285</v>
      </c>
      <c r="AQ61" s="367">
        <f t="shared" si="22"/>
        <v>12019932.085714286</v>
      </c>
      <c r="AR61" s="599">
        <f>+AO$30*AQ61+AP61</f>
        <v>2334452.2110382118</v>
      </c>
      <c r="AS61" s="370">
        <f>+AU59</f>
        <v>23213423.357142851</v>
      </c>
      <c r="AT61" s="367">
        <f>+AT60</f>
        <v>844124.48571428575</v>
      </c>
      <c r="AU61" s="367">
        <f t="shared" si="24"/>
        <v>22369298.871428564</v>
      </c>
      <c r="AV61" s="599">
        <f>+AS$30*AU61+AT61</f>
        <v>4344455.4293151656</v>
      </c>
      <c r="AW61" s="370">
        <f>+AY59</f>
        <v>46028062.142857127</v>
      </c>
      <c r="AX61" s="367">
        <f>+AX60</f>
        <v>1673747.7142857143</v>
      </c>
      <c r="AY61" s="367">
        <f t="shared" si="26"/>
        <v>44354314.42857141</v>
      </c>
      <c r="AZ61" s="599">
        <f>+AW$30*AY61+AX61</f>
        <v>8203111.4570514988</v>
      </c>
      <c r="BA61" s="370">
        <f>+BC59</f>
        <v>4106892.4285714272</v>
      </c>
      <c r="BB61" s="367">
        <f>+BB60</f>
        <v>149341.54285714286</v>
      </c>
      <c r="BC61" s="367">
        <f t="shared" si="28"/>
        <v>3957550.8857142841</v>
      </c>
      <c r="BD61" s="599">
        <f>+BA$30*BC61+BB61</f>
        <v>731929.49616542587</v>
      </c>
      <c r="BE61" s="370">
        <f>+BG59</f>
        <v>15493323.971428569</v>
      </c>
      <c r="BF61" s="367">
        <f>+BF60</f>
        <v>543480.11428571434</v>
      </c>
      <c r="BG61" s="367">
        <f t="shared" si="30"/>
        <v>14949843.857142854</v>
      </c>
      <c r="BH61" s="599">
        <f>+BE$30*BG61+BF61</f>
        <v>2882820.3571753553</v>
      </c>
      <c r="BI61" s="370">
        <f>+BK59</f>
        <v>44163674.972380936</v>
      </c>
      <c r="BJ61" s="367">
        <f>+BJ60</f>
        <v>1481495.7768571428</v>
      </c>
      <c r="BK61" s="367">
        <f t="shared" si="32"/>
        <v>42682179.195523791</v>
      </c>
      <c r="BL61" s="599">
        <f>+BI$30*BK61+BJ61</f>
        <v>7764705.8070851136</v>
      </c>
      <c r="BM61" s="370">
        <f>+BO59</f>
        <v>7443372.8076190464</v>
      </c>
      <c r="BN61" s="367">
        <f>+BN60</f>
        <v>246385.85714285713</v>
      </c>
      <c r="BO61" s="367">
        <f t="shared" si="34"/>
        <v>7196986.9504761891</v>
      </c>
      <c r="BP61" s="599">
        <f>+BM$30*BO61+BN61</f>
        <v>1305848.6457577876</v>
      </c>
      <c r="BQ61" s="618">
        <f t="shared" si="13"/>
        <v>42856914.920457654</v>
      </c>
      <c r="BR61" s="369">
        <f>+BQ61</f>
        <v>42856914.920457654</v>
      </c>
      <c r="BS61" s="318"/>
    </row>
    <row r="62" spans="1:74">
      <c r="A62">
        <f t="shared" si="10"/>
        <v>47</v>
      </c>
      <c r="C62" s="320" t="str">
        <f t="shared" si="11"/>
        <v>Base FCR</v>
      </c>
      <c r="D62" s="366">
        <f t="shared" si="12"/>
        <v>2021</v>
      </c>
      <c r="E62" s="367">
        <f>+G61</f>
        <v>22572005.595238082</v>
      </c>
      <c r="F62" s="367">
        <f>+E$32</f>
        <v>958810.85714285716</v>
      </c>
      <c r="G62" s="367">
        <f t="shared" si="14"/>
        <v>21613194.738095224</v>
      </c>
      <c r="H62" s="982">
        <f>+E$29*G62+F62</f>
        <v>4140472.2559570987</v>
      </c>
      <c r="I62" s="370">
        <f>+K61</f>
        <v>4882514.3583333353</v>
      </c>
      <c r="J62" s="367">
        <f>+I$32</f>
        <v>199625.8</v>
      </c>
      <c r="K62" s="367">
        <f t="shared" si="15"/>
        <v>4682888.5583333354</v>
      </c>
      <c r="L62" s="599">
        <f>+I$29*K62+J62</f>
        <v>888990.14162306208</v>
      </c>
      <c r="M62" s="370">
        <f>+O61</f>
        <v>3503248.1452380959</v>
      </c>
      <c r="N62" s="367">
        <f>+M$32</f>
        <v>143233.3142857143</v>
      </c>
      <c r="O62" s="367">
        <f t="shared" si="16"/>
        <v>3360014.8309523817</v>
      </c>
      <c r="P62" s="599">
        <f>+M$29*O62+N62</f>
        <v>637858.45492916089</v>
      </c>
      <c r="Q62" s="370">
        <f>+S61</f>
        <v>26913333.33333334</v>
      </c>
      <c r="R62" s="367">
        <f>+Q$32</f>
        <v>1048571.4285714285</v>
      </c>
      <c r="S62" s="367">
        <f t="shared" si="0"/>
        <v>25864761.90476191</v>
      </c>
      <c r="T62" s="599">
        <f>+Q$29*S62+R62</f>
        <v>4856102.6861718297</v>
      </c>
      <c r="U62" s="370">
        <f>+W61</f>
        <v>14666666.666666672</v>
      </c>
      <c r="V62" s="367">
        <f>+U$32</f>
        <v>571428.57142857148</v>
      </c>
      <c r="W62" s="367">
        <f t="shared" si="1"/>
        <v>14095238.095238101</v>
      </c>
      <c r="X62" s="599">
        <f>+U$29*W62+V62</f>
        <v>2646377.4856522237</v>
      </c>
      <c r="Y62" s="370">
        <f>+AA61</f>
        <v>1466666.6666666677</v>
      </c>
      <c r="Z62" s="367">
        <f>+Y$32</f>
        <v>57142.857142857145</v>
      </c>
      <c r="AA62" s="367">
        <f t="shared" si="17"/>
        <v>1409523.8095238106</v>
      </c>
      <c r="AB62" s="599">
        <f>+Y$29*AA62+Z62</f>
        <v>264637.74856522243</v>
      </c>
      <c r="AC62" s="370">
        <f>+AE61</f>
        <v>1466666.6666666677</v>
      </c>
      <c r="AD62" s="367">
        <f>+AC$32</f>
        <v>57142.857142857145</v>
      </c>
      <c r="AE62" s="367">
        <f t="shared" si="18"/>
        <v>1409523.8095238106</v>
      </c>
      <c r="AF62" s="599">
        <f>+AC$29*AE62+AD62</f>
        <v>264637.74856522243</v>
      </c>
      <c r="AG62" s="370">
        <f>+AI61</f>
        <v>1466666.6666666677</v>
      </c>
      <c r="AH62" s="367">
        <f>+AG$32</f>
        <v>57142.857142857145</v>
      </c>
      <c r="AI62" s="367">
        <f t="shared" si="19"/>
        <v>1409523.8095238106</v>
      </c>
      <c r="AJ62" s="599">
        <f>+AG$29*AI62+AH62</f>
        <v>264637.74856522243</v>
      </c>
      <c r="AK62" s="370">
        <f>+AM61</f>
        <v>1485714.2857142866</v>
      </c>
      <c r="AL62" s="367">
        <f>+AK$32</f>
        <v>57142.857142857145</v>
      </c>
      <c r="AM62" s="367">
        <f t="shared" si="20"/>
        <v>1428571.4285714296</v>
      </c>
      <c r="AN62" s="599">
        <f>+AK$29*AM62+AL62</f>
        <v>267441.73358444357</v>
      </c>
      <c r="AO62" s="370">
        <f t="shared" si="21"/>
        <v>12019932.085714286</v>
      </c>
      <c r="AP62" s="367">
        <f>+AO$32</f>
        <v>453582.34285714285</v>
      </c>
      <c r="AQ62" s="367">
        <f t="shared" si="22"/>
        <v>11566349.742857143</v>
      </c>
      <c r="AR62" s="599">
        <f>+AO$29*AQ62+AP62</f>
        <v>2156255.5916744443</v>
      </c>
      <c r="AS62" s="370">
        <f t="shared" si="23"/>
        <v>22369298.871428564</v>
      </c>
      <c r="AT62" s="367">
        <f>+AS$32</f>
        <v>844124.48571428575</v>
      </c>
      <c r="AU62" s="367">
        <f t="shared" si="24"/>
        <v>21525174.385714278</v>
      </c>
      <c r="AV62" s="599">
        <f>+AS$29*AU62+AT62</f>
        <v>4012828.4776817332</v>
      </c>
      <c r="AW62" s="370">
        <f t="shared" si="25"/>
        <v>44354314.42857141</v>
      </c>
      <c r="AX62" s="367">
        <f>+AW$32</f>
        <v>1673747.7142857143</v>
      </c>
      <c r="AY62" s="367">
        <f t="shared" si="26"/>
        <v>42680566.714285694</v>
      </c>
      <c r="AZ62" s="599">
        <f>+AW$29*AY62+AX62</f>
        <v>7956720.3724188274</v>
      </c>
      <c r="BA62" s="370">
        <f t="shared" si="27"/>
        <v>3957550.8857142841</v>
      </c>
      <c r="BB62" s="367">
        <f>+BA$32</f>
        <v>149341.54285714286</v>
      </c>
      <c r="BC62" s="367">
        <f t="shared" si="28"/>
        <v>3808209.342857141</v>
      </c>
      <c r="BD62" s="599">
        <f>+BA$29*BC62+BB62</f>
        <v>709945.04509718879</v>
      </c>
      <c r="BE62" s="370">
        <f t="shared" ref="BE62" si="44">+BG61</f>
        <v>14949843.857142854</v>
      </c>
      <c r="BF62" s="367">
        <f>+BE$32</f>
        <v>543480.11428571434</v>
      </c>
      <c r="BG62" s="367">
        <f t="shared" si="30"/>
        <v>14406363.74285714</v>
      </c>
      <c r="BH62" s="599">
        <f>+BE$29*BG62+BF62</f>
        <v>2664229.5903978781</v>
      </c>
      <c r="BI62" s="370">
        <f t="shared" ref="BI62" si="45">+BK61</f>
        <v>42682179.195523791</v>
      </c>
      <c r="BJ62" s="367">
        <f>+BI$32</f>
        <v>1481495.7768571428</v>
      </c>
      <c r="BK62" s="367">
        <f t="shared" si="32"/>
        <v>41200683.418666646</v>
      </c>
      <c r="BL62" s="599">
        <f>+BI$29*BK62+BJ62</f>
        <v>7546615.9789569061</v>
      </c>
      <c r="BM62" s="370">
        <f t="shared" ref="BM62" si="46">+BO61</f>
        <v>7196986.9504761891</v>
      </c>
      <c r="BN62" s="367">
        <f>+BM$32</f>
        <v>246385.85714285713</v>
      </c>
      <c r="BO62" s="367">
        <f t="shared" si="34"/>
        <v>6950601.0933333319</v>
      </c>
      <c r="BP62" s="599">
        <f>+BM$29*BO62+BN62</f>
        <v>1269578.3775080198</v>
      </c>
      <c r="BQ62" s="618">
        <f t="shared" si="13"/>
        <v>40547329.437348485</v>
      </c>
      <c r="BR62" s="204"/>
      <c r="BS62" s="368">
        <f>+BQ62</f>
        <v>40547329.437348485</v>
      </c>
    </row>
    <row r="63" spans="1:74">
      <c r="A63">
        <f t="shared" si="10"/>
        <v>48</v>
      </c>
      <c r="C63" s="320" t="str">
        <f t="shared" si="11"/>
        <v>W Increased ROE</v>
      </c>
      <c r="D63" s="366">
        <f t="shared" si="12"/>
        <v>2021</v>
      </c>
      <c r="E63" s="367">
        <f>+E62</f>
        <v>22572005.595238082</v>
      </c>
      <c r="F63" s="367">
        <f>+F62</f>
        <v>958810.85714285716</v>
      </c>
      <c r="G63" s="367">
        <f t="shared" si="14"/>
        <v>21613194.738095224</v>
      </c>
      <c r="H63" s="982">
        <f>+E$30*G63+F63</f>
        <v>4340827.1986767212</v>
      </c>
      <c r="I63" s="370">
        <f>+I62</f>
        <v>4882514.3583333353</v>
      </c>
      <c r="J63" s="367">
        <f>+J62</f>
        <v>199625.8</v>
      </c>
      <c r="K63" s="367">
        <f t="shared" si="15"/>
        <v>4682888.5583333354</v>
      </c>
      <c r="L63" s="599">
        <f>+I$30*K63+J63</f>
        <v>888990.14162306208</v>
      </c>
      <c r="M63" s="370">
        <f>+M62</f>
        <v>3503248.1452380959</v>
      </c>
      <c r="N63" s="367">
        <f>+N62</f>
        <v>143233.3142857143</v>
      </c>
      <c r="O63" s="367">
        <f t="shared" si="16"/>
        <v>3360014.8309523817</v>
      </c>
      <c r="P63" s="599">
        <f>+M$30*O63+N63</f>
        <v>637858.45492916089</v>
      </c>
      <c r="Q63" s="370">
        <f>+Q62</f>
        <v>26913333.33333334</v>
      </c>
      <c r="R63" s="367">
        <f>+R62</f>
        <v>1048571.4285714285</v>
      </c>
      <c r="S63" s="367">
        <f t="shared" si="0"/>
        <v>25864761.90476191</v>
      </c>
      <c r="T63" s="599">
        <f>+Q$30*S63+R63</f>
        <v>5095869.7799625164</v>
      </c>
      <c r="U63" s="370">
        <f>+U62</f>
        <v>14666666.666666672</v>
      </c>
      <c r="V63" s="367">
        <f>+V62</f>
        <v>571428.57142857148</v>
      </c>
      <c r="W63" s="367">
        <f t="shared" si="1"/>
        <v>14095238.095238101</v>
      </c>
      <c r="X63" s="599">
        <f>+U$30*W63+V63</f>
        <v>2777040.7520231702</v>
      </c>
      <c r="Y63" s="370">
        <f>+Y62</f>
        <v>1466666.6666666677</v>
      </c>
      <c r="Z63" s="367">
        <f>+Z62</f>
        <v>57142.857142857145</v>
      </c>
      <c r="AA63" s="367">
        <f t="shared" si="17"/>
        <v>1409523.8095238106</v>
      </c>
      <c r="AB63" s="599">
        <f>+Y$30*AA63+Z63</f>
        <v>264637.74856522243</v>
      </c>
      <c r="AC63" s="370">
        <f>+AC62</f>
        <v>1466666.6666666677</v>
      </c>
      <c r="AD63" s="367">
        <f>+AD62</f>
        <v>57142.857142857145</v>
      </c>
      <c r="AE63" s="367">
        <f t="shared" si="18"/>
        <v>1409523.8095238106</v>
      </c>
      <c r="AF63" s="599">
        <f>+AC$30*AE63+AD63</f>
        <v>264637.74856522243</v>
      </c>
      <c r="AG63" s="370">
        <f>+AG62</f>
        <v>1466666.6666666677</v>
      </c>
      <c r="AH63" s="367">
        <f>+AH62</f>
        <v>57142.857142857145</v>
      </c>
      <c r="AI63" s="367">
        <f t="shared" si="19"/>
        <v>1409523.8095238106</v>
      </c>
      <c r="AJ63" s="599">
        <f>+AG$30*AI63+AH63</f>
        <v>264637.74856522243</v>
      </c>
      <c r="AK63" s="370">
        <f>+AK62</f>
        <v>1485714.2857142866</v>
      </c>
      <c r="AL63" s="367">
        <f>+AL62</f>
        <v>57142.857142857145</v>
      </c>
      <c r="AM63" s="367">
        <f t="shared" si="20"/>
        <v>1428571.4285714296</v>
      </c>
      <c r="AN63" s="599">
        <f>+AK$30*AM63+AL63</f>
        <v>267441.73358444357</v>
      </c>
      <c r="AO63" s="370">
        <f>+AQ61</f>
        <v>12019932.085714286</v>
      </c>
      <c r="AP63" s="367">
        <f>+AP62</f>
        <v>453582.34285714285</v>
      </c>
      <c r="AQ63" s="367">
        <f t="shared" si="22"/>
        <v>11566349.742857143</v>
      </c>
      <c r="AR63" s="599">
        <f>+AO$30*AQ63+AP63</f>
        <v>2263475.9895974169</v>
      </c>
      <c r="AS63" s="370">
        <f>+AU61</f>
        <v>22369298.871428564</v>
      </c>
      <c r="AT63" s="367">
        <f>+AT62</f>
        <v>844124.48571428575</v>
      </c>
      <c r="AU63" s="367">
        <f t="shared" si="24"/>
        <v>21525174.385714278</v>
      </c>
      <c r="AV63" s="599">
        <f>+AS$30*AU63+AT63</f>
        <v>4212367.4691792838</v>
      </c>
      <c r="AW63" s="370">
        <f>+AY61</f>
        <v>44354314.42857141</v>
      </c>
      <c r="AX63" s="367">
        <f>+AX62</f>
        <v>1673747.7142857143</v>
      </c>
      <c r="AY63" s="367">
        <f t="shared" si="26"/>
        <v>42680566.714285694</v>
      </c>
      <c r="AZ63" s="599">
        <f>+AW$30*AY63+AX63</f>
        <v>7956720.3724188274</v>
      </c>
      <c r="BA63" s="370">
        <f>+BC61</f>
        <v>3957550.8857142841</v>
      </c>
      <c r="BB63" s="367">
        <f>+BB62</f>
        <v>149341.54285714286</v>
      </c>
      <c r="BC63" s="367">
        <f t="shared" si="28"/>
        <v>3808209.342857141</v>
      </c>
      <c r="BD63" s="599">
        <f>+BA$30*BC63+BB63</f>
        <v>709945.04509718879</v>
      </c>
      <c r="BE63" s="370">
        <f>+BG61</f>
        <v>14949843.857142854</v>
      </c>
      <c r="BF63" s="367">
        <f>+BF62</f>
        <v>543480.11428571434</v>
      </c>
      <c r="BG63" s="367">
        <f t="shared" si="30"/>
        <v>14406363.74285714</v>
      </c>
      <c r="BH63" s="599">
        <f>+BE$30*BG63+BF63</f>
        <v>2797777.000555187</v>
      </c>
      <c r="BI63" s="370">
        <f>+BK61</f>
        <v>42682179.195523791</v>
      </c>
      <c r="BJ63" s="367">
        <f>+BJ62</f>
        <v>1481495.7768571428</v>
      </c>
      <c r="BK63" s="367">
        <f t="shared" si="32"/>
        <v>41200683.418666646</v>
      </c>
      <c r="BL63" s="599">
        <f>+BI$30*BK63+BJ63</f>
        <v>7546615.9789569061</v>
      </c>
      <c r="BM63" s="370">
        <f>+BO61</f>
        <v>7196986.9504761891</v>
      </c>
      <c r="BN63" s="367">
        <f>+BN62</f>
        <v>246385.85714285713</v>
      </c>
      <c r="BO63" s="367">
        <f t="shared" si="34"/>
        <v>6950601.0933333319</v>
      </c>
      <c r="BP63" s="599">
        <f>+BM$30*BO63+BN63</f>
        <v>1269578.3775080198</v>
      </c>
      <c r="BQ63" s="618">
        <f t="shared" si="13"/>
        <v>41558421.539807573</v>
      </c>
      <c r="BR63" s="369">
        <f>+BQ63</f>
        <v>41558421.539807573</v>
      </c>
      <c r="BS63" s="318"/>
    </row>
    <row r="64" spans="1:74">
      <c r="A64">
        <f t="shared" si="10"/>
        <v>49</v>
      </c>
      <c r="C64" s="320" t="str">
        <f t="shared" si="11"/>
        <v>Base FCR</v>
      </c>
      <c r="D64" s="366">
        <f t="shared" si="12"/>
        <v>2022</v>
      </c>
      <c r="E64" s="367">
        <f>+G63</f>
        <v>21613194.738095224</v>
      </c>
      <c r="F64" s="367">
        <f>+E$32</f>
        <v>958810.85714285716</v>
      </c>
      <c r="G64" s="367">
        <f t="shared" si="14"/>
        <v>20654383.880952366</v>
      </c>
      <c r="H64" s="982">
        <f>+E$29*G64+F64</f>
        <v>3999326.4637731025</v>
      </c>
      <c r="I64" s="370">
        <f>+K63</f>
        <v>4682888.5583333354</v>
      </c>
      <c r="J64" s="367">
        <f>+I$32</f>
        <v>199625.8</v>
      </c>
      <c r="K64" s="367">
        <f t="shared" si="15"/>
        <v>4483262.7583333356</v>
      </c>
      <c r="L64" s="599">
        <f>+I$29*K64+J64</f>
        <v>859603.3846089351</v>
      </c>
      <c r="M64" s="370">
        <f>+O63</f>
        <v>3360014.8309523817</v>
      </c>
      <c r="N64" s="367">
        <f>+M$32</f>
        <v>143233.3142857143</v>
      </c>
      <c r="O64" s="367">
        <f t="shared" si="16"/>
        <v>3216781.5166666675</v>
      </c>
      <c r="P64" s="599">
        <f>+M$29*O64+N64</f>
        <v>616773.19138485775</v>
      </c>
      <c r="Q64" s="370">
        <f>+S63</f>
        <v>25864761.90476191</v>
      </c>
      <c r="R64" s="367">
        <f>+Q$32</f>
        <v>1048571.4285714285</v>
      </c>
      <c r="S64" s="367">
        <f t="shared" si="0"/>
        <v>24816190.476190481</v>
      </c>
      <c r="T64" s="599">
        <f>+Q$29*S64+R64</f>
        <v>4701743.3108637054</v>
      </c>
      <c r="U64" s="370">
        <f>+W63</f>
        <v>14095238.095238101</v>
      </c>
      <c r="V64" s="367">
        <f>+U$32</f>
        <v>571428.57142857148</v>
      </c>
      <c r="W64" s="367">
        <f t="shared" si="1"/>
        <v>13523809.52380953</v>
      </c>
      <c r="X64" s="599">
        <f>+U$29*W64+V64</f>
        <v>2562257.935075589</v>
      </c>
      <c r="Y64" s="370">
        <f>+AA63</f>
        <v>1409523.8095238106</v>
      </c>
      <c r="Z64" s="367">
        <f>+Y$32</f>
        <v>57142.857142857145</v>
      </c>
      <c r="AA64" s="367">
        <f t="shared" si="17"/>
        <v>1352380.9523809536</v>
      </c>
      <c r="AB64" s="599">
        <f>+Y$29*AA64+Z64</f>
        <v>256225.79350755899</v>
      </c>
      <c r="AC64" s="370">
        <f>+AE63</f>
        <v>1409523.8095238106</v>
      </c>
      <c r="AD64" s="367">
        <f>+AC$32</f>
        <v>57142.857142857145</v>
      </c>
      <c r="AE64" s="367">
        <f t="shared" si="18"/>
        <v>1352380.9523809536</v>
      </c>
      <c r="AF64" s="599">
        <f>+AC$29*AE64+AD64</f>
        <v>256225.79350755899</v>
      </c>
      <c r="AG64" s="370">
        <f>+AI63</f>
        <v>1409523.8095238106</v>
      </c>
      <c r="AH64" s="367">
        <f>+AG$32</f>
        <v>57142.857142857145</v>
      </c>
      <c r="AI64" s="367">
        <f t="shared" si="19"/>
        <v>1352380.9523809536</v>
      </c>
      <c r="AJ64" s="599">
        <f>+AG$29*AI64+AH64</f>
        <v>256225.79350755899</v>
      </c>
      <c r="AK64" s="370">
        <f>+AM63</f>
        <v>1428571.4285714296</v>
      </c>
      <c r="AL64" s="367">
        <f>+AK$32</f>
        <v>57142.857142857145</v>
      </c>
      <c r="AM64" s="367">
        <f t="shared" si="20"/>
        <v>1371428.5714285725</v>
      </c>
      <c r="AN64" s="599">
        <f>+AK$29*AM64+AL64</f>
        <v>259029.77852678014</v>
      </c>
      <c r="AO64" s="370">
        <f t="shared" si="21"/>
        <v>11566349.742857143</v>
      </c>
      <c r="AP64" s="367">
        <f>+AO$32</f>
        <v>453582.34285714285</v>
      </c>
      <c r="AQ64" s="367">
        <f t="shared" si="22"/>
        <v>11112767.4</v>
      </c>
      <c r="AR64" s="599">
        <f>+AO$29*AQ64+AP64</f>
        <v>2089484.0917208246</v>
      </c>
      <c r="AS64" s="370">
        <f t="shared" si="23"/>
        <v>21525174.385714278</v>
      </c>
      <c r="AT64" s="367">
        <f>+AS$32</f>
        <v>844124.48571428575</v>
      </c>
      <c r="AU64" s="367">
        <f t="shared" si="24"/>
        <v>20681049.899999991</v>
      </c>
      <c r="AV64" s="599">
        <f>+AS$29*AU64+AT64</f>
        <v>3888565.5760359508</v>
      </c>
      <c r="AW64" s="370">
        <f t="shared" si="25"/>
        <v>42680566.714285694</v>
      </c>
      <c r="AX64" s="367">
        <f>+AW$32</f>
        <v>1673747.7142857143</v>
      </c>
      <c r="AY64" s="367">
        <f t="shared" si="26"/>
        <v>41006818.999999978</v>
      </c>
      <c r="AZ64" s="599">
        <f>+AW$29*AY64+AX64</f>
        <v>7710329.2877861559</v>
      </c>
      <c r="BA64" s="370">
        <f t="shared" si="27"/>
        <v>3808209.342857141</v>
      </c>
      <c r="BB64" s="367">
        <f>+BA$32</f>
        <v>149341.54285714286</v>
      </c>
      <c r="BC64" s="367">
        <f t="shared" si="28"/>
        <v>3658867.799999998</v>
      </c>
      <c r="BD64" s="599">
        <f>+BA$29*BC64+BB64</f>
        <v>687960.5940289516</v>
      </c>
      <c r="BE64" s="370">
        <f t="shared" ref="BE64" si="47">+BG63</f>
        <v>14406363.74285714</v>
      </c>
      <c r="BF64" s="367">
        <f>+BE$32</f>
        <v>543480.11428571434</v>
      </c>
      <c r="BG64" s="367">
        <f t="shared" si="30"/>
        <v>13862883.628571425</v>
      </c>
      <c r="BH64" s="599">
        <f>+BE$29*BG64+BF64</f>
        <v>2584224.3102160362</v>
      </c>
      <c r="BI64" s="370">
        <f t="shared" ref="BI64" si="48">+BK63</f>
        <v>41200683.418666646</v>
      </c>
      <c r="BJ64" s="367">
        <f>+BI$32</f>
        <v>1481495.7768571428</v>
      </c>
      <c r="BK64" s="367">
        <f t="shared" si="32"/>
        <v>39719187.641809501</v>
      </c>
      <c r="BL64" s="599">
        <f>+BI$29*BK64+BJ64</f>
        <v>7328526.1508286968</v>
      </c>
      <c r="BM64" s="370">
        <f t="shared" ref="BM64" si="49">+BO63</f>
        <v>6950601.0933333319</v>
      </c>
      <c r="BN64" s="367">
        <f>+BM$32</f>
        <v>246385.85714285713</v>
      </c>
      <c r="BO64" s="367">
        <f t="shared" si="34"/>
        <v>6704215.2361904746</v>
      </c>
      <c r="BP64" s="599">
        <f>+BM$29*BO64+BN64</f>
        <v>1233308.1092582517</v>
      </c>
      <c r="BQ64" s="618">
        <f t="shared" si="13"/>
        <v>39289809.564630508</v>
      </c>
      <c r="BR64" s="204"/>
      <c r="BS64" s="368">
        <f>+BQ64</f>
        <v>39289809.564630508</v>
      </c>
    </row>
    <row r="65" spans="1:71">
      <c r="A65">
        <f t="shared" si="10"/>
        <v>50</v>
      </c>
      <c r="C65" s="320" t="str">
        <f t="shared" si="11"/>
        <v>W Increased ROE</v>
      </c>
      <c r="D65" s="366">
        <f t="shared" si="12"/>
        <v>2022</v>
      </c>
      <c r="E65" s="367">
        <f>+E64</f>
        <v>21613194.738095224</v>
      </c>
      <c r="F65" s="367">
        <f>+F64</f>
        <v>958810.85714285716</v>
      </c>
      <c r="G65" s="367">
        <f t="shared" si="14"/>
        <v>20654383.880952366</v>
      </c>
      <c r="H65" s="982">
        <f>+E$30*G65+F65</f>
        <v>4190793.2020097845</v>
      </c>
      <c r="I65" s="370">
        <f>+I64</f>
        <v>4682888.5583333354</v>
      </c>
      <c r="J65" s="367">
        <f>+J64</f>
        <v>199625.8</v>
      </c>
      <c r="K65" s="367">
        <f t="shared" si="15"/>
        <v>4483262.7583333356</v>
      </c>
      <c r="L65" s="599">
        <f>+I$30*K65+J65</f>
        <v>859603.3846089351</v>
      </c>
      <c r="M65" s="370">
        <f>+M64</f>
        <v>3360014.8309523817</v>
      </c>
      <c r="N65" s="367">
        <f>+N64</f>
        <v>143233.3142857143</v>
      </c>
      <c r="O65" s="367">
        <f t="shared" si="16"/>
        <v>3216781.5166666675</v>
      </c>
      <c r="P65" s="599">
        <f>+M$30*O65+N65</f>
        <v>616773.19138485775</v>
      </c>
      <c r="Q65" s="370">
        <f>+Q64</f>
        <v>25864761.90476191</v>
      </c>
      <c r="R65" s="367">
        <f>+R64</f>
        <v>1048571.4285714285</v>
      </c>
      <c r="S65" s="367">
        <f t="shared" si="0"/>
        <v>24816190.476190481</v>
      </c>
      <c r="T65" s="599">
        <f>+Q$30*S65+R65</f>
        <v>4931790.1170682833</v>
      </c>
      <c r="U65" s="370">
        <f>+U64</f>
        <v>14095238.095238101</v>
      </c>
      <c r="V65" s="367">
        <f>+V64</f>
        <v>571428.57142857148</v>
      </c>
      <c r="W65" s="367">
        <f t="shared" si="1"/>
        <v>13523809.52380953</v>
      </c>
      <c r="X65" s="599">
        <f>+U$30*W65+V65</f>
        <v>2687624.0419990649</v>
      </c>
      <c r="Y65" s="370">
        <f>+Y64</f>
        <v>1409523.8095238106</v>
      </c>
      <c r="Z65" s="367">
        <f>+Z64</f>
        <v>57142.857142857145</v>
      </c>
      <c r="AA65" s="367">
        <f t="shared" si="17"/>
        <v>1352380.9523809536</v>
      </c>
      <c r="AB65" s="599">
        <f>+Y$30*AA65+Z65</f>
        <v>256225.79350755899</v>
      </c>
      <c r="AC65" s="370">
        <f>+AC64</f>
        <v>1409523.8095238106</v>
      </c>
      <c r="AD65" s="367">
        <f>+AD64</f>
        <v>57142.857142857145</v>
      </c>
      <c r="AE65" s="367">
        <f t="shared" si="18"/>
        <v>1352380.9523809536</v>
      </c>
      <c r="AF65" s="599">
        <f>+AC$30*AE65+AD65</f>
        <v>256225.79350755899</v>
      </c>
      <c r="AG65" s="370">
        <f>+AG64</f>
        <v>1409523.8095238106</v>
      </c>
      <c r="AH65" s="367">
        <f>+AH64</f>
        <v>57142.857142857145</v>
      </c>
      <c r="AI65" s="367">
        <f t="shared" si="19"/>
        <v>1352380.9523809536</v>
      </c>
      <c r="AJ65" s="599">
        <f>+AG$30*AI65+AH65</f>
        <v>256225.79350755899</v>
      </c>
      <c r="AK65" s="370">
        <f>+AK64</f>
        <v>1428571.4285714296</v>
      </c>
      <c r="AL65" s="367">
        <f>+AL64</f>
        <v>57142.857142857145</v>
      </c>
      <c r="AM65" s="367">
        <f t="shared" si="20"/>
        <v>1371428.5714285725</v>
      </c>
      <c r="AN65" s="599">
        <f>+AK$30*AM65+AL65</f>
        <v>259029.77852678014</v>
      </c>
      <c r="AO65" s="370">
        <f>+AQ63</f>
        <v>11566349.742857143</v>
      </c>
      <c r="AP65" s="367">
        <f>+AP64</f>
        <v>453582.34285714285</v>
      </c>
      <c r="AQ65" s="367">
        <f t="shared" si="22"/>
        <v>11112767.4</v>
      </c>
      <c r="AR65" s="599">
        <f>+AO$30*AQ65+AP65</f>
        <v>2192499.7681566221</v>
      </c>
      <c r="AS65" s="370">
        <f>+AU63</f>
        <v>21525174.385714278</v>
      </c>
      <c r="AT65" s="367">
        <f>+AT64</f>
        <v>844124.48571428575</v>
      </c>
      <c r="AU65" s="367">
        <f t="shared" si="24"/>
        <v>20681049.899999991</v>
      </c>
      <c r="AV65" s="599">
        <f>+AS$30*AU65+AT65</f>
        <v>4080279.5090434011</v>
      </c>
      <c r="AW65" s="370">
        <f>+AY63</f>
        <v>42680566.714285694</v>
      </c>
      <c r="AX65" s="367">
        <f>+AX64</f>
        <v>1673747.7142857143</v>
      </c>
      <c r="AY65" s="367">
        <f t="shared" si="26"/>
        <v>41006818.999999978</v>
      </c>
      <c r="AZ65" s="599">
        <f>+AW$30*AY65+AX65</f>
        <v>7710329.2877861559</v>
      </c>
      <c r="BA65" s="370">
        <f>+BC63</f>
        <v>3808209.342857141</v>
      </c>
      <c r="BB65" s="367">
        <f>+BB64</f>
        <v>149341.54285714286</v>
      </c>
      <c r="BC65" s="367">
        <f t="shared" si="28"/>
        <v>3658867.799999998</v>
      </c>
      <c r="BD65" s="599">
        <f>+BA$30*BC65+BB65</f>
        <v>687960.5940289516</v>
      </c>
      <c r="BE65" s="370">
        <f>+BG63</f>
        <v>14406363.74285714</v>
      </c>
      <c r="BF65" s="367">
        <f>+BF64</f>
        <v>543480.11428571434</v>
      </c>
      <c r="BG65" s="367">
        <f t="shared" si="30"/>
        <v>13862883.628571425</v>
      </c>
      <c r="BH65" s="599">
        <f>+BE$30*BG65+BF65</f>
        <v>2712733.6439350187</v>
      </c>
      <c r="BI65" s="370">
        <f>+BK63</f>
        <v>41200683.418666646</v>
      </c>
      <c r="BJ65" s="367">
        <f>+BJ64</f>
        <v>1481495.7768571428</v>
      </c>
      <c r="BK65" s="367">
        <f t="shared" si="32"/>
        <v>39719187.641809501</v>
      </c>
      <c r="BL65" s="599">
        <f>+BI$30*BK65+BJ65</f>
        <v>7328526.1508286968</v>
      </c>
      <c r="BM65" s="370">
        <f>+BO63</f>
        <v>6950601.0933333319</v>
      </c>
      <c r="BN65" s="367">
        <f>+BN64</f>
        <v>246385.85714285713</v>
      </c>
      <c r="BO65" s="367">
        <f t="shared" si="34"/>
        <v>6704215.2361904746</v>
      </c>
      <c r="BP65" s="599">
        <f>+BM$30*BO65+BN65</f>
        <v>1233308.1092582517</v>
      </c>
      <c r="BQ65" s="618">
        <f t="shared" si="13"/>
        <v>40259928.159157477</v>
      </c>
      <c r="BR65" s="369">
        <f>+BQ65</f>
        <v>40259928.159157477</v>
      </c>
      <c r="BS65" s="318"/>
    </row>
    <row r="66" spans="1:71">
      <c r="A66">
        <f t="shared" si="10"/>
        <v>51</v>
      </c>
      <c r="C66" s="320" t="str">
        <f t="shared" si="11"/>
        <v>Base FCR</v>
      </c>
      <c r="D66" s="366">
        <f t="shared" si="12"/>
        <v>2023</v>
      </c>
      <c r="E66" s="367">
        <f>+G65</f>
        <v>20654383.880952366</v>
      </c>
      <c r="F66" s="367">
        <f>+E$32</f>
        <v>958810.85714285716</v>
      </c>
      <c r="G66" s="367">
        <f t="shared" si="14"/>
        <v>19695573.023809507</v>
      </c>
      <c r="H66" s="982">
        <f>+E$29*G66+F66</f>
        <v>3858180.6715891063</v>
      </c>
      <c r="I66" s="370">
        <f>+K65</f>
        <v>4483262.7583333356</v>
      </c>
      <c r="J66" s="367">
        <f>+I$32</f>
        <v>199625.8</v>
      </c>
      <c r="K66" s="367">
        <f t="shared" si="15"/>
        <v>4283636.9583333358</v>
      </c>
      <c r="L66" s="599">
        <f>+I$29*K66+J66</f>
        <v>830216.62759480835</v>
      </c>
      <c r="M66" s="370">
        <f>+O65</f>
        <v>3216781.5166666675</v>
      </c>
      <c r="N66" s="367">
        <f>+M$32</f>
        <v>143233.3142857143</v>
      </c>
      <c r="O66" s="367">
        <f t="shared" si="16"/>
        <v>3073548.2023809534</v>
      </c>
      <c r="P66" s="599">
        <f>+M$29*O66+N66</f>
        <v>595687.9278405545</v>
      </c>
      <c r="Q66" s="370">
        <f>+S65</f>
        <v>24816190.476190481</v>
      </c>
      <c r="R66" s="367">
        <f>+Q$32</f>
        <v>1048571.4285714285</v>
      </c>
      <c r="S66" s="367">
        <f t="shared" si="0"/>
        <v>23767619.047619052</v>
      </c>
      <c r="T66" s="599">
        <f>+Q$29*S66+R66</f>
        <v>4547383.935555581</v>
      </c>
      <c r="U66" s="370">
        <f>+W65</f>
        <v>13523809.52380953</v>
      </c>
      <c r="V66" s="367">
        <f>+U$32</f>
        <v>571428.57142857148</v>
      </c>
      <c r="W66" s="367">
        <f t="shared" si="1"/>
        <v>12952380.952380959</v>
      </c>
      <c r="X66" s="599">
        <f>+U$29*W66+V66</f>
        <v>2478138.3844989548</v>
      </c>
      <c r="Y66" s="370">
        <f>+AA65</f>
        <v>1352380.9523809536</v>
      </c>
      <c r="Z66" s="367">
        <f>+Y$32</f>
        <v>57142.857142857145</v>
      </c>
      <c r="AA66" s="367">
        <f t="shared" si="17"/>
        <v>1295238.0952380965</v>
      </c>
      <c r="AB66" s="599">
        <f>+Y$29*AA66+Z66</f>
        <v>247813.83844989556</v>
      </c>
      <c r="AC66" s="370">
        <f>+AE65</f>
        <v>1352380.9523809536</v>
      </c>
      <c r="AD66" s="367">
        <f>+AC$32</f>
        <v>57142.857142857145</v>
      </c>
      <c r="AE66" s="367">
        <f t="shared" si="18"/>
        <v>1295238.0952380965</v>
      </c>
      <c r="AF66" s="599">
        <f>+AC$29*AE66+AD66</f>
        <v>247813.83844989556</v>
      </c>
      <c r="AG66" s="370">
        <f>+AI65</f>
        <v>1352380.9523809536</v>
      </c>
      <c r="AH66" s="367">
        <f>+AG$32</f>
        <v>57142.857142857145</v>
      </c>
      <c r="AI66" s="367">
        <f t="shared" si="19"/>
        <v>1295238.0952380965</v>
      </c>
      <c r="AJ66" s="599">
        <f>+AG$29*AI66+AH66</f>
        <v>247813.83844989556</v>
      </c>
      <c r="AK66" s="370">
        <f>+AM65</f>
        <v>1371428.5714285725</v>
      </c>
      <c r="AL66" s="367">
        <f>+AK$32</f>
        <v>57142.857142857145</v>
      </c>
      <c r="AM66" s="367">
        <f t="shared" si="20"/>
        <v>1314285.7142857155</v>
      </c>
      <c r="AN66" s="599">
        <f>+AK$29*AM66+AL66</f>
        <v>250617.8234691167</v>
      </c>
      <c r="AO66" s="370">
        <f t="shared" si="21"/>
        <v>11112767.4</v>
      </c>
      <c r="AP66" s="367">
        <f>+AO$32</f>
        <v>453582.34285714285</v>
      </c>
      <c r="AQ66" s="367">
        <f t="shared" si="22"/>
        <v>10659185.057142857</v>
      </c>
      <c r="AR66" s="599">
        <f>+AO$29*AQ66+AP66</f>
        <v>2022712.5917672049</v>
      </c>
      <c r="AS66" s="370">
        <f t="shared" si="23"/>
        <v>20681049.899999991</v>
      </c>
      <c r="AT66" s="367">
        <f>+AS$32</f>
        <v>844124.48571428575</v>
      </c>
      <c r="AU66" s="367">
        <f t="shared" si="24"/>
        <v>19836925.414285704</v>
      </c>
      <c r="AV66" s="599">
        <f>+AS$29*AU66+AT66</f>
        <v>3764302.6743901679</v>
      </c>
      <c r="AW66" s="370">
        <f t="shared" si="25"/>
        <v>41006818.999999978</v>
      </c>
      <c r="AX66" s="367">
        <f>+AW$32</f>
        <v>1673747.7142857143</v>
      </c>
      <c r="AY66" s="367">
        <f t="shared" si="26"/>
        <v>39333071.285714261</v>
      </c>
      <c r="AZ66" s="599">
        <f>+AW$29*AY66+AX66</f>
        <v>7463938.2031534845</v>
      </c>
      <c r="BA66" s="370">
        <f t="shared" si="27"/>
        <v>3658867.799999998</v>
      </c>
      <c r="BB66" s="367">
        <f>+BA$32</f>
        <v>149341.54285714286</v>
      </c>
      <c r="BC66" s="367">
        <f t="shared" si="28"/>
        <v>3509526.2571428549</v>
      </c>
      <c r="BD66" s="599">
        <f>+BA$29*BC66+BB66</f>
        <v>665976.14296071441</v>
      </c>
      <c r="BE66" s="370">
        <f t="shared" ref="BE66" si="50">+BG65</f>
        <v>13862883.628571425</v>
      </c>
      <c r="BF66" s="367">
        <f>+BE$32</f>
        <v>543480.11428571434</v>
      </c>
      <c r="BG66" s="367">
        <f t="shared" si="30"/>
        <v>13319403.51428571</v>
      </c>
      <c r="BH66" s="599">
        <f>+BE$29*BG66+BF66</f>
        <v>2504219.0300341947</v>
      </c>
      <c r="BI66" s="370">
        <f t="shared" ref="BI66" si="51">+BK65</f>
        <v>39719187.641809501</v>
      </c>
      <c r="BJ66" s="367">
        <f>+BI$32</f>
        <v>1481495.7768571428</v>
      </c>
      <c r="BK66" s="367">
        <f t="shared" si="32"/>
        <v>38237691.864952356</v>
      </c>
      <c r="BL66" s="599">
        <f>+BI$29*BK66+BJ66</f>
        <v>7110436.3227004874</v>
      </c>
      <c r="BM66" s="370">
        <f t="shared" ref="BM66" si="52">+BO65</f>
        <v>6704215.2361904746</v>
      </c>
      <c r="BN66" s="367">
        <f>+BM$32</f>
        <v>246385.85714285713</v>
      </c>
      <c r="BO66" s="367">
        <f t="shared" si="34"/>
        <v>6457829.3790476173</v>
      </c>
      <c r="BP66" s="599">
        <f>+BM$29*BO66+BN66</f>
        <v>1197037.8410084837</v>
      </c>
      <c r="BQ66" s="618">
        <f t="shared" si="13"/>
        <v>38032289.691912547</v>
      </c>
      <c r="BR66" s="204"/>
      <c r="BS66" s="368">
        <f>+BQ66</f>
        <v>38032289.691912547</v>
      </c>
    </row>
    <row r="67" spans="1:71">
      <c r="A67">
        <f t="shared" si="10"/>
        <v>52</v>
      </c>
      <c r="C67" s="320" t="str">
        <f t="shared" si="11"/>
        <v>W Increased ROE</v>
      </c>
      <c r="D67" s="366">
        <f t="shared" si="12"/>
        <v>2023</v>
      </c>
      <c r="E67" s="367">
        <f>+E66</f>
        <v>20654383.880952366</v>
      </c>
      <c r="F67" s="367">
        <f>+F66</f>
        <v>958810.85714285716</v>
      </c>
      <c r="G67" s="367">
        <f t="shared" si="14"/>
        <v>19695573.023809507</v>
      </c>
      <c r="H67" s="982">
        <f>+E$30*G67+F67</f>
        <v>4040759.2053428479</v>
      </c>
      <c r="I67" s="370">
        <f>+I66</f>
        <v>4483262.7583333356</v>
      </c>
      <c r="J67" s="367">
        <f>+J66</f>
        <v>199625.8</v>
      </c>
      <c r="K67" s="367">
        <f t="shared" si="15"/>
        <v>4283636.9583333358</v>
      </c>
      <c r="L67" s="599">
        <f>+I$30*K67+J67</f>
        <v>830216.62759480835</v>
      </c>
      <c r="M67" s="370">
        <f>+M66</f>
        <v>3216781.5166666675</v>
      </c>
      <c r="N67" s="367">
        <f>+N66</f>
        <v>143233.3142857143</v>
      </c>
      <c r="O67" s="367">
        <f t="shared" si="16"/>
        <v>3073548.2023809534</v>
      </c>
      <c r="P67" s="599">
        <f>+M$30*O67+N67</f>
        <v>595687.9278405545</v>
      </c>
      <c r="Q67" s="370">
        <f>+Q66</f>
        <v>24816190.476190481</v>
      </c>
      <c r="R67" s="367">
        <f>+R66</f>
        <v>1048571.4285714285</v>
      </c>
      <c r="S67" s="367">
        <f t="shared" si="0"/>
        <v>23767619.047619052</v>
      </c>
      <c r="T67" s="599">
        <f>+Q$30*S67+R67</f>
        <v>4767710.4541740501</v>
      </c>
      <c r="U67" s="370">
        <f>+U66</f>
        <v>13523809.52380953</v>
      </c>
      <c r="V67" s="367">
        <f>+V66</f>
        <v>571428.57142857148</v>
      </c>
      <c r="W67" s="367">
        <f t="shared" si="1"/>
        <v>12952380.952380959</v>
      </c>
      <c r="X67" s="599">
        <f>+U$30*W67+V67</f>
        <v>2598207.3319749599</v>
      </c>
      <c r="Y67" s="370">
        <f>+Y66</f>
        <v>1352380.9523809536</v>
      </c>
      <c r="Z67" s="367">
        <f>+Z66</f>
        <v>57142.857142857145</v>
      </c>
      <c r="AA67" s="367">
        <f t="shared" si="17"/>
        <v>1295238.0952380965</v>
      </c>
      <c r="AB67" s="599">
        <f>+Y$30*AA67+Z67</f>
        <v>247813.83844989556</v>
      </c>
      <c r="AC67" s="370">
        <f>+AC66</f>
        <v>1352380.9523809536</v>
      </c>
      <c r="AD67" s="367">
        <f>+AD66</f>
        <v>57142.857142857145</v>
      </c>
      <c r="AE67" s="367">
        <f t="shared" si="18"/>
        <v>1295238.0952380965</v>
      </c>
      <c r="AF67" s="599">
        <f>+AC$30*AE67+AD67</f>
        <v>247813.83844989556</v>
      </c>
      <c r="AG67" s="370">
        <f>+AG66</f>
        <v>1352380.9523809536</v>
      </c>
      <c r="AH67" s="367">
        <f>+AH66</f>
        <v>57142.857142857145</v>
      </c>
      <c r="AI67" s="367">
        <f t="shared" si="19"/>
        <v>1295238.0952380965</v>
      </c>
      <c r="AJ67" s="599">
        <f>+AG$30*AI67+AH67</f>
        <v>247813.83844989556</v>
      </c>
      <c r="AK67" s="370">
        <f>+AK66</f>
        <v>1371428.5714285725</v>
      </c>
      <c r="AL67" s="367">
        <f>+AL66</f>
        <v>57142.857142857145</v>
      </c>
      <c r="AM67" s="367">
        <f t="shared" si="20"/>
        <v>1314285.7142857155</v>
      </c>
      <c r="AN67" s="599">
        <f>+AK$30*AM67+AL67</f>
        <v>250617.8234691167</v>
      </c>
      <c r="AO67" s="370">
        <f>+AQ65</f>
        <v>11112767.4</v>
      </c>
      <c r="AP67" s="367">
        <f>+AP66</f>
        <v>453582.34285714285</v>
      </c>
      <c r="AQ67" s="367">
        <f t="shared" si="22"/>
        <v>10659185.057142857</v>
      </c>
      <c r="AR67" s="599">
        <f>+AO$30*AQ67+AP67</f>
        <v>2121523.5467158267</v>
      </c>
      <c r="AS67" s="370">
        <f>+AU65</f>
        <v>20681049.899999991</v>
      </c>
      <c r="AT67" s="367">
        <f>+AT66</f>
        <v>844124.48571428575</v>
      </c>
      <c r="AU67" s="367">
        <f t="shared" si="24"/>
        <v>19836925.414285704</v>
      </c>
      <c r="AV67" s="599">
        <f>+AS$30*AU67+AT67</f>
        <v>3948191.5489075184</v>
      </c>
      <c r="AW67" s="370">
        <f>+AY65</f>
        <v>41006818.999999978</v>
      </c>
      <c r="AX67" s="367">
        <f>+AX66</f>
        <v>1673747.7142857143</v>
      </c>
      <c r="AY67" s="367">
        <f t="shared" si="26"/>
        <v>39333071.285714261</v>
      </c>
      <c r="AZ67" s="599">
        <f>+AW$30*AY67+AX67</f>
        <v>7463938.2031534845</v>
      </c>
      <c r="BA67" s="370">
        <f>+BC65</f>
        <v>3658867.799999998</v>
      </c>
      <c r="BB67" s="367">
        <f>+BB66</f>
        <v>149341.54285714286</v>
      </c>
      <c r="BC67" s="367">
        <f t="shared" si="28"/>
        <v>3509526.2571428549</v>
      </c>
      <c r="BD67" s="599">
        <f>+BA$30*BC67+BB67</f>
        <v>665976.14296071441</v>
      </c>
      <c r="BE67" s="370">
        <f>+BG65</f>
        <v>13862883.628571425</v>
      </c>
      <c r="BF67" s="367">
        <f>+BF66</f>
        <v>543480.11428571434</v>
      </c>
      <c r="BG67" s="367">
        <f t="shared" si="30"/>
        <v>13319403.51428571</v>
      </c>
      <c r="BH67" s="599">
        <f>+BE$30*BG67+BF67</f>
        <v>2627690.2873148499</v>
      </c>
      <c r="BI67" s="370">
        <f>+BK65</f>
        <v>39719187.641809501</v>
      </c>
      <c r="BJ67" s="367">
        <f>+BJ66</f>
        <v>1481495.7768571428</v>
      </c>
      <c r="BK67" s="367">
        <f t="shared" si="32"/>
        <v>38237691.864952356</v>
      </c>
      <c r="BL67" s="599">
        <f>+BI$30*BK67+BJ67</f>
        <v>7110436.3227004874</v>
      </c>
      <c r="BM67" s="370">
        <f>+BO65</f>
        <v>6704215.2361904746</v>
      </c>
      <c r="BN67" s="367">
        <f>+BN66</f>
        <v>246385.85714285713</v>
      </c>
      <c r="BO67" s="367">
        <f t="shared" si="34"/>
        <v>6457829.3790476173</v>
      </c>
      <c r="BP67" s="599">
        <f>+BM$30*BO67+BN67</f>
        <v>1197037.8410084837</v>
      </c>
      <c r="BQ67" s="618">
        <f t="shared" si="13"/>
        <v>38961434.778507389</v>
      </c>
      <c r="BR67" s="369">
        <f>+BQ67</f>
        <v>38961434.778507389</v>
      </c>
      <c r="BS67" s="318"/>
    </row>
    <row r="68" spans="1:71">
      <c r="A68">
        <f t="shared" si="10"/>
        <v>53</v>
      </c>
      <c r="C68" s="320" t="str">
        <f t="shared" si="11"/>
        <v>Base FCR</v>
      </c>
      <c r="D68" s="366">
        <f t="shared" si="12"/>
        <v>2024</v>
      </c>
      <c r="E68" s="367">
        <f>+G67</f>
        <v>19695573.023809507</v>
      </c>
      <c r="F68" s="367">
        <f>+E$32</f>
        <v>958810.85714285716</v>
      </c>
      <c r="G68" s="367">
        <f t="shared" si="14"/>
        <v>18736762.166666649</v>
      </c>
      <c r="H68" s="982">
        <f>+E$29*G68+F68</f>
        <v>3717034.8794051101</v>
      </c>
      <c r="I68" s="370">
        <f>+K67</f>
        <v>4283636.9583333358</v>
      </c>
      <c r="J68" s="367">
        <f>+I$32</f>
        <v>199625.8</v>
      </c>
      <c r="K68" s="367">
        <f t="shared" si="15"/>
        <v>4084011.158333336</v>
      </c>
      <c r="L68" s="599">
        <f>+I$29*K68+J68</f>
        <v>800829.87058068137</v>
      </c>
      <c r="M68" s="370">
        <f>+O67</f>
        <v>3073548.2023809534</v>
      </c>
      <c r="N68" s="367">
        <f>+M$32</f>
        <v>143233.3142857143</v>
      </c>
      <c r="O68" s="367">
        <f t="shared" si="16"/>
        <v>2930314.8880952392</v>
      </c>
      <c r="P68" s="599">
        <f>+M$29*O68+N68</f>
        <v>574602.66429625126</v>
      </c>
      <c r="Q68" s="370">
        <f>+S67</f>
        <v>23767619.047619052</v>
      </c>
      <c r="R68" s="367">
        <f>+Q$32</f>
        <v>1048571.4285714285</v>
      </c>
      <c r="S68" s="367">
        <f t="shared" si="0"/>
        <v>22719047.619047623</v>
      </c>
      <c r="T68" s="599">
        <f>+Q$29*S68+R68</f>
        <v>4393024.5602474567</v>
      </c>
      <c r="U68" s="370">
        <f>+W67</f>
        <v>12952380.952380959</v>
      </c>
      <c r="V68" s="367">
        <f>+U$32</f>
        <v>571428.57142857148</v>
      </c>
      <c r="W68" s="367">
        <f t="shared" si="1"/>
        <v>12380952.380952388</v>
      </c>
      <c r="X68" s="599">
        <f>+U$29*W68+V68</f>
        <v>2394018.8339223205</v>
      </c>
      <c r="Y68" s="370">
        <f>+AA67</f>
        <v>1295238.0952380965</v>
      </c>
      <c r="Z68" s="367">
        <f>+Y$32</f>
        <v>57142.857142857145</v>
      </c>
      <c r="AA68" s="367">
        <f t="shared" si="17"/>
        <v>1238095.2380952395</v>
      </c>
      <c r="AB68" s="599">
        <f>+Y$29*AA68+Z68</f>
        <v>239401.88339223212</v>
      </c>
      <c r="AC68" s="370">
        <f>+AE67</f>
        <v>1295238.0952380965</v>
      </c>
      <c r="AD68" s="367">
        <f>+AC$32</f>
        <v>57142.857142857145</v>
      </c>
      <c r="AE68" s="367">
        <f t="shared" si="18"/>
        <v>1238095.2380952395</v>
      </c>
      <c r="AF68" s="599">
        <f>+AC$29*AE68+AD68</f>
        <v>239401.88339223212</v>
      </c>
      <c r="AG68" s="370">
        <f>+AI67</f>
        <v>1295238.0952380965</v>
      </c>
      <c r="AH68" s="367">
        <f>+AG$32</f>
        <v>57142.857142857145</v>
      </c>
      <c r="AI68" s="367">
        <f t="shared" si="19"/>
        <v>1238095.2380952395</v>
      </c>
      <c r="AJ68" s="599">
        <f>+AG$29*AI68+AH68</f>
        <v>239401.88339223212</v>
      </c>
      <c r="AK68" s="370">
        <f>+AM67</f>
        <v>1314285.7142857155</v>
      </c>
      <c r="AL68" s="367">
        <f>+AK$32</f>
        <v>57142.857142857145</v>
      </c>
      <c r="AM68" s="367">
        <f t="shared" si="20"/>
        <v>1257142.8571428584</v>
      </c>
      <c r="AN68" s="599">
        <f>+AK$29*AM68+AL68</f>
        <v>242205.86841145327</v>
      </c>
      <c r="AO68" s="370">
        <f t="shared" si="21"/>
        <v>10659185.057142857</v>
      </c>
      <c r="AP68" s="367">
        <f>+AO$32</f>
        <v>453582.34285714285</v>
      </c>
      <c r="AQ68" s="367">
        <f t="shared" si="22"/>
        <v>10205602.714285715</v>
      </c>
      <c r="AR68" s="599">
        <f>+AO$29*AQ68+AP68</f>
        <v>1955941.0918135853</v>
      </c>
      <c r="AS68" s="370">
        <f t="shared" si="23"/>
        <v>19836925.414285704</v>
      </c>
      <c r="AT68" s="367">
        <f>+AS$32</f>
        <v>844124.48571428575</v>
      </c>
      <c r="AU68" s="367">
        <f t="shared" si="24"/>
        <v>18992800.928571418</v>
      </c>
      <c r="AV68" s="599">
        <f>+AS$29*AU68+AT68</f>
        <v>3640039.7727443855</v>
      </c>
      <c r="AW68" s="370">
        <f t="shared" si="25"/>
        <v>39333071.285714261</v>
      </c>
      <c r="AX68" s="367">
        <f>+AW$32</f>
        <v>1673747.7142857143</v>
      </c>
      <c r="AY68" s="367">
        <f t="shared" si="26"/>
        <v>37659323.571428545</v>
      </c>
      <c r="AZ68" s="599">
        <f>+AW$29*AY68+AX68</f>
        <v>7217547.1185208131</v>
      </c>
      <c r="BA68" s="370">
        <f t="shared" si="27"/>
        <v>3509526.2571428549</v>
      </c>
      <c r="BB68" s="367">
        <f>+BA$32</f>
        <v>149341.54285714286</v>
      </c>
      <c r="BC68" s="367">
        <f t="shared" si="28"/>
        <v>3360184.7142857118</v>
      </c>
      <c r="BD68" s="599">
        <f>+BA$29*BC68+BB68</f>
        <v>643991.69189247733</v>
      </c>
      <c r="BE68" s="370">
        <f t="shared" ref="BE68" si="53">+BG67</f>
        <v>13319403.51428571</v>
      </c>
      <c r="BF68" s="367">
        <f>+BE$32</f>
        <v>543480.11428571434</v>
      </c>
      <c r="BG68" s="367">
        <f t="shared" si="30"/>
        <v>12775923.399999995</v>
      </c>
      <c r="BH68" s="599">
        <f>+BE$29*BG68+BF68</f>
        <v>2424213.7498523532</v>
      </c>
      <c r="BI68" s="370">
        <f t="shared" ref="BI68" si="54">+BK67</f>
        <v>38237691.864952356</v>
      </c>
      <c r="BJ68" s="367">
        <f>+BI$32</f>
        <v>1481495.7768571428</v>
      </c>
      <c r="BK68" s="367">
        <f t="shared" si="32"/>
        <v>36756196.08809521</v>
      </c>
      <c r="BL68" s="599">
        <f>+BI$29*BK68+BJ68</f>
        <v>6892346.4945722781</v>
      </c>
      <c r="BM68" s="370">
        <f t="shared" ref="BM68" si="55">+BO67</f>
        <v>6457829.3790476173</v>
      </c>
      <c r="BN68" s="367">
        <f>+BM$32</f>
        <v>246385.85714285713</v>
      </c>
      <c r="BO68" s="367">
        <f t="shared" si="34"/>
        <v>6211443.52190476</v>
      </c>
      <c r="BP68" s="599">
        <f>+BM$29*BO68+BN68</f>
        <v>1160767.5727587156</v>
      </c>
      <c r="BQ68" s="618">
        <f t="shared" si="13"/>
        <v>36774769.81919457</v>
      </c>
      <c r="BR68" s="204"/>
      <c r="BS68" s="368">
        <f>+BQ68</f>
        <v>36774769.81919457</v>
      </c>
    </row>
    <row r="69" spans="1:71">
      <c r="A69">
        <f t="shared" si="10"/>
        <v>54</v>
      </c>
      <c r="C69" s="320" t="str">
        <f t="shared" si="11"/>
        <v>W Increased ROE</v>
      </c>
      <c r="D69" s="366">
        <f t="shared" si="12"/>
        <v>2024</v>
      </c>
      <c r="E69" s="367">
        <f>+E68</f>
        <v>19695573.023809507</v>
      </c>
      <c r="F69" s="367">
        <f>+F68</f>
        <v>958810.85714285716</v>
      </c>
      <c r="G69" s="367">
        <f t="shared" si="14"/>
        <v>18736762.166666649</v>
      </c>
      <c r="H69" s="982">
        <f>+E$30*G69+F69</f>
        <v>3890725.2086759107</v>
      </c>
      <c r="I69" s="370">
        <f>+I68</f>
        <v>4283636.9583333358</v>
      </c>
      <c r="J69" s="367">
        <f>+J68</f>
        <v>199625.8</v>
      </c>
      <c r="K69" s="367">
        <f t="shared" si="15"/>
        <v>4084011.158333336</v>
      </c>
      <c r="L69" s="599">
        <f>+I$30*K69+J69</f>
        <v>800829.87058068137</v>
      </c>
      <c r="M69" s="370">
        <f>+M68</f>
        <v>3073548.2023809534</v>
      </c>
      <c r="N69" s="367">
        <f>+N68</f>
        <v>143233.3142857143</v>
      </c>
      <c r="O69" s="367">
        <f t="shared" si="16"/>
        <v>2930314.8880952392</v>
      </c>
      <c r="P69" s="599">
        <f>+M$30*O69+N69</f>
        <v>574602.66429625126</v>
      </c>
      <c r="Q69" s="370">
        <f>+Q68</f>
        <v>23767619.047619052</v>
      </c>
      <c r="R69" s="367">
        <f>+R68</f>
        <v>1048571.4285714285</v>
      </c>
      <c r="S69" s="367">
        <f t="shared" si="0"/>
        <v>22719047.619047623</v>
      </c>
      <c r="T69" s="599">
        <f>+Q$30*S69+R69</f>
        <v>4603630.7912798161</v>
      </c>
      <c r="U69" s="370">
        <f>+U68</f>
        <v>12952380.952380959</v>
      </c>
      <c r="V69" s="367">
        <f>+V68</f>
        <v>571428.57142857148</v>
      </c>
      <c r="W69" s="367">
        <f t="shared" si="1"/>
        <v>12380952.380952388</v>
      </c>
      <c r="X69" s="599">
        <f>+U$30*W69+V69</f>
        <v>2508790.6219508545</v>
      </c>
      <c r="Y69" s="370">
        <f>+Y68</f>
        <v>1295238.0952380965</v>
      </c>
      <c r="Z69" s="367">
        <f>+Z68</f>
        <v>57142.857142857145</v>
      </c>
      <c r="AA69" s="367">
        <f t="shared" si="17"/>
        <v>1238095.2380952395</v>
      </c>
      <c r="AB69" s="599">
        <f>+Y$30*AA69+Z69</f>
        <v>239401.88339223212</v>
      </c>
      <c r="AC69" s="370">
        <f>+AC68</f>
        <v>1295238.0952380965</v>
      </c>
      <c r="AD69" s="367">
        <f>+AD68</f>
        <v>57142.857142857145</v>
      </c>
      <c r="AE69" s="367">
        <f t="shared" si="18"/>
        <v>1238095.2380952395</v>
      </c>
      <c r="AF69" s="599">
        <f>+AC$30*AE69+AD69</f>
        <v>239401.88339223212</v>
      </c>
      <c r="AG69" s="370">
        <f>+AG68</f>
        <v>1295238.0952380965</v>
      </c>
      <c r="AH69" s="367">
        <f>+AH68</f>
        <v>57142.857142857145</v>
      </c>
      <c r="AI69" s="367">
        <f t="shared" si="19"/>
        <v>1238095.2380952395</v>
      </c>
      <c r="AJ69" s="599">
        <f>+AG$30*AI69+AH69</f>
        <v>239401.88339223212</v>
      </c>
      <c r="AK69" s="370">
        <f>+AK68</f>
        <v>1314285.7142857155</v>
      </c>
      <c r="AL69" s="367">
        <f>+AL68</f>
        <v>57142.857142857145</v>
      </c>
      <c r="AM69" s="367">
        <f t="shared" si="20"/>
        <v>1257142.8571428584</v>
      </c>
      <c r="AN69" s="599">
        <f>+AK$30*AM69+AL69</f>
        <v>242205.86841145327</v>
      </c>
      <c r="AO69" s="370">
        <f>+AQ67</f>
        <v>10659185.057142857</v>
      </c>
      <c r="AP69" s="367">
        <f>+AP68</f>
        <v>453582.34285714285</v>
      </c>
      <c r="AQ69" s="367">
        <f t="shared" si="22"/>
        <v>10205602.714285715</v>
      </c>
      <c r="AR69" s="599">
        <f>+AO$30*AQ69+AP69</f>
        <v>2050547.3252750318</v>
      </c>
      <c r="AS69" s="370">
        <f>+AU67</f>
        <v>19836925.414285704</v>
      </c>
      <c r="AT69" s="367">
        <f>+AT68</f>
        <v>844124.48571428575</v>
      </c>
      <c r="AU69" s="367">
        <f t="shared" si="24"/>
        <v>18992800.928571418</v>
      </c>
      <c r="AV69" s="599">
        <f>+AS$30*AU69+AT69</f>
        <v>3816103.5887716361</v>
      </c>
      <c r="AW69" s="370">
        <f>+AY67</f>
        <v>39333071.285714261</v>
      </c>
      <c r="AX69" s="367">
        <f>+AX68</f>
        <v>1673747.7142857143</v>
      </c>
      <c r="AY69" s="367">
        <f t="shared" si="26"/>
        <v>37659323.571428545</v>
      </c>
      <c r="AZ69" s="599">
        <f>+AW$30*AY69+AX69</f>
        <v>7217547.1185208131</v>
      </c>
      <c r="BA69" s="370">
        <f>+BC67</f>
        <v>3509526.2571428549</v>
      </c>
      <c r="BB69" s="367">
        <f>+BB68</f>
        <v>149341.54285714286</v>
      </c>
      <c r="BC69" s="367">
        <f t="shared" si="28"/>
        <v>3360184.7142857118</v>
      </c>
      <c r="BD69" s="599">
        <f>+BA$30*BC69+BB69</f>
        <v>643991.69189247733</v>
      </c>
      <c r="BE69" s="370">
        <f>+BG67</f>
        <v>13319403.51428571</v>
      </c>
      <c r="BF69" s="367">
        <f>+BF68</f>
        <v>543480.11428571434</v>
      </c>
      <c r="BG69" s="367">
        <f t="shared" si="30"/>
        <v>12775923.399999995</v>
      </c>
      <c r="BH69" s="599">
        <f>+BE$30*BG69+BF69</f>
        <v>2542646.9306946816</v>
      </c>
      <c r="BI69" s="370">
        <f>+BK67</f>
        <v>38237691.864952356</v>
      </c>
      <c r="BJ69" s="367">
        <f>+BJ68</f>
        <v>1481495.7768571428</v>
      </c>
      <c r="BK69" s="367">
        <f t="shared" si="32"/>
        <v>36756196.08809521</v>
      </c>
      <c r="BL69" s="599">
        <f>+BI$30*BK69+BJ69</f>
        <v>6892346.4945722781</v>
      </c>
      <c r="BM69" s="370">
        <f>+BO67</f>
        <v>6457829.3790476173</v>
      </c>
      <c r="BN69" s="367">
        <f>+BN68</f>
        <v>246385.85714285713</v>
      </c>
      <c r="BO69" s="367">
        <f t="shared" si="34"/>
        <v>6211443.52190476</v>
      </c>
      <c r="BP69" s="599">
        <f>+BM$30*BO69+BN69</f>
        <v>1160767.5727587156</v>
      </c>
      <c r="BQ69" s="618">
        <f t="shared" si="13"/>
        <v>37662941.397857293</v>
      </c>
      <c r="BR69" s="369">
        <f>+BQ69</f>
        <v>37662941.397857293</v>
      </c>
      <c r="BS69" s="318"/>
    </row>
    <row r="70" spans="1:71">
      <c r="A70">
        <f t="shared" si="10"/>
        <v>55</v>
      </c>
      <c r="C70" s="320" t="str">
        <f t="shared" si="11"/>
        <v>Base FCR</v>
      </c>
      <c r="D70" s="366">
        <f t="shared" si="12"/>
        <v>2025</v>
      </c>
      <c r="E70" s="367">
        <f>+G69</f>
        <v>18736762.166666649</v>
      </c>
      <c r="F70" s="367">
        <f>+E$32</f>
        <v>958810.85714285716</v>
      </c>
      <c r="G70" s="367">
        <f t="shared" si="14"/>
        <v>17777951.309523791</v>
      </c>
      <c r="H70" s="982">
        <f>+E$29*G70+F70</f>
        <v>3575889.087221114</v>
      </c>
      <c r="I70" s="370">
        <f>+K69</f>
        <v>4084011.158333336</v>
      </c>
      <c r="J70" s="367">
        <f>+I$32</f>
        <v>199625.8</v>
      </c>
      <c r="K70" s="367">
        <f t="shared" si="15"/>
        <v>3884385.3583333362</v>
      </c>
      <c r="L70" s="599">
        <f>+I$29*K70+J70</f>
        <v>771443.11356655438</v>
      </c>
      <c r="M70" s="370">
        <f>+O69</f>
        <v>2930314.8880952392</v>
      </c>
      <c r="N70" s="367">
        <f>+M$32</f>
        <v>143233.3142857143</v>
      </c>
      <c r="O70" s="367">
        <f t="shared" si="16"/>
        <v>2787081.573809525</v>
      </c>
      <c r="P70" s="599">
        <f>+M$29*O70+N70</f>
        <v>553517.40075194812</v>
      </c>
      <c r="Q70" s="370">
        <f>+S69</f>
        <v>22719047.619047623</v>
      </c>
      <c r="R70" s="367">
        <f>+Q$32</f>
        <v>1048571.4285714285</v>
      </c>
      <c r="S70" s="367">
        <f t="shared" si="0"/>
        <v>21670476.190476194</v>
      </c>
      <c r="T70" s="599">
        <f>+Q$29*S70+R70</f>
        <v>4238665.1849393314</v>
      </c>
      <c r="U70" s="370">
        <f>+W69</f>
        <v>12380952.380952388</v>
      </c>
      <c r="V70" s="367">
        <f>+U$32</f>
        <v>571428.57142857148</v>
      </c>
      <c r="W70" s="367">
        <f t="shared" si="1"/>
        <v>11809523.809523817</v>
      </c>
      <c r="X70" s="599">
        <f>+U$29*W70+V70</f>
        <v>2309899.2833456858</v>
      </c>
      <c r="Y70" s="370">
        <f>+AA69</f>
        <v>1238095.2380952395</v>
      </c>
      <c r="Z70" s="367">
        <f>+Y$32</f>
        <v>57142.857142857145</v>
      </c>
      <c r="AA70" s="367">
        <f t="shared" si="17"/>
        <v>1180952.3809523825</v>
      </c>
      <c r="AB70" s="599">
        <f>+Y$29*AA70+Z70</f>
        <v>230989.92833456869</v>
      </c>
      <c r="AC70" s="370">
        <f>+AE69</f>
        <v>1238095.2380952395</v>
      </c>
      <c r="AD70" s="367">
        <f>+AC$32</f>
        <v>57142.857142857145</v>
      </c>
      <c r="AE70" s="367">
        <f t="shared" si="18"/>
        <v>1180952.3809523825</v>
      </c>
      <c r="AF70" s="599">
        <f>+AC$29*AE70+AD70</f>
        <v>230989.92833456869</v>
      </c>
      <c r="AG70" s="370">
        <f>+AI69</f>
        <v>1238095.2380952395</v>
      </c>
      <c r="AH70" s="367">
        <f>+AG$32</f>
        <v>57142.857142857145</v>
      </c>
      <c r="AI70" s="367">
        <f t="shared" si="19"/>
        <v>1180952.3809523825</v>
      </c>
      <c r="AJ70" s="599">
        <f>+AG$29*AI70+AH70</f>
        <v>230989.92833456869</v>
      </c>
      <c r="AK70" s="370">
        <f>+AM69</f>
        <v>1257142.8571428584</v>
      </c>
      <c r="AL70" s="367">
        <f>+AK$32</f>
        <v>57142.857142857145</v>
      </c>
      <c r="AM70" s="367">
        <f t="shared" si="20"/>
        <v>1200000.0000000014</v>
      </c>
      <c r="AN70" s="599">
        <f>+AK$29*AM70+AL70</f>
        <v>233793.91335378983</v>
      </c>
      <c r="AO70" s="370">
        <f t="shared" si="21"/>
        <v>10205602.714285715</v>
      </c>
      <c r="AP70" s="367">
        <f>+AO$32</f>
        <v>453582.34285714285</v>
      </c>
      <c r="AQ70" s="367">
        <f t="shared" si="22"/>
        <v>9752020.3714285716</v>
      </c>
      <c r="AR70" s="599">
        <f>+AO$29*AQ70+AP70</f>
        <v>1889169.5918599656</v>
      </c>
      <c r="AS70" s="370">
        <f t="shared" si="23"/>
        <v>18992800.928571418</v>
      </c>
      <c r="AT70" s="367">
        <f>+AS$32</f>
        <v>844124.48571428575</v>
      </c>
      <c r="AU70" s="367">
        <f t="shared" si="24"/>
        <v>18148676.442857131</v>
      </c>
      <c r="AV70" s="599">
        <f>+AS$29*AU70+AT70</f>
        <v>3515776.8710986031</v>
      </c>
      <c r="AW70" s="370">
        <f t="shared" si="25"/>
        <v>37659323.571428545</v>
      </c>
      <c r="AX70" s="367">
        <f>+AW$32</f>
        <v>1673747.7142857143</v>
      </c>
      <c r="AY70" s="367">
        <f t="shared" si="26"/>
        <v>35985575.857142828</v>
      </c>
      <c r="AZ70" s="599">
        <f>+AW$29*AY70+AX70</f>
        <v>6971156.0338881416</v>
      </c>
      <c r="BA70" s="370">
        <f t="shared" si="27"/>
        <v>3360184.7142857118</v>
      </c>
      <c r="BB70" s="367">
        <f>+BA$32</f>
        <v>149341.54285714286</v>
      </c>
      <c r="BC70" s="367">
        <f t="shared" si="28"/>
        <v>3210843.1714285687</v>
      </c>
      <c r="BD70" s="599">
        <f>+BA$29*BC70+BB70</f>
        <v>622007.24082424026</v>
      </c>
      <c r="BE70" s="370">
        <f t="shared" ref="BE70" si="56">+BG69</f>
        <v>12775923.399999995</v>
      </c>
      <c r="BF70" s="367">
        <f>+BE$32</f>
        <v>543480.11428571434</v>
      </c>
      <c r="BG70" s="367">
        <f t="shared" si="30"/>
        <v>12232443.28571428</v>
      </c>
      <c r="BH70" s="599">
        <f>+BE$29*BG70+BF70</f>
        <v>2344208.4696705118</v>
      </c>
      <c r="BI70" s="370">
        <f t="shared" ref="BI70" si="57">+BK69</f>
        <v>36756196.08809521</v>
      </c>
      <c r="BJ70" s="367">
        <f>+BI$32</f>
        <v>1481495.7768571428</v>
      </c>
      <c r="BK70" s="367">
        <f t="shared" si="32"/>
        <v>35274700.311238065</v>
      </c>
      <c r="BL70" s="599">
        <f>+BI$29*BK70+BJ70</f>
        <v>6674256.6664440706</v>
      </c>
      <c r="BM70" s="370">
        <f t="shared" ref="BM70" si="58">+BO69</f>
        <v>6211443.52190476</v>
      </c>
      <c r="BN70" s="367">
        <f>+BM$32</f>
        <v>246385.85714285713</v>
      </c>
      <c r="BO70" s="367">
        <f t="shared" si="34"/>
        <v>5965057.6647619028</v>
      </c>
      <c r="BP70" s="599">
        <f>+BM$29*BO70+BN70</f>
        <v>1124497.3045089475</v>
      </c>
      <c r="BQ70" s="618">
        <f t="shared" si="13"/>
        <v>35517249.946476616</v>
      </c>
      <c r="BR70" s="204"/>
      <c r="BS70" s="368">
        <f>+BQ70</f>
        <v>35517249.946476616</v>
      </c>
    </row>
    <row r="71" spans="1:71">
      <c r="A71">
        <f t="shared" si="10"/>
        <v>56</v>
      </c>
      <c r="C71" s="320" t="str">
        <f t="shared" si="11"/>
        <v>W Increased ROE</v>
      </c>
      <c r="D71" s="366">
        <f t="shared" si="12"/>
        <v>2025</v>
      </c>
      <c r="E71" s="367">
        <f>+E70</f>
        <v>18736762.166666649</v>
      </c>
      <c r="F71" s="367">
        <f>+F70</f>
        <v>958810.85714285716</v>
      </c>
      <c r="G71" s="367">
        <f t="shared" si="14"/>
        <v>17777951.309523791</v>
      </c>
      <c r="H71" s="982">
        <f>+E$30*G71+F71</f>
        <v>3740691.212008974</v>
      </c>
      <c r="I71" s="370">
        <f>+I70</f>
        <v>4084011.158333336</v>
      </c>
      <c r="J71" s="367">
        <f>+J70</f>
        <v>199625.8</v>
      </c>
      <c r="K71" s="367">
        <f t="shared" si="15"/>
        <v>3884385.3583333362</v>
      </c>
      <c r="L71" s="599">
        <f>+I$30*K71+J71</f>
        <v>771443.11356655438</v>
      </c>
      <c r="M71" s="370">
        <f>+M70</f>
        <v>2930314.8880952392</v>
      </c>
      <c r="N71" s="367">
        <f>+N70</f>
        <v>143233.3142857143</v>
      </c>
      <c r="O71" s="367">
        <f t="shared" si="16"/>
        <v>2787081.573809525</v>
      </c>
      <c r="P71" s="599">
        <f>+M$30*O71+N71</f>
        <v>553517.40075194812</v>
      </c>
      <c r="Q71" s="370">
        <f>+Q70</f>
        <v>22719047.619047623</v>
      </c>
      <c r="R71" s="367">
        <f>+R70</f>
        <v>1048571.4285714285</v>
      </c>
      <c r="S71" s="367">
        <f t="shared" si="0"/>
        <v>21670476.190476194</v>
      </c>
      <c r="T71" s="599">
        <f>+Q$30*S71+R71</f>
        <v>4439551.1283855829</v>
      </c>
      <c r="U71" s="370">
        <f>+U70</f>
        <v>12380952.380952388</v>
      </c>
      <c r="V71" s="367">
        <f>+V70</f>
        <v>571428.57142857148</v>
      </c>
      <c r="W71" s="367">
        <f t="shared" si="1"/>
        <v>11809523.809523817</v>
      </c>
      <c r="X71" s="599">
        <f>+U$30*W71+V71</f>
        <v>2419373.9119267492</v>
      </c>
      <c r="Y71" s="370">
        <f>+Y70</f>
        <v>1238095.2380952395</v>
      </c>
      <c r="Z71" s="367">
        <f>+Z70</f>
        <v>57142.857142857145</v>
      </c>
      <c r="AA71" s="367">
        <f t="shared" si="17"/>
        <v>1180952.3809523825</v>
      </c>
      <c r="AB71" s="599">
        <f>+Y$30*AA71+Z71</f>
        <v>230989.92833456869</v>
      </c>
      <c r="AC71" s="370">
        <f>+AC70</f>
        <v>1238095.2380952395</v>
      </c>
      <c r="AD71" s="367">
        <f>+AD70</f>
        <v>57142.857142857145</v>
      </c>
      <c r="AE71" s="367">
        <f t="shared" si="18"/>
        <v>1180952.3809523825</v>
      </c>
      <c r="AF71" s="599">
        <f>+AC$30*AE71+AD71</f>
        <v>230989.92833456869</v>
      </c>
      <c r="AG71" s="370">
        <f>+AG70</f>
        <v>1238095.2380952395</v>
      </c>
      <c r="AH71" s="367">
        <f>+AH70</f>
        <v>57142.857142857145</v>
      </c>
      <c r="AI71" s="367">
        <f t="shared" si="19"/>
        <v>1180952.3809523825</v>
      </c>
      <c r="AJ71" s="599">
        <f>+AG$30*AI71+AH71</f>
        <v>230989.92833456869</v>
      </c>
      <c r="AK71" s="370">
        <f>+AK70</f>
        <v>1257142.8571428584</v>
      </c>
      <c r="AL71" s="367">
        <f>+AL70</f>
        <v>57142.857142857145</v>
      </c>
      <c r="AM71" s="367">
        <f t="shared" si="20"/>
        <v>1200000.0000000014</v>
      </c>
      <c r="AN71" s="599">
        <f>+AK$30*AM71+AL71</f>
        <v>233793.91335378983</v>
      </c>
      <c r="AO71" s="370">
        <f>+AQ69</f>
        <v>10205602.714285715</v>
      </c>
      <c r="AP71" s="367">
        <f>+AP70</f>
        <v>453582.34285714285</v>
      </c>
      <c r="AQ71" s="367">
        <f t="shared" si="22"/>
        <v>9752020.3714285716</v>
      </c>
      <c r="AR71" s="599">
        <f>+AO$30*AQ71+AP71</f>
        <v>1979571.1038342367</v>
      </c>
      <c r="AS71" s="370">
        <f>+AU69</f>
        <v>18992800.928571418</v>
      </c>
      <c r="AT71" s="367">
        <f>+AT70</f>
        <v>844124.48571428575</v>
      </c>
      <c r="AU71" s="367">
        <f t="shared" si="24"/>
        <v>18148676.442857131</v>
      </c>
      <c r="AV71" s="599">
        <f>+AS$30*AU71+AT71</f>
        <v>3684015.6286357534</v>
      </c>
      <c r="AW71" s="370">
        <f>+AY69</f>
        <v>37659323.571428545</v>
      </c>
      <c r="AX71" s="367">
        <f>+AX70</f>
        <v>1673747.7142857143</v>
      </c>
      <c r="AY71" s="367">
        <f t="shared" si="26"/>
        <v>35985575.857142828</v>
      </c>
      <c r="AZ71" s="599">
        <f>+AW$30*AY71+AX71</f>
        <v>6971156.0338881416</v>
      </c>
      <c r="BA71" s="370">
        <f>+BC69</f>
        <v>3360184.7142857118</v>
      </c>
      <c r="BB71" s="367">
        <f>+BB70</f>
        <v>149341.54285714286</v>
      </c>
      <c r="BC71" s="367">
        <f t="shared" si="28"/>
        <v>3210843.1714285687</v>
      </c>
      <c r="BD71" s="599">
        <f>+BA$30*BC71+BB71</f>
        <v>622007.24082424026</v>
      </c>
      <c r="BE71" s="370">
        <f>+BG69</f>
        <v>12775923.399999995</v>
      </c>
      <c r="BF71" s="367">
        <f>+BF70</f>
        <v>543480.11428571434</v>
      </c>
      <c r="BG71" s="367">
        <f t="shared" si="30"/>
        <v>12232443.28571428</v>
      </c>
      <c r="BH71" s="599">
        <f>+BE$30*BG71+BF71</f>
        <v>2457603.5740745133</v>
      </c>
      <c r="BI71" s="370">
        <f>+BK69</f>
        <v>36756196.08809521</v>
      </c>
      <c r="BJ71" s="367">
        <f>+BJ70</f>
        <v>1481495.7768571428</v>
      </c>
      <c r="BK71" s="367">
        <f t="shared" si="32"/>
        <v>35274700.311238065</v>
      </c>
      <c r="BL71" s="599">
        <f>+BI$30*BK71+BJ71</f>
        <v>6674256.6664440706</v>
      </c>
      <c r="BM71" s="370">
        <f>+BO69</f>
        <v>6211443.52190476</v>
      </c>
      <c r="BN71" s="367">
        <f>+BN70</f>
        <v>246385.85714285713</v>
      </c>
      <c r="BO71" s="367">
        <f t="shared" si="34"/>
        <v>5965057.6647619028</v>
      </c>
      <c r="BP71" s="599">
        <f>+BM$30*BO71+BN71</f>
        <v>1124497.3045089475</v>
      </c>
      <c r="BQ71" s="618">
        <f t="shared" si="13"/>
        <v>36364448.017207213</v>
      </c>
      <c r="BR71" s="369">
        <f>+BQ71</f>
        <v>36364448.017207213</v>
      </c>
      <c r="BS71" s="318"/>
    </row>
    <row r="72" spans="1:71">
      <c r="A72">
        <f t="shared" si="10"/>
        <v>57</v>
      </c>
      <c r="C72" s="320" t="str">
        <f t="shared" si="11"/>
        <v>Base FCR</v>
      </c>
      <c r="D72" s="366">
        <f t="shared" si="12"/>
        <v>2026</v>
      </c>
      <c r="E72" s="367">
        <f>+G71</f>
        <v>17777951.309523791</v>
      </c>
      <c r="F72" s="367">
        <f>+E$32</f>
        <v>958810.85714285716</v>
      </c>
      <c r="G72" s="367">
        <f t="shared" si="14"/>
        <v>16819140.452380933</v>
      </c>
      <c r="H72" s="982">
        <f>+E$29*G72+F72</f>
        <v>3434743.2950371178</v>
      </c>
      <c r="I72" s="370">
        <f>+K71</f>
        <v>3884385.3583333362</v>
      </c>
      <c r="J72" s="367">
        <f>+I$32</f>
        <v>199625.8</v>
      </c>
      <c r="K72" s="367">
        <f t="shared" si="15"/>
        <v>3684759.5583333364</v>
      </c>
      <c r="L72" s="599">
        <f>+I$29*K72+J72</f>
        <v>742056.3565524274</v>
      </c>
      <c r="M72" s="370">
        <f>+O71</f>
        <v>2787081.573809525</v>
      </c>
      <c r="N72" s="367">
        <f>+M$32</f>
        <v>143233.3142857143</v>
      </c>
      <c r="O72" s="367">
        <f t="shared" si="16"/>
        <v>2643848.2595238108</v>
      </c>
      <c r="P72" s="599">
        <f>+M$29*O72+N72</f>
        <v>532432.13720764488</v>
      </c>
      <c r="Q72" s="370">
        <f>+S71</f>
        <v>21670476.190476194</v>
      </c>
      <c r="R72" s="367">
        <f>+Q$32</f>
        <v>1048571.4285714285</v>
      </c>
      <c r="S72" s="367">
        <f t="shared" si="0"/>
        <v>20621904.761904765</v>
      </c>
      <c r="T72" s="599">
        <f>+Q$29*S72+R72</f>
        <v>4084305.8096312075</v>
      </c>
      <c r="U72" s="370">
        <f>+W71</f>
        <v>11809523.809523817</v>
      </c>
      <c r="V72" s="367">
        <f>+U$32</f>
        <v>571428.57142857148</v>
      </c>
      <c r="W72" s="367">
        <f t="shared" si="1"/>
        <v>11238095.238095246</v>
      </c>
      <c r="X72" s="599">
        <f>+U$29*W72+V72</f>
        <v>2225779.7327690516</v>
      </c>
      <c r="Y72" s="370">
        <f>+AA71</f>
        <v>1180952.3809523825</v>
      </c>
      <c r="Z72" s="367">
        <f>+Y$32</f>
        <v>57142.857142857145</v>
      </c>
      <c r="AA72" s="367">
        <f t="shared" si="17"/>
        <v>1123809.5238095254</v>
      </c>
      <c r="AB72" s="599">
        <f>+Y$29*AA72+Z72</f>
        <v>222577.97327690525</v>
      </c>
      <c r="AC72" s="370">
        <f>+AE71</f>
        <v>1180952.3809523825</v>
      </c>
      <c r="AD72" s="367">
        <f>+AC$32</f>
        <v>57142.857142857145</v>
      </c>
      <c r="AE72" s="367">
        <f t="shared" si="18"/>
        <v>1123809.5238095254</v>
      </c>
      <c r="AF72" s="599">
        <f>+AC$29*AE72+AD72</f>
        <v>222577.97327690525</v>
      </c>
      <c r="AG72" s="370">
        <f>+AI71</f>
        <v>1180952.3809523825</v>
      </c>
      <c r="AH72" s="367">
        <f>+AG$32</f>
        <v>57142.857142857145</v>
      </c>
      <c r="AI72" s="367">
        <f t="shared" si="19"/>
        <v>1123809.5238095254</v>
      </c>
      <c r="AJ72" s="599">
        <f>+AG$29*AI72+AH72</f>
        <v>222577.97327690525</v>
      </c>
      <c r="AK72" s="370">
        <f>+AM71</f>
        <v>1200000.0000000014</v>
      </c>
      <c r="AL72" s="367">
        <f>+AK$32</f>
        <v>57142.857142857145</v>
      </c>
      <c r="AM72" s="367">
        <f t="shared" si="20"/>
        <v>1142857.1428571444</v>
      </c>
      <c r="AN72" s="599">
        <f>+AK$29*AM72+AL72</f>
        <v>225381.95829612639</v>
      </c>
      <c r="AO72" s="370">
        <f t="shared" si="21"/>
        <v>9752020.3714285716</v>
      </c>
      <c r="AP72" s="367">
        <f>+AO$32</f>
        <v>453582.34285714285</v>
      </c>
      <c r="AQ72" s="367">
        <f t="shared" si="22"/>
        <v>9298438.0285714287</v>
      </c>
      <c r="AR72" s="599">
        <f>+AO$29*AQ72+AP72</f>
        <v>1822398.0919063459</v>
      </c>
      <c r="AS72" s="370">
        <f t="shared" si="23"/>
        <v>18148676.442857131</v>
      </c>
      <c r="AT72" s="367">
        <f>+AS$32</f>
        <v>844124.48571428575</v>
      </c>
      <c r="AU72" s="367">
        <f t="shared" si="24"/>
        <v>17304551.957142845</v>
      </c>
      <c r="AV72" s="599">
        <f>+AS$29*AU72+AT72</f>
        <v>3391513.9694528207</v>
      </c>
      <c r="AW72" s="370">
        <f t="shared" si="25"/>
        <v>35985575.857142828</v>
      </c>
      <c r="AX72" s="367">
        <f>+AW$32</f>
        <v>1673747.7142857143</v>
      </c>
      <c r="AY72" s="367">
        <f t="shared" si="26"/>
        <v>34311828.142857112</v>
      </c>
      <c r="AZ72" s="599">
        <f>+AW$29*AY72+AX72</f>
        <v>6724764.9492554702</v>
      </c>
      <c r="BA72" s="370">
        <f t="shared" si="27"/>
        <v>3210843.1714285687</v>
      </c>
      <c r="BB72" s="367">
        <f>+BA$32</f>
        <v>149341.54285714286</v>
      </c>
      <c r="BC72" s="367">
        <f t="shared" si="28"/>
        <v>3061501.6285714256</v>
      </c>
      <c r="BD72" s="599">
        <f>+BA$29*BC72+BB72</f>
        <v>600022.78975600307</v>
      </c>
      <c r="BE72" s="370">
        <f t="shared" ref="BE72" si="59">+BG71</f>
        <v>12232443.28571428</v>
      </c>
      <c r="BF72" s="367">
        <f>+BE$32</f>
        <v>543480.11428571434</v>
      </c>
      <c r="BG72" s="367">
        <f t="shared" si="30"/>
        <v>11688963.171428565</v>
      </c>
      <c r="BH72" s="599">
        <f>+BE$29*BG72+BF72</f>
        <v>2264203.1894886703</v>
      </c>
      <c r="BI72" s="370">
        <f t="shared" ref="BI72" si="60">+BK71</f>
        <v>35274700.311238065</v>
      </c>
      <c r="BJ72" s="367">
        <f>+BI$32</f>
        <v>1481495.7768571428</v>
      </c>
      <c r="BK72" s="367">
        <f t="shared" si="32"/>
        <v>33793204.53438092</v>
      </c>
      <c r="BL72" s="599">
        <f>+BI$29*BK72+BJ72</f>
        <v>6456166.8383158613</v>
      </c>
      <c r="BM72" s="370">
        <f t="shared" ref="BM72" si="61">+BO71</f>
        <v>5965057.6647619028</v>
      </c>
      <c r="BN72" s="367">
        <f>+BM$32</f>
        <v>246385.85714285713</v>
      </c>
      <c r="BO72" s="367">
        <f t="shared" si="34"/>
        <v>5718671.8076190455</v>
      </c>
      <c r="BP72" s="599">
        <f>+BM$29*BO72+BN72</f>
        <v>1088227.0362591795</v>
      </c>
      <c r="BQ72" s="618">
        <f t="shared" si="13"/>
        <v>34259730.073758647</v>
      </c>
      <c r="BR72" s="204"/>
      <c r="BS72" s="368">
        <f>+BQ72</f>
        <v>34259730.073758647</v>
      </c>
    </row>
    <row r="73" spans="1:71">
      <c r="A73">
        <f t="shared" si="10"/>
        <v>58</v>
      </c>
      <c r="C73" s="320" t="str">
        <f t="shared" si="11"/>
        <v>W Increased ROE</v>
      </c>
      <c r="D73" s="366">
        <f t="shared" si="12"/>
        <v>2026</v>
      </c>
      <c r="E73" s="367">
        <f>+E72</f>
        <v>17777951.309523791</v>
      </c>
      <c r="F73" s="367">
        <f>+F72</f>
        <v>958810.85714285716</v>
      </c>
      <c r="G73" s="367">
        <f t="shared" si="14"/>
        <v>16819140.452380933</v>
      </c>
      <c r="H73" s="982">
        <f>+E$30*G73+F73</f>
        <v>3590657.2153420369</v>
      </c>
      <c r="I73" s="370">
        <f>+I72</f>
        <v>3884385.3583333362</v>
      </c>
      <c r="J73" s="367">
        <f>+J72</f>
        <v>199625.8</v>
      </c>
      <c r="K73" s="367">
        <f t="shared" si="15"/>
        <v>3684759.5583333364</v>
      </c>
      <c r="L73" s="599">
        <f>+I$30*K73+J73</f>
        <v>742056.3565524274</v>
      </c>
      <c r="M73" s="370">
        <f>+M72</f>
        <v>2787081.573809525</v>
      </c>
      <c r="N73" s="367">
        <f>+N72</f>
        <v>143233.3142857143</v>
      </c>
      <c r="O73" s="367">
        <f t="shared" si="16"/>
        <v>2643848.2595238108</v>
      </c>
      <c r="P73" s="599">
        <f>+M$30*O73+N73</f>
        <v>532432.13720764488</v>
      </c>
      <c r="Q73" s="370">
        <f>+Q72</f>
        <v>21670476.190476194</v>
      </c>
      <c r="R73" s="367">
        <f>+R72</f>
        <v>1048571.4285714285</v>
      </c>
      <c r="S73" s="367">
        <f t="shared" si="0"/>
        <v>20621904.761904765</v>
      </c>
      <c r="T73" s="599">
        <f>+Q$30*S73+R73</f>
        <v>4275471.4654913498</v>
      </c>
      <c r="U73" s="370">
        <f>+U72</f>
        <v>11809523.809523817</v>
      </c>
      <c r="V73" s="367">
        <f>+V72</f>
        <v>571428.57142857148</v>
      </c>
      <c r="W73" s="367">
        <f t="shared" si="1"/>
        <v>11238095.238095246</v>
      </c>
      <c r="X73" s="599">
        <f>+U$30*W73+V73</f>
        <v>2329957.2019026442</v>
      </c>
      <c r="Y73" s="370">
        <f>+Y72</f>
        <v>1180952.3809523825</v>
      </c>
      <c r="Z73" s="367">
        <f>+Z72</f>
        <v>57142.857142857145</v>
      </c>
      <c r="AA73" s="367">
        <f t="shared" si="17"/>
        <v>1123809.5238095254</v>
      </c>
      <c r="AB73" s="599">
        <f>+Y$30*AA73+Z73</f>
        <v>222577.97327690525</v>
      </c>
      <c r="AC73" s="370">
        <f>+AC72</f>
        <v>1180952.3809523825</v>
      </c>
      <c r="AD73" s="367">
        <f>+AD72</f>
        <v>57142.857142857145</v>
      </c>
      <c r="AE73" s="367">
        <f t="shared" si="18"/>
        <v>1123809.5238095254</v>
      </c>
      <c r="AF73" s="599">
        <f>+AC$30*AE73+AD73</f>
        <v>222577.97327690525</v>
      </c>
      <c r="AG73" s="370">
        <f>+AG72</f>
        <v>1180952.3809523825</v>
      </c>
      <c r="AH73" s="367">
        <f>+AH72</f>
        <v>57142.857142857145</v>
      </c>
      <c r="AI73" s="367">
        <f t="shared" si="19"/>
        <v>1123809.5238095254</v>
      </c>
      <c r="AJ73" s="599">
        <f>+AG$30*AI73+AH73</f>
        <v>222577.97327690525</v>
      </c>
      <c r="AK73" s="370">
        <f>+AK72</f>
        <v>1200000.0000000014</v>
      </c>
      <c r="AL73" s="367">
        <f>+AL72</f>
        <v>57142.857142857145</v>
      </c>
      <c r="AM73" s="367">
        <f t="shared" si="20"/>
        <v>1142857.1428571444</v>
      </c>
      <c r="AN73" s="599">
        <f>+AK$30*AM73+AL73</f>
        <v>225381.95829612639</v>
      </c>
      <c r="AO73" s="370">
        <f>+AQ71</f>
        <v>9752020.3714285716</v>
      </c>
      <c r="AP73" s="367">
        <f>+AP72</f>
        <v>453582.34285714285</v>
      </c>
      <c r="AQ73" s="367">
        <f t="shared" si="22"/>
        <v>9298438.0285714287</v>
      </c>
      <c r="AR73" s="599">
        <f>+AO$30*AQ73+AP73</f>
        <v>1908594.8823934416</v>
      </c>
      <c r="AS73" s="370">
        <f>+AU71</f>
        <v>18148676.442857131</v>
      </c>
      <c r="AT73" s="367">
        <f>+AT72</f>
        <v>844124.48571428575</v>
      </c>
      <c r="AU73" s="367">
        <f t="shared" si="24"/>
        <v>17304551.957142845</v>
      </c>
      <c r="AV73" s="599">
        <f>+AS$30*AU73+AT73</f>
        <v>3551927.6684998712</v>
      </c>
      <c r="AW73" s="370">
        <f>+AY71</f>
        <v>35985575.857142828</v>
      </c>
      <c r="AX73" s="367">
        <f>+AX72</f>
        <v>1673747.7142857143</v>
      </c>
      <c r="AY73" s="367">
        <f t="shared" si="26"/>
        <v>34311828.142857112</v>
      </c>
      <c r="AZ73" s="599">
        <f>+AW$30*AY73+AX73</f>
        <v>6724764.9492554702</v>
      </c>
      <c r="BA73" s="370">
        <f>+BC71</f>
        <v>3210843.1714285687</v>
      </c>
      <c r="BB73" s="367">
        <f>+BB72</f>
        <v>149341.54285714286</v>
      </c>
      <c r="BC73" s="367">
        <f t="shared" si="28"/>
        <v>3061501.6285714256</v>
      </c>
      <c r="BD73" s="599">
        <f>+BA$30*BC73+BB73</f>
        <v>600022.78975600307</v>
      </c>
      <c r="BE73" s="370">
        <f>+BG71</f>
        <v>12232443.28571428</v>
      </c>
      <c r="BF73" s="367">
        <f>+BF72</f>
        <v>543480.11428571434</v>
      </c>
      <c r="BG73" s="367">
        <f t="shared" si="30"/>
        <v>11688963.171428565</v>
      </c>
      <c r="BH73" s="599">
        <f>+BE$30*BG73+BF73</f>
        <v>2372560.217454345</v>
      </c>
      <c r="BI73" s="370">
        <f>+BK71</f>
        <v>35274700.311238065</v>
      </c>
      <c r="BJ73" s="367">
        <f>+BJ72</f>
        <v>1481495.7768571428</v>
      </c>
      <c r="BK73" s="367">
        <f t="shared" si="32"/>
        <v>33793204.53438092</v>
      </c>
      <c r="BL73" s="599">
        <f>+BI$30*BK73+BJ73</f>
        <v>6456166.8383158613</v>
      </c>
      <c r="BM73" s="370">
        <f>+BO71</f>
        <v>5965057.6647619028</v>
      </c>
      <c r="BN73" s="367">
        <f>+BN72</f>
        <v>246385.85714285713</v>
      </c>
      <c r="BO73" s="367">
        <f t="shared" si="34"/>
        <v>5718671.8076190455</v>
      </c>
      <c r="BP73" s="599">
        <f>+BM$30*BO73+BN73</f>
        <v>1088227.0362591795</v>
      </c>
      <c r="BQ73" s="618">
        <f t="shared" si="13"/>
        <v>35065954.636557125</v>
      </c>
      <c r="BR73" s="369">
        <f>+BQ73</f>
        <v>35065954.636557125</v>
      </c>
      <c r="BS73" s="318"/>
    </row>
    <row r="74" spans="1:71">
      <c r="A74">
        <f t="shared" si="10"/>
        <v>59</v>
      </c>
      <c r="C74" s="320" t="str">
        <f t="shared" si="11"/>
        <v>Base FCR</v>
      </c>
      <c r="D74" s="366">
        <f t="shared" si="12"/>
        <v>2027</v>
      </c>
      <c r="E74" s="367">
        <f>+G73</f>
        <v>16819140.452380933</v>
      </c>
      <c r="F74" s="367">
        <f>+E$32</f>
        <v>958810.85714285716</v>
      </c>
      <c r="G74" s="367">
        <f t="shared" si="14"/>
        <v>15860329.595238077</v>
      </c>
      <c r="H74" s="982">
        <f>+E$29*G74+F74</f>
        <v>3293597.5028531216</v>
      </c>
      <c r="I74" s="370">
        <f>+K73</f>
        <v>3684759.5583333364</v>
      </c>
      <c r="J74" s="367">
        <f>+I$32</f>
        <v>199625.8</v>
      </c>
      <c r="K74" s="367">
        <f t="shared" si="15"/>
        <v>3485133.7583333366</v>
      </c>
      <c r="L74" s="599">
        <f>+I$29*K74+J74</f>
        <v>712669.59953830042</v>
      </c>
      <c r="M74" s="370">
        <f>+O73</f>
        <v>2643848.2595238108</v>
      </c>
      <c r="N74" s="367">
        <f>+M$32</f>
        <v>143233.3142857143</v>
      </c>
      <c r="O74" s="367">
        <f t="shared" si="16"/>
        <v>2500614.9452380966</v>
      </c>
      <c r="P74" s="599">
        <f>+M$29*O74+N74</f>
        <v>511346.87366334168</v>
      </c>
      <c r="Q74" s="370">
        <f>+S73</f>
        <v>20621904.761904765</v>
      </c>
      <c r="R74" s="367">
        <f>+Q$32</f>
        <v>1048571.4285714285</v>
      </c>
      <c r="S74" s="367">
        <f t="shared" si="0"/>
        <v>19573333.333333336</v>
      </c>
      <c r="T74" s="599">
        <f>+Q$29*S74+R74</f>
        <v>3929946.4343230831</v>
      </c>
      <c r="U74" s="370">
        <f>+W73</f>
        <v>11238095.238095246</v>
      </c>
      <c r="V74" s="367">
        <f>+U$32</f>
        <v>571428.57142857148</v>
      </c>
      <c r="W74" s="367">
        <f t="shared" si="1"/>
        <v>10666666.666666675</v>
      </c>
      <c r="X74" s="599">
        <f>+U$29*W74+V74</f>
        <v>2141660.1821924169</v>
      </c>
      <c r="Y74" s="370">
        <f>+AA73</f>
        <v>1123809.5238095254</v>
      </c>
      <c r="Z74" s="367">
        <f>+Y$32</f>
        <v>57142.857142857145</v>
      </c>
      <c r="AA74" s="367">
        <f t="shared" si="17"/>
        <v>1066666.6666666684</v>
      </c>
      <c r="AB74" s="599">
        <f>+Y$29*AA74+Z74</f>
        <v>214166.01821924181</v>
      </c>
      <c r="AC74" s="370">
        <f>+AE73</f>
        <v>1123809.5238095254</v>
      </c>
      <c r="AD74" s="367">
        <f>+AC$32</f>
        <v>57142.857142857145</v>
      </c>
      <c r="AE74" s="367">
        <f t="shared" si="18"/>
        <v>1066666.6666666684</v>
      </c>
      <c r="AF74" s="599">
        <f>+AC$29*AE74+AD74</f>
        <v>214166.01821924181</v>
      </c>
      <c r="AG74" s="370">
        <f>+AI73</f>
        <v>1123809.5238095254</v>
      </c>
      <c r="AH74" s="367">
        <f>+AG$32</f>
        <v>57142.857142857145</v>
      </c>
      <c r="AI74" s="367">
        <f t="shared" si="19"/>
        <v>1066666.6666666684</v>
      </c>
      <c r="AJ74" s="599">
        <f>+AG$29*AI74+AH74</f>
        <v>214166.01821924181</v>
      </c>
      <c r="AK74" s="370">
        <f>+AM73</f>
        <v>1142857.1428571444</v>
      </c>
      <c r="AL74" s="367">
        <f>+AK$32</f>
        <v>57142.857142857145</v>
      </c>
      <c r="AM74" s="367">
        <f t="shared" si="20"/>
        <v>1085714.2857142873</v>
      </c>
      <c r="AN74" s="599">
        <f>+AK$29*AM74+AL74</f>
        <v>216970.00323846296</v>
      </c>
      <c r="AO74" s="370">
        <f t="shared" si="21"/>
        <v>9298438.0285714287</v>
      </c>
      <c r="AP74" s="367">
        <f>+AO$32</f>
        <v>453582.34285714285</v>
      </c>
      <c r="AQ74" s="367">
        <f t="shared" si="22"/>
        <v>8844855.6857142858</v>
      </c>
      <c r="AR74" s="599">
        <f>+AO$29*AQ74+AP74</f>
        <v>1755626.5919527262</v>
      </c>
      <c r="AS74" s="370">
        <f t="shared" si="23"/>
        <v>17304551.957142845</v>
      </c>
      <c r="AT74" s="367">
        <f>+AS$32</f>
        <v>844124.48571428575</v>
      </c>
      <c r="AU74" s="367">
        <f t="shared" si="24"/>
        <v>16460427.471428558</v>
      </c>
      <c r="AV74" s="599">
        <f>+AS$29*AU74+AT74</f>
        <v>3267251.0678070383</v>
      </c>
      <c r="AW74" s="370">
        <f t="shared" si="25"/>
        <v>34311828.142857112</v>
      </c>
      <c r="AX74" s="367">
        <f>+AW$32</f>
        <v>1673747.7142857143</v>
      </c>
      <c r="AY74" s="367">
        <f t="shared" si="26"/>
        <v>32638080.428571399</v>
      </c>
      <c r="AZ74" s="599">
        <f>+AW$29*AY74+AX74</f>
        <v>6478373.8646227987</v>
      </c>
      <c r="BA74" s="370">
        <f t="shared" si="27"/>
        <v>3061501.6285714256</v>
      </c>
      <c r="BB74" s="367">
        <f>+BA$32</f>
        <v>149341.54285714286</v>
      </c>
      <c r="BC74" s="367">
        <f t="shared" si="28"/>
        <v>2912160.0857142825</v>
      </c>
      <c r="BD74" s="599">
        <f>+BA$29*BC74+BB74</f>
        <v>578038.33868776588</v>
      </c>
      <c r="BE74" s="370">
        <f t="shared" ref="BE74" si="62">+BG73</f>
        <v>11688963.171428565</v>
      </c>
      <c r="BF74" s="367">
        <f>+BE$32</f>
        <v>543480.11428571434</v>
      </c>
      <c r="BG74" s="367">
        <f t="shared" si="30"/>
        <v>11145483.05714285</v>
      </c>
      <c r="BH74" s="599">
        <f>+BE$29*BG74+BF74</f>
        <v>2184197.9093068289</v>
      </c>
      <c r="BI74" s="370">
        <f t="shared" ref="BI74" si="63">+BK73</f>
        <v>33793204.53438092</v>
      </c>
      <c r="BJ74" s="367">
        <f>+BI$32</f>
        <v>1481495.7768571428</v>
      </c>
      <c r="BK74" s="367">
        <f t="shared" si="32"/>
        <v>32311708.757523779</v>
      </c>
      <c r="BL74" s="599">
        <f>+BI$29*BK74+BJ74</f>
        <v>6238077.0101876538</v>
      </c>
      <c r="BM74" s="370">
        <f t="shared" ref="BM74" si="64">+BO73</f>
        <v>5718671.8076190455</v>
      </c>
      <c r="BN74" s="367">
        <f>+BM$32</f>
        <v>246385.85714285713</v>
      </c>
      <c r="BO74" s="367">
        <f t="shared" si="34"/>
        <v>5472285.9504761882</v>
      </c>
      <c r="BP74" s="599">
        <f>+BM$29*BO74+BN74</f>
        <v>1051956.7680094114</v>
      </c>
      <c r="BQ74" s="618">
        <f t="shared" si="13"/>
        <v>33002210.201040674</v>
      </c>
      <c r="BR74" s="204"/>
      <c r="BS74" s="368">
        <f>+BQ74</f>
        <v>33002210.201040674</v>
      </c>
    </row>
    <row r="75" spans="1:71">
      <c r="A75">
        <f t="shared" si="10"/>
        <v>60</v>
      </c>
      <c r="C75" s="320" t="str">
        <f t="shared" si="11"/>
        <v>W Increased ROE</v>
      </c>
      <c r="D75" s="366">
        <f t="shared" si="12"/>
        <v>2027</v>
      </c>
      <c r="E75" s="367">
        <f>+E74</f>
        <v>16819140.452380933</v>
      </c>
      <c r="F75" s="367">
        <f>+F74</f>
        <v>958810.85714285716</v>
      </c>
      <c r="G75" s="367">
        <f t="shared" si="14"/>
        <v>15860329.595238077</v>
      </c>
      <c r="H75" s="982">
        <f>+E$30*G75+F75</f>
        <v>3440623.2186751002</v>
      </c>
      <c r="I75" s="370">
        <f>+I74</f>
        <v>3684759.5583333364</v>
      </c>
      <c r="J75" s="367">
        <f>+J74</f>
        <v>199625.8</v>
      </c>
      <c r="K75" s="367">
        <f t="shared" si="15"/>
        <v>3485133.7583333366</v>
      </c>
      <c r="L75" s="599">
        <f>+I$30*K75+J75</f>
        <v>712669.59953830042</v>
      </c>
      <c r="M75" s="370">
        <f>+M74</f>
        <v>2643848.2595238108</v>
      </c>
      <c r="N75" s="367">
        <f>+N74</f>
        <v>143233.3142857143</v>
      </c>
      <c r="O75" s="367">
        <f t="shared" si="16"/>
        <v>2500614.9452380966</v>
      </c>
      <c r="P75" s="599">
        <f>+M$30*O75+N75</f>
        <v>511346.87366334168</v>
      </c>
      <c r="Q75" s="370">
        <f>+Q74</f>
        <v>20621904.761904765</v>
      </c>
      <c r="R75" s="367">
        <f>+R74</f>
        <v>1048571.4285714285</v>
      </c>
      <c r="S75" s="367">
        <f t="shared" si="0"/>
        <v>19573333.333333336</v>
      </c>
      <c r="T75" s="599">
        <f>+Q$30*S75+R75</f>
        <v>4111391.8025971167</v>
      </c>
      <c r="U75" s="370">
        <f>+U74</f>
        <v>11238095.238095246</v>
      </c>
      <c r="V75" s="367">
        <f>+V74</f>
        <v>571428.57142857148</v>
      </c>
      <c r="W75" s="367">
        <f t="shared" si="1"/>
        <v>10666666.666666675</v>
      </c>
      <c r="X75" s="599">
        <f>+U$30*W75+V75</f>
        <v>2240540.4918785389</v>
      </c>
      <c r="Y75" s="370">
        <f>+Y74</f>
        <v>1123809.5238095254</v>
      </c>
      <c r="Z75" s="367">
        <f>+Z74</f>
        <v>57142.857142857145</v>
      </c>
      <c r="AA75" s="367">
        <f t="shared" si="17"/>
        <v>1066666.6666666684</v>
      </c>
      <c r="AB75" s="599">
        <f>+Y$30*AA75+Z75</f>
        <v>214166.01821924181</v>
      </c>
      <c r="AC75" s="370">
        <f>+AC74</f>
        <v>1123809.5238095254</v>
      </c>
      <c r="AD75" s="367">
        <f>+AD74</f>
        <v>57142.857142857145</v>
      </c>
      <c r="AE75" s="367">
        <f t="shared" si="18"/>
        <v>1066666.6666666684</v>
      </c>
      <c r="AF75" s="599">
        <f>+AC$30*AE75+AD75</f>
        <v>214166.01821924181</v>
      </c>
      <c r="AG75" s="370">
        <f>+AG74</f>
        <v>1123809.5238095254</v>
      </c>
      <c r="AH75" s="367">
        <f>+AH74</f>
        <v>57142.857142857145</v>
      </c>
      <c r="AI75" s="367">
        <f t="shared" si="19"/>
        <v>1066666.6666666684</v>
      </c>
      <c r="AJ75" s="599">
        <f>+AG$30*AI75+AH75</f>
        <v>214166.01821924181</v>
      </c>
      <c r="AK75" s="370">
        <f>+AK74</f>
        <v>1142857.1428571444</v>
      </c>
      <c r="AL75" s="367">
        <f>+AL74</f>
        <v>57142.857142857145</v>
      </c>
      <c r="AM75" s="367">
        <f t="shared" si="20"/>
        <v>1085714.2857142873</v>
      </c>
      <c r="AN75" s="599">
        <f>+AK$30*AM75+AL75</f>
        <v>216970.00323846296</v>
      </c>
      <c r="AO75" s="370">
        <f>+AQ73</f>
        <v>9298438.0285714287</v>
      </c>
      <c r="AP75" s="367">
        <f>+AP74</f>
        <v>453582.34285714285</v>
      </c>
      <c r="AQ75" s="367">
        <f t="shared" si="22"/>
        <v>8844855.6857142858</v>
      </c>
      <c r="AR75" s="599">
        <f>+AO$30*AQ75+AP75</f>
        <v>1837618.6609526465</v>
      </c>
      <c r="AS75" s="370">
        <f>+AU73</f>
        <v>17304551.957142845</v>
      </c>
      <c r="AT75" s="367">
        <f>+AT74</f>
        <v>844124.48571428575</v>
      </c>
      <c r="AU75" s="367">
        <f t="shared" si="24"/>
        <v>16460427.471428558</v>
      </c>
      <c r="AV75" s="599">
        <f>+AS$30*AU75+AT75</f>
        <v>3419839.7083639889</v>
      </c>
      <c r="AW75" s="370">
        <f>+AY73</f>
        <v>34311828.142857112</v>
      </c>
      <c r="AX75" s="367">
        <f>+AX74</f>
        <v>1673747.7142857143</v>
      </c>
      <c r="AY75" s="367">
        <f t="shared" si="26"/>
        <v>32638080.428571399</v>
      </c>
      <c r="AZ75" s="599">
        <f>+AW$30*AY75+AX75</f>
        <v>6478373.8646227987</v>
      </c>
      <c r="BA75" s="370">
        <f>+BC73</f>
        <v>3061501.6285714256</v>
      </c>
      <c r="BB75" s="367">
        <f>+BB74</f>
        <v>149341.54285714286</v>
      </c>
      <c r="BC75" s="367">
        <f t="shared" si="28"/>
        <v>2912160.0857142825</v>
      </c>
      <c r="BD75" s="599">
        <f>+BA$30*BC75+BB75</f>
        <v>578038.33868776588</v>
      </c>
      <c r="BE75" s="370">
        <f>+BG73</f>
        <v>11688963.171428565</v>
      </c>
      <c r="BF75" s="367">
        <f>+BF74</f>
        <v>543480.11428571434</v>
      </c>
      <c r="BG75" s="367">
        <f t="shared" si="30"/>
        <v>11145483.05714285</v>
      </c>
      <c r="BH75" s="599">
        <f>+BE$30*BG75+BF75</f>
        <v>2287516.8608341762</v>
      </c>
      <c r="BI75" s="370">
        <f>+BK73</f>
        <v>33793204.53438092</v>
      </c>
      <c r="BJ75" s="367">
        <f>+BJ74</f>
        <v>1481495.7768571428</v>
      </c>
      <c r="BK75" s="367">
        <f t="shared" si="32"/>
        <v>32311708.757523779</v>
      </c>
      <c r="BL75" s="599">
        <f>+BI$30*BK75+BJ75</f>
        <v>6238077.0101876538</v>
      </c>
      <c r="BM75" s="370">
        <f>+BO73</f>
        <v>5718671.8076190455</v>
      </c>
      <c r="BN75" s="367">
        <f>+BN74</f>
        <v>246385.85714285713</v>
      </c>
      <c r="BO75" s="367">
        <f t="shared" si="34"/>
        <v>5472285.9504761882</v>
      </c>
      <c r="BP75" s="599">
        <f>+BM$30*BO75+BN75</f>
        <v>1051956.7680094114</v>
      </c>
      <c r="BQ75" s="618">
        <f t="shared" si="13"/>
        <v>33767461.255907029</v>
      </c>
      <c r="BR75" s="369">
        <f>+BQ75</f>
        <v>33767461.255907029</v>
      </c>
      <c r="BS75" s="318"/>
    </row>
    <row r="76" spans="1:71">
      <c r="A76">
        <f t="shared" si="10"/>
        <v>61</v>
      </c>
      <c r="C76" s="320"/>
      <c r="D76" s="371" t="s">
        <v>412</v>
      </c>
      <c r="E76" s="697"/>
      <c r="F76" s="697" t="s">
        <v>412</v>
      </c>
      <c r="G76" s="697" t="s">
        <v>413</v>
      </c>
      <c r="H76" s="698" t="s">
        <v>412</v>
      </c>
      <c r="I76" s="697"/>
      <c r="J76" s="697" t="s">
        <v>412</v>
      </c>
      <c r="K76" s="697" t="s">
        <v>413</v>
      </c>
      <c r="L76" s="698" t="s">
        <v>412</v>
      </c>
      <c r="M76" s="372" t="s">
        <v>412</v>
      </c>
      <c r="N76" s="372" t="s">
        <v>412</v>
      </c>
      <c r="O76" s="372" t="s">
        <v>413</v>
      </c>
      <c r="P76" s="619" t="s">
        <v>412</v>
      </c>
      <c r="Q76" s="372" t="s">
        <v>412</v>
      </c>
      <c r="R76" s="372" t="s">
        <v>412</v>
      </c>
      <c r="S76" s="372" t="s">
        <v>413</v>
      </c>
      <c r="T76" s="619" t="s">
        <v>412</v>
      </c>
      <c r="U76" s="372" t="s">
        <v>412</v>
      </c>
      <c r="V76" s="372" t="s">
        <v>412</v>
      </c>
      <c r="W76" s="372" t="s">
        <v>413</v>
      </c>
      <c r="X76" s="619" t="s">
        <v>412</v>
      </c>
      <c r="Y76" s="372" t="s">
        <v>412</v>
      </c>
      <c r="Z76" s="372" t="s">
        <v>412</v>
      </c>
      <c r="AA76" s="372" t="s">
        <v>413</v>
      </c>
      <c r="AB76" s="619" t="s">
        <v>412</v>
      </c>
      <c r="AC76" s="372" t="s">
        <v>412</v>
      </c>
      <c r="AD76" s="372" t="s">
        <v>412</v>
      </c>
      <c r="AE76" s="372" t="s">
        <v>413</v>
      </c>
      <c r="AF76" s="619" t="s">
        <v>412</v>
      </c>
      <c r="AG76" s="372" t="s">
        <v>412</v>
      </c>
      <c r="AH76" s="372" t="s">
        <v>412</v>
      </c>
      <c r="AI76" s="372" t="s">
        <v>413</v>
      </c>
      <c r="AJ76" s="619" t="s">
        <v>412</v>
      </c>
      <c r="AK76" s="372" t="s">
        <v>412</v>
      </c>
      <c r="AL76" s="372" t="s">
        <v>412</v>
      </c>
      <c r="AM76" s="372" t="s">
        <v>413</v>
      </c>
      <c r="AN76" s="619" t="s">
        <v>412</v>
      </c>
      <c r="AO76" s="372" t="s">
        <v>412</v>
      </c>
      <c r="AP76" s="372" t="s">
        <v>412</v>
      </c>
      <c r="AQ76" s="372" t="s">
        <v>413</v>
      </c>
      <c r="AR76" s="619" t="s">
        <v>412</v>
      </c>
      <c r="AS76" s="372" t="s">
        <v>412</v>
      </c>
      <c r="AT76" s="372" t="s">
        <v>412</v>
      </c>
      <c r="AU76" s="372" t="s">
        <v>413</v>
      </c>
      <c r="AV76" s="619" t="s">
        <v>412</v>
      </c>
      <c r="AW76" s="372" t="s">
        <v>412</v>
      </c>
      <c r="AX76" s="372" t="s">
        <v>412</v>
      </c>
      <c r="AY76" s="372" t="s">
        <v>413</v>
      </c>
      <c r="AZ76" s="619" t="s">
        <v>412</v>
      </c>
      <c r="BA76" s="372" t="s">
        <v>412</v>
      </c>
      <c r="BB76" s="372" t="s">
        <v>412</v>
      </c>
      <c r="BC76" s="372" t="s">
        <v>413</v>
      </c>
      <c r="BD76" s="619" t="s">
        <v>412</v>
      </c>
      <c r="BE76" s="372" t="s">
        <v>412</v>
      </c>
      <c r="BF76" s="372" t="s">
        <v>412</v>
      </c>
      <c r="BG76" s="372" t="s">
        <v>413</v>
      </c>
      <c r="BH76" s="619" t="s">
        <v>412</v>
      </c>
      <c r="BI76" s="372" t="s">
        <v>412</v>
      </c>
      <c r="BJ76" s="372" t="s">
        <v>412</v>
      </c>
      <c r="BK76" s="372" t="s">
        <v>413</v>
      </c>
      <c r="BL76" s="619" t="s">
        <v>412</v>
      </c>
      <c r="BM76" s="372" t="s">
        <v>412</v>
      </c>
      <c r="BN76" s="372" t="s">
        <v>412</v>
      </c>
      <c r="BO76" s="372" t="s">
        <v>413</v>
      </c>
      <c r="BP76" s="619" t="s">
        <v>412</v>
      </c>
      <c r="BQ76" s="618"/>
      <c r="BR76" s="204"/>
      <c r="BS76" s="368">
        <f>+BQ76</f>
        <v>0</v>
      </c>
    </row>
    <row r="77" spans="1:71" ht="13.5" thickBot="1">
      <c r="A77">
        <f t="shared" si="10"/>
        <v>62</v>
      </c>
      <c r="C77" s="323"/>
      <c r="D77" s="373" t="s">
        <v>412</v>
      </c>
      <c r="E77" s="699" t="s">
        <v>412</v>
      </c>
      <c r="F77" s="699" t="s">
        <v>413</v>
      </c>
      <c r="G77" s="699" t="s">
        <v>413</v>
      </c>
      <c r="H77" s="700" t="s">
        <v>412</v>
      </c>
      <c r="I77" s="699" t="s">
        <v>412</v>
      </c>
      <c r="J77" s="699" t="s">
        <v>413</v>
      </c>
      <c r="K77" s="699" t="s">
        <v>413</v>
      </c>
      <c r="L77" s="700" t="s">
        <v>412</v>
      </c>
      <c r="M77" s="374" t="s">
        <v>412</v>
      </c>
      <c r="N77" s="374" t="s">
        <v>413</v>
      </c>
      <c r="O77" s="374" t="s">
        <v>413</v>
      </c>
      <c r="P77" s="620" t="s">
        <v>412</v>
      </c>
      <c r="Q77" s="374" t="s">
        <v>412</v>
      </c>
      <c r="R77" s="374" t="s">
        <v>413</v>
      </c>
      <c r="S77" s="374" t="s">
        <v>413</v>
      </c>
      <c r="T77" s="620" t="s">
        <v>412</v>
      </c>
      <c r="U77" s="374" t="s">
        <v>412</v>
      </c>
      <c r="V77" s="374" t="s">
        <v>413</v>
      </c>
      <c r="W77" s="374" t="s">
        <v>413</v>
      </c>
      <c r="X77" s="620" t="s">
        <v>412</v>
      </c>
      <c r="Y77" s="374" t="s">
        <v>412</v>
      </c>
      <c r="Z77" s="374" t="s">
        <v>413</v>
      </c>
      <c r="AA77" s="374" t="s">
        <v>413</v>
      </c>
      <c r="AB77" s="620" t="s">
        <v>412</v>
      </c>
      <c r="AC77" s="374" t="s">
        <v>412</v>
      </c>
      <c r="AD77" s="374" t="s">
        <v>413</v>
      </c>
      <c r="AE77" s="374" t="s">
        <v>413</v>
      </c>
      <c r="AF77" s="620" t="s">
        <v>412</v>
      </c>
      <c r="AG77" s="374" t="s">
        <v>412</v>
      </c>
      <c r="AH77" s="374" t="s">
        <v>413</v>
      </c>
      <c r="AI77" s="374" t="s">
        <v>413</v>
      </c>
      <c r="AJ77" s="620" t="s">
        <v>412</v>
      </c>
      <c r="AK77" s="374" t="s">
        <v>412</v>
      </c>
      <c r="AL77" s="374" t="s">
        <v>413</v>
      </c>
      <c r="AM77" s="374" t="s">
        <v>413</v>
      </c>
      <c r="AN77" s="620" t="s">
        <v>412</v>
      </c>
      <c r="AO77" s="374" t="s">
        <v>412</v>
      </c>
      <c r="AP77" s="374" t="s">
        <v>413</v>
      </c>
      <c r="AQ77" s="374" t="s">
        <v>413</v>
      </c>
      <c r="AR77" s="620" t="s">
        <v>412</v>
      </c>
      <c r="AS77" s="374" t="s">
        <v>412</v>
      </c>
      <c r="AT77" s="374" t="s">
        <v>413</v>
      </c>
      <c r="AU77" s="374" t="s">
        <v>413</v>
      </c>
      <c r="AV77" s="620" t="s">
        <v>412</v>
      </c>
      <c r="AW77" s="374" t="s">
        <v>412</v>
      </c>
      <c r="AX77" s="374" t="s">
        <v>413</v>
      </c>
      <c r="AY77" s="374" t="s">
        <v>413</v>
      </c>
      <c r="AZ77" s="620" t="s">
        <v>412</v>
      </c>
      <c r="BA77" s="374" t="s">
        <v>412</v>
      </c>
      <c r="BB77" s="374" t="s">
        <v>413</v>
      </c>
      <c r="BC77" s="374" t="s">
        <v>413</v>
      </c>
      <c r="BD77" s="620" t="s">
        <v>412</v>
      </c>
      <c r="BE77" s="374" t="s">
        <v>412</v>
      </c>
      <c r="BF77" s="374" t="s">
        <v>413</v>
      </c>
      <c r="BG77" s="374" t="s">
        <v>413</v>
      </c>
      <c r="BH77" s="620" t="s">
        <v>412</v>
      </c>
      <c r="BI77" s="374" t="s">
        <v>412</v>
      </c>
      <c r="BJ77" s="374" t="s">
        <v>413</v>
      </c>
      <c r="BK77" s="374" t="s">
        <v>413</v>
      </c>
      <c r="BL77" s="620" t="s">
        <v>412</v>
      </c>
      <c r="BM77" s="374" t="s">
        <v>412</v>
      </c>
      <c r="BN77" s="374" t="s">
        <v>413</v>
      </c>
      <c r="BO77" s="374" t="s">
        <v>413</v>
      </c>
      <c r="BP77" s="620" t="s">
        <v>412</v>
      </c>
      <c r="BQ77" s="621"/>
      <c r="BR77" s="375">
        <f>+BQ77</f>
        <v>0</v>
      </c>
      <c r="BS77" s="324"/>
    </row>
    <row r="78" spans="1:71">
      <c r="A78">
        <f>A77+1</f>
        <v>63</v>
      </c>
      <c r="C78" s="203"/>
      <c r="D78" s="376"/>
      <c r="E78" s="203"/>
      <c r="F78" s="203"/>
      <c r="G78" s="203"/>
      <c r="H78" s="622"/>
      <c r="I78" s="203"/>
      <c r="J78" s="203"/>
      <c r="K78" s="203"/>
      <c r="L78" s="622"/>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c r="BM78" s="203"/>
      <c r="BN78" s="203"/>
      <c r="BO78" s="203"/>
      <c r="BP78" s="203"/>
      <c r="BQ78" s="203"/>
      <c r="BR78" s="623">
        <f>SUM(BR36:BR75)</f>
        <v>747135869.62145793</v>
      </c>
      <c r="BS78" s="623">
        <f>SUM(BS36:BS75)</f>
        <v>726882452.33975959</v>
      </c>
    </row>
    <row r="79" spans="1:71">
      <c r="C79" s="912"/>
    </row>
    <row r="80" spans="1:71">
      <c r="BR80" s="236"/>
    </row>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10" spans="3:12">
      <c r="C310" s="383"/>
      <c r="D310" s="382"/>
      <c r="E310" s="383"/>
      <c r="F310" s="383"/>
      <c r="G310" s="383"/>
      <c r="H310" s="677"/>
      <c r="I310" s="383"/>
      <c r="J310" s="383"/>
      <c r="K310" s="383"/>
      <c r="L310" s="677"/>
    </row>
    <row r="311" spans="3:12">
      <c r="C311" s="383"/>
      <c r="D311" s="382"/>
      <c r="E311" s="383"/>
      <c r="F311" s="383"/>
      <c r="G311" s="383"/>
      <c r="H311" s="677"/>
      <c r="I311" s="383"/>
      <c r="J311" s="383"/>
      <c r="K311" s="383"/>
      <c r="L311" s="677"/>
    </row>
    <row r="312" spans="3:12">
      <c r="C312" s="383"/>
      <c r="D312" s="382"/>
      <c r="E312" s="383"/>
      <c r="F312" s="383"/>
      <c r="G312" s="383"/>
      <c r="H312" s="677"/>
      <c r="I312" s="383"/>
      <c r="J312" s="383"/>
      <c r="K312" s="383"/>
      <c r="L312" s="677"/>
    </row>
    <row r="313" spans="3:12">
      <c r="C313" s="383"/>
      <c r="D313" s="382"/>
      <c r="E313" s="383"/>
      <c r="F313" s="383"/>
      <c r="G313" s="383"/>
      <c r="H313" s="677"/>
      <c r="I313" s="383"/>
      <c r="J313" s="383"/>
      <c r="K313" s="383"/>
      <c r="L313" s="677"/>
    </row>
    <row r="314" spans="3:12">
      <c r="C314" s="383"/>
      <c r="D314" s="382"/>
      <c r="E314" s="383"/>
      <c r="F314" s="383"/>
      <c r="G314" s="383"/>
      <c r="H314" s="677"/>
      <c r="I314" s="383"/>
      <c r="J314" s="383"/>
      <c r="K314" s="383"/>
      <c r="L314" s="677"/>
    </row>
    <row r="315" spans="3:12">
      <c r="C315" s="383"/>
      <c r="D315" s="382"/>
      <c r="E315" s="383"/>
      <c r="F315" s="383"/>
      <c r="G315" s="383"/>
      <c r="H315" s="677"/>
      <c r="I315" s="383"/>
      <c r="J315" s="383"/>
      <c r="K315" s="383"/>
      <c r="L315" s="677"/>
    </row>
    <row r="316" spans="3:12">
      <c r="C316" s="383"/>
      <c r="D316" s="382"/>
      <c r="E316" s="383"/>
      <c r="F316" s="383"/>
      <c r="G316" s="383"/>
      <c r="H316" s="677"/>
      <c r="I316" s="383"/>
      <c r="J316" s="383"/>
      <c r="K316" s="383"/>
      <c r="L316" s="677"/>
    </row>
    <row r="317" spans="3:12">
      <c r="C317" s="383"/>
      <c r="D317" s="382"/>
      <c r="E317" s="383"/>
      <c r="F317" s="383"/>
      <c r="G317" s="383"/>
      <c r="H317" s="677"/>
      <c r="I317" s="383"/>
      <c r="J317" s="383"/>
      <c r="K317" s="383"/>
      <c r="L317" s="677"/>
    </row>
    <row r="318" spans="3:12">
      <c r="C318" s="383"/>
      <c r="D318" s="382"/>
      <c r="E318" s="383"/>
      <c r="F318" s="383"/>
      <c r="G318" s="383"/>
      <c r="H318" s="677"/>
      <c r="I318" s="383"/>
      <c r="J318" s="383"/>
      <c r="K318" s="383"/>
      <c r="L318" s="677"/>
    </row>
  </sheetData>
  <mergeCells count="18">
    <mergeCell ref="C33:D33"/>
    <mergeCell ref="E24:H24"/>
    <mergeCell ref="I24:L24"/>
    <mergeCell ref="M24:P24"/>
    <mergeCell ref="C32:D32"/>
    <mergeCell ref="AK24:AN24"/>
    <mergeCell ref="BE24:BH24"/>
    <mergeCell ref="BM24:BP24"/>
    <mergeCell ref="Q24:T24"/>
    <mergeCell ref="U24:X24"/>
    <mergeCell ref="Y24:AB24"/>
    <mergeCell ref="AC24:AF24"/>
    <mergeCell ref="AO24:AR24"/>
    <mergeCell ref="AS24:AV24"/>
    <mergeCell ref="AW24:AZ24"/>
    <mergeCell ref="BI24:BL24"/>
    <mergeCell ref="BA24:BD24"/>
    <mergeCell ref="AG24:AJ24"/>
  </mergeCells>
  <phoneticPr fontId="0" type="noConversion"/>
  <pageMargins left="0.25" right="0.25" top="0.25" bottom="0.25" header="0.5" footer="0.5"/>
  <pageSetup scale="59" fitToWidth="0" orientation="landscape" r:id="rId1"/>
  <headerFooter alignWithMargins="0"/>
  <colBreaks count="4" manualBreakCount="4">
    <brk id="12" max="1048575" man="1"/>
    <brk id="28" max="1048575" man="1"/>
    <brk id="44" max="1048575" man="1"/>
    <brk id="60" max="79" man="1"/>
  </colBreaks>
  <ignoredErrors>
    <ignoredError sqref="E80:G84 CP76:DE84 BX112:CO140 BU43 BX76:CO84 H85:H111 BR44:BS44 BX93:CO111 CP43:DE75 CP85:DE140 E85:G111 H80:H84 BX74:CO75 BR45:BS45 M54:X75 M85:X111 M76:X84 H112:H140 Y54:AN75 Y85:AN111 Y76:AN84 Y112:AN140 BZ49:CO49 BZ50:CO51 BX52:CO53 BX54:CO55 BX56:CO57 BX58:CO59 BX60:CO61 BX62:CO63 BX64:CO65 BX66:CO67 BX68:CO69 BX70:CO71 BX72:CO73 BX85:CO92 BR46:BS46 BR72:BT73 BR70:BT71 BR68:BT69 BR66:BT67 BR64:BT65 BR62:BT63 BR60:BT61 BR58:BT59 BR56:BT57 BR54:BT55 BR53:BS53 BR47:BS47 BR74:BT75 BQ85:BT92 BQ76:BT84 AO85:BD92 AO76:BD84 BU44 AO70:BD71 AO68:BD69 AO66:BD67 AO64:BD65 AO62:BD63 AO60:BD61 AO58:BD59 AO56:BD57 AO54:BD55 AO72:BD73 AO74:BD75 BE54:BH75 M112:X140 BI54:BL79 F76:G76 H76:H79 E77:G79 E54:H75 E76 I54:L79 BZ43:CO43 BZ45:CO45 BZ47:CO47 BZ48:CO48 BZ46:CO46 BZ44:CO44 BU85:BU92 BU72:BU73 BU70:BU71 BU68:BU69 BU66:BU67 BU64:BU65 BU62:BU63 BU60:BU61 BU58:BU59 BU56:BU57 BU54:BU55 BU53 BU50:BU51 BU74:BU75 BQ93:BU111 BU76:BU84 BQ112:BU140 BM54:BP74 BR52:BS52"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306"/>
  <sheetViews>
    <sheetView zoomScaleNormal="100" workbookViewId="0">
      <selection sqref="A1:F1"/>
    </sheetView>
  </sheetViews>
  <sheetFormatPr defaultRowHeight="12.75"/>
  <cols>
    <col min="2" max="2" width="1.42578125" customWidth="1"/>
    <col min="3" max="3" width="2.28515625" customWidth="1"/>
    <col min="4" max="4" width="43.42578125" customWidth="1"/>
    <col min="5" max="5" width="19.7109375" customWidth="1"/>
    <col min="6" max="6" width="19.42578125" customWidth="1"/>
    <col min="7" max="7" width="20.5703125" customWidth="1"/>
  </cols>
  <sheetData>
    <row r="1" spans="1:8" ht="18">
      <c r="A1" s="1231" t="str">
        <f>+'ATT H-9A'!A4</f>
        <v>Potomac Electric Power Company</v>
      </c>
      <c r="B1" s="1231"/>
      <c r="C1" s="1231"/>
      <c r="D1" s="1231"/>
      <c r="E1" s="1231"/>
      <c r="F1" s="1231"/>
    </row>
    <row r="2" spans="1:8">
      <c r="A2" s="216"/>
    </row>
    <row r="3" spans="1:8" ht="15">
      <c r="A3" s="1233" t="s">
        <v>601</v>
      </c>
      <c r="B3" s="1307"/>
      <c r="C3" s="1307"/>
      <c r="D3" s="1307"/>
      <c r="E3" s="1307"/>
      <c r="F3" s="1307"/>
    </row>
    <row r="4" spans="1:8">
      <c r="B4" s="133"/>
      <c r="C4" s="194"/>
      <c r="D4" s="194"/>
    </row>
    <row r="5" spans="1:8">
      <c r="A5" s="133"/>
    </row>
    <row r="6" spans="1:8">
      <c r="E6" s="220"/>
    </row>
    <row r="8" spans="1:8">
      <c r="B8" s="2"/>
      <c r="C8" s="2"/>
      <c r="D8" s="2"/>
      <c r="E8" s="2"/>
      <c r="F8" s="2"/>
      <c r="G8" s="2"/>
      <c r="H8" s="2"/>
    </row>
    <row r="9" spans="1:8">
      <c r="B9" s="221"/>
      <c r="C9" s="221"/>
      <c r="D9" s="221"/>
      <c r="E9" s="221"/>
      <c r="F9" s="221"/>
      <c r="G9" s="221"/>
      <c r="H9" s="2"/>
    </row>
    <row r="10" spans="1:8">
      <c r="B10" s="2"/>
      <c r="C10" s="2"/>
      <c r="D10" s="2"/>
      <c r="E10" s="2"/>
      <c r="F10" s="2"/>
      <c r="G10" s="2"/>
      <c r="H10" s="2"/>
    </row>
    <row r="12" spans="1:8">
      <c r="A12" t="s">
        <v>397</v>
      </c>
    </row>
    <row r="13" spans="1:8">
      <c r="C13" t="s">
        <v>41</v>
      </c>
    </row>
    <row r="14" spans="1:8">
      <c r="A14" s="216">
        <f>+'ATT H-9A'!A181</f>
        <v>101</v>
      </c>
      <c r="B14" s="216">
        <f>+'ATT H-9A'!B181</f>
        <v>0</v>
      </c>
      <c r="C14" s="216" t="str">
        <f>+'ATT H-9A'!C181</f>
        <v xml:space="preserve">    Less LTD Interest on Securitization Bonds</v>
      </c>
      <c r="D14" s="216"/>
      <c r="E14" s="192">
        <v>0</v>
      </c>
      <c r="F14" s="216"/>
    </row>
    <row r="17" spans="1:6">
      <c r="C17" t="s">
        <v>131</v>
      </c>
    </row>
    <row r="18" spans="1:6">
      <c r="A18" s="216">
        <f>+'ATT H-9A'!A197</f>
        <v>112</v>
      </c>
      <c r="C18" s="216" t="str">
        <f>+'ATT H-9A'!C197</f>
        <v xml:space="preserve">      Less LTD on Securitization Bonds</v>
      </c>
      <c r="D18" s="216"/>
      <c r="E18" s="192">
        <v>0</v>
      </c>
      <c r="F18" s="216"/>
    </row>
    <row r="21" spans="1:6">
      <c r="C21" s="2" t="s">
        <v>588</v>
      </c>
      <c r="D21" s="2"/>
      <c r="E21" s="2"/>
    </row>
    <row r="22" spans="1:6">
      <c r="D22" s="192"/>
      <c r="E22" s="192"/>
      <c r="F22" s="192"/>
    </row>
    <row r="23" spans="1:6">
      <c r="D23" s="192"/>
      <c r="E23" s="192"/>
      <c r="F23" s="192"/>
    </row>
    <row r="24" spans="1:6">
      <c r="D24" s="192"/>
      <c r="E24" s="192"/>
      <c r="F24" s="192"/>
    </row>
    <row r="25" spans="1:6">
      <c r="D25" s="192"/>
      <c r="E25" s="192"/>
      <c r="F25" s="192"/>
    </row>
    <row r="26" spans="1:6">
      <c r="D26" s="192"/>
      <c r="E26" s="192"/>
      <c r="F26" s="192"/>
    </row>
    <row r="27" spans="1:6">
      <c r="D27" s="192"/>
      <c r="E27" s="192"/>
      <c r="F27" s="192"/>
    </row>
    <row r="28" spans="1:6">
      <c r="D28" s="192"/>
      <c r="E28" s="192"/>
      <c r="F28" s="192"/>
    </row>
    <row r="29" spans="1:6">
      <c r="D29" s="192"/>
      <c r="E29" s="192"/>
      <c r="F29" s="192"/>
    </row>
    <row r="30" spans="1:6">
      <c r="D30" s="192"/>
      <c r="E30" s="192"/>
      <c r="F30" s="192"/>
    </row>
    <row r="31" spans="1:6">
      <c r="D31" s="192"/>
      <c r="E31" s="192"/>
      <c r="F31" s="192"/>
    </row>
    <row r="32" spans="1:6">
      <c r="D32" s="192"/>
      <c r="E32" s="192"/>
      <c r="F32" s="192"/>
    </row>
    <row r="33" spans="4:6">
      <c r="D33" s="192"/>
      <c r="E33" s="192"/>
      <c r="F33" s="192"/>
    </row>
    <row r="34" spans="4:6">
      <c r="D34" s="192"/>
      <c r="E34" s="192"/>
      <c r="F34" s="192"/>
    </row>
    <row r="35" spans="4:6">
      <c r="D35" s="192"/>
      <c r="E35" s="192"/>
      <c r="F35" s="192"/>
    </row>
    <row r="36" spans="4:6">
      <c r="D36" s="192"/>
      <c r="E36" s="192"/>
      <c r="F36" s="192"/>
    </row>
    <row r="37" spans="4:6">
      <c r="D37" s="192"/>
      <c r="E37" s="192"/>
      <c r="F37" s="192"/>
    </row>
    <row r="38" spans="4:6">
      <c r="D38" s="192"/>
      <c r="E38" s="192"/>
      <c r="F38" s="192"/>
    </row>
    <row r="39" spans="4:6">
      <c r="D39" s="192"/>
      <c r="E39" s="192"/>
      <c r="F39" s="192"/>
    </row>
    <row r="40" spans="4:6">
      <c r="D40" s="192"/>
      <c r="E40" s="192"/>
      <c r="F40" s="192"/>
    </row>
    <row r="41" spans="4:6">
      <c r="D41" s="192"/>
      <c r="E41" s="192"/>
      <c r="F41" s="192"/>
    </row>
    <row r="42" spans="4:6">
      <c r="D42" s="192"/>
      <c r="E42" s="192"/>
      <c r="F42" s="192"/>
    </row>
    <row r="43" spans="4:6">
      <c r="D43" s="192"/>
      <c r="E43" s="192"/>
      <c r="F43" s="192"/>
    </row>
    <row r="44" spans="4:6">
      <c r="D44" s="192"/>
      <c r="E44" s="192"/>
      <c r="F44" s="192"/>
    </row>
    <row r="45" spans="4:6">
      <c r="D45" s="192"/>
      <c r="E45" s="192"/>
      <c r="F45" s="192"/>
    </row>
    <row r="306" spans="3:3" ht="15.75">
      <c r="C306" s="174"/>
    </row>
  </sheetData>
  <customSheetViews>
    <customSheetView guid="{63011E91-4609-4523-98FE-FD252E915668}" scale="60" showPageBreaks="1" fitToPage="1" view="pageBreakPreview" showRuler="0" topLeftCell="A7">
      <selection activeCell="A41" sqref="A41:A42"/>
      <pageMargins left="0.75" right="0.75" top="1" bottom="1" header="0.5" footer="0.5"/>
      <pageSetup scale="94" orientation="portrait" r:id="rId1"/>
      <headerFooter alignWithMargins="0">
        <oddHeader xml:space="preserve">&amp;R&amp;12Page &amp;P of &amp;N </oddHeader>
      </headerFooter>
    </customSheetView>
    <customSheetView guid="{B647CB7F-C846-4278-B6B1-1EF7F3C004F5}" fitToPage="1" showRuler="0" topLeftCell="A7">
      <selection activeCell="A41" sqref="A41:A42"/>
      <pageMargins left="0.75" right="0.75" top="1" bottom="1" header="0.5" footer="0.5"/>
      <pageSetup scale="94" orientation="portrait" r:id="rId2"/>
      <headerFooter alignWithMargins="0">
        <oddHeader xml:space="preserve">&amp;R&amp;12Page &amp;P of &amp;N </oddHeader>
      </headerFooter>
    </customSheetView>
    <customSheetView guid="{28948E05-8F34-4F1E-96FB-A80A6A844600}" showPageBreaks="1" fitToPage="1" showRuler="0" topLeftCell="A7">
      <selection activeCell="A41" sqref="A41:A42"/>
      <pageMargins left="0.75" right="0.75" top="1" bottom="1" header="0.5" footer="0.5"/>
      <pageSetup scale="94" orientation="portrait" r:id="rId3"/>
      <headerFooter alignWithMargins="0">
        <oddHeader xml:space="preserve">&amp;R&amp;12Page &amp;P of &amp;N </oddHeader>
      </headerFooter>
    </customSheetView>
    <customSheetView guid="{71B42B22-A376-44B5-B0C1-23FC1AA3DBA2}" fitToPage="1" showRuler="0" topLeftCell="A7">
      <selection activeCell="A41" sqref="A41:A42"/>
      <pageMargins left="0.75" right="0.75" top="1" bottom="1" header="0.5" footer="0.5"/>
      <pageSetup scale="95" orientation="portrait" r:id="rId4"/>
      <headerFooter alignWithMargins="0">
        <oddHeader xml:space="preserve">&amp;R&amp;14Page &amp;P of &amp;N </oddHeader>
      </headerFooter>
    </customSheetView>
    <customSheetView guid="{DC91DEF3-837B-4BB9-A81E-3B78C5914E6C}" showPageBreaks="1" fitToPage="1" showRuler="0">
      <selection activeCell="A41" sqref="A41:A42"/>
      <pageMargins left="0.75" right="0.75" top="1" bottom="1" header="0.5" footer="0.5"/>
      <pageSetup scale="95" orientation="portrait" r:id="rId5"/>
      <headerFooter alignWithMargins="0">
        <oddHeader xml:space="preserve">&amp;R&amp;12Page &amp;P of &amp;N </oddHeader>
      </headerFooter>
    </customSheetView>
    <customSheetView guid="{FAAD9AAC-1337-43AB-BF1F-CCF9DFCF5B78}" showPageBreaks="1" fitToPage="1" showRuler="0" topLeftCell="A25">
      <selection activeCell="F53" sqref="F53"/>
      <pageMargins left="0.75" right="0.75" top="1" bottom="1" header="0.5" footer="0.5"/>
      <pageSetup scale="94" orientation="portrait" r:id="rId6"/>
      <headerFooter alignWithMargins="0"/>
    </customSheetView>
  </customSheetViews>
  <mergeCells count="2">
    <mergeCell ref="A3:F3"/>
    <mergeCell ref="A1:F1"/>
  </mergeCells>
  <phoneticPr fontId="0" type="noConversion"/>
  <pageMargins left="0.75" right="0.75" top="1" bottom="1" header="0.5" footer="0.5"/>
  <pageSetup scale="94" orientation="portrait" r:id="rId7"/>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9"/>
  <sheetViews>
    <sheetView zoomScale="90" zoomScaleNormal="90" zoomScaleSheetLayoutView="90" workbookViewId="0">
      <selection sqref="A1:I1"/>
    </sheetView>
  </sheetViews>
  <sheetFormatPr defaultRowHeight="12.75"/>
  <cols>
    <col min="1" max="1" width="11.42578125" style="1073" customWidth="1"/>
    <col min="2" max="2" width="31" style="1056" customWidth="1"/>
    <col min="3" max="3" width="0.5703125" style="1056" customWidth="1"/>
    <col min="4" max="8" width="15.7109375" style="1056" customWidth="1"/>
    <col min="9" max="9" width="83.85546875" style="1056" customWidth="1"/>
    <col min="10" max="10" width="1.42578125" style="1056" customWidth="1"/>
    <col min="11" max="11" width="15.7109375" style="1056" hidden="1" customWidth="1"/>
    <col min="12" max="12" width="1.42578125" style="1056" hidden="1" customWidth="1"/>
    <col min="13" max="13" width="15.7109375" style="1069" hidden="1" customWidth="1"/>
    <col min="14" max="16384" width="9.140625" style="1069"/>
  </cols>
  <sheetData>
    <row r="1" spans="1:9" ht="18.75">
      <c r="A1" s="1228" t="s">
        <v>627</v>
      </c>
      <c r="B1" s="1229"/>
      <c r="C1" s="1229"/>
      <c r="D1" s="1229"/>
      <c r="E1" s="1229"/>
      <c r="F1" s="1229"/>
      <c r="G1" s="1229"/>
      <c r="H1" s="1229"/>
      <c r="I1" s="1230"/>
    </row>
    <row r="2" spans="1:9" ht="18.75">
      <c r="A2" s="1057"/>
      <c r="B2" s="1058"/>
      <c r="C2" s="1058"/>
      <c r="D2" s="1058"/>
      <c r="E2" s="1058"/>
      <c r="F2" s="1058"/>
      <c r="G2" s="1058"/>
      <c r="H2" s="1058"/>
      <c r="I2" s="1059"/>
    </row>
    <row r="3" spans="1:9" ht="15.75">
      <c r="A3" s="915" t="s">
        <v>597</v>
      </c>
      <c r="B3" s="916"/>
      <c r="C3" s="916"/>
      <c r="D3" s="916"/>
      <c r="E3" s="916"/>
      <c r="F3" s="916"/>
      <c r="G3" s="916"/>
      <c r="H3" s="916"/>
      <c r="I3" s="916"/>
    </row>
    <row r="4" spans="1:9" ht="15.75">
      <c r="A4" s="1060"/>
      <c r="B4" s="1061"/>
      <c r="C4" s="1061"/>
      <c r="D4" s="1061"/>
      <c r="E4" s="1061"/>
      <c r="F4" s="1061"/>
      <c r="G4" s="1061"/>
      <c r="H4" s="1061"/>
      <c r="I4" s="1061"/>
    </row>
    <row r="5" spans="1:9">
      <c r="A5" s="1062"/>
      <c r="B5" s="1063"/>
      <c r="C5" s="1063"/>
      <c r="D5" s="1063"/>
      <c r="E5" s="1063"/>
      <c r="F5" s="1063"/>
      <c r="G5" s="1063"/>
      <c r="H5" s="1064"/>
      <c r="I5" s="1063"/>
    </row>
    <row r="6" spans="1:9">
      <c r="A6" s="1062"/>
      <c r="B6" s="1063"/>
      <c r="C6" s="1063"/>
      <c r="D6" s="1063"/>
      <c r="E6" s="1065" t="s">
        <v>370</v>
      </c>
      <c r="F6" s="1065"/>
      <c r="G6" s="1063"/>
      <c r="H6" s="1065"/>
      <c r="I6" s="1063"/>
    </row>
    <row r="7" spans="1:9">
      <c r="A7" s="1062"/>
      <c r="B7" s="1063"/>
      <c r="C7" s="1063"/>
      <c r="D7" s="1063"/>
      <c r="E7" s="1065" t="s">
        <v>353</v>
      </c>
      <c r="F7" s="1065" t="s">
        <v>365</v>
      </c>
      <c r="G7" s="1065" t="s">
        <v>367</v>
      </c>
      <c r="H7" s="1065" t="s">
        <v>179</v>
      </c>
      <c r="I7" s="1063"/>
    </row>
    <row r="8" spans="1:9">
      <c r="A8" s="1062"/>
      <c r="B8" s="1063"/>
      <c r="C8" s="1063"/>
      <c r="D8" s="1063"/>
      <c r="E8" s="1065" t="s">
        <v>366</v>
      </c>
      <c r="F8" s="1065" t="s">
        <v>366</v>
      </c>
      <c r="G8" s="1065" t="s">
        <v>366</v>
      </c>
      <c r="H8" s="1065" t="s">
        <v>375</v>
      </c>
      <c r="I8" s="1063"/>
    </row>
    <row r="9" spans="1:9">
      <c r="A9" s="1062"/>
      <c r="B9" s="1063"/>
      <c r="C9" s="1063"/>
      <c r="D9" s="1063"/>
      <c r="E9" s="1063"/>
      <c r="F9" s="1063"/>
      <c r="G9" s="1063"/>
      <c r="H9" s="1063"/>
      <c r="I9" s="1063"/>
    </row>
    <row r="10" spans="1:9">
      <c r="A10" s="1062"/>
      <c r="B10" s="1063"/>
      <c r="C10" s="1063"/>
      <c r="D10" s="1063"/>
      <c r="E10" s="1063"/>
      <c r="F10" s="1063"/>
      <c r="G10" s="1063"/>
      <c r="H10" s="1063"/>
      <c r="I10" s="1063"/>
    </row>
    <row r="11" spans="1:9">
      <c r="A11" s="1062"/>
      <c r="B11" s="919" t="s">
        <v>355</v>
      </c>
      <c r="C11" s="1063"/>
      <c r="E11" s="921">
        <f>F78</f>
        <v>0</v>
      </c>
      <c r="F11" s="921">
        <f>G78</f>
        <v>-1580475234.4991</v>
      </c>
      <c r="G11" s="921">
        <f>H78</f>
        <v>0</v>
      </c>
      <c r="H11" s="921"/>
      <c r="I11" s="1063"/>
    </row>
    <row r="12" spans="1:9">
      <c r="A12" s="1062"/>
      <c r="B12" s="919" t="s">
        <v>356</v>
      </c>
      <c r="C12" s="1063"/>
      <c r="E12" s="921">
        <f>F109</f>
        <v>-219592</v>
      </c>
      <c r="F12" s="921">
        <f>G109</f>
        <v>-9835878.7179999948</v>
      </c>
      <c r="G12" s="921">
        <f>H109</f>
        <v>-153766278</v>
      </c>
      <c r="H12" s="921"/>
      <c r="I12" s="1063"/>
    </row>
    <row r="13" spans="1:9">
      <c r="A13" s="1062"/>
      <c r="B13" s="919" t="s">
        <v>354</v>
      </c>
      <c r="C13" s="1063"/>
      <c r="E13" s="921">
        <f>F52</f>
        <v>2211054</v>
      </c>
      <c r="F13" s="921">
        <f>G52</f>
        <v>29248945.699999999</v>
      </c>
      <c r="G13" s="921">
        <f>H52</f>
        <v>29453118</v>
      </c>
      <c r="H13" s="921"/>
      <c r="I13" s="1063"/>
    </row>
    <row r="14" spans="1:9">
      <c r="A14" s="1062"/>
      <c r="B14" s="919" t="s">
        <v>235</v>
      </c>
      <c r="C14" s="1063"/>
      <c r="E14" s="921">
        <f>SUM(E11:E13)</f>
        <v>1991462</v>
      </c>
      <c r="F14" s="921">
        <f>SUM(F11:F13)</f>
        <v>-1561062167.5170999</v>
      </c>
      <c r="G14" s="921">
        <f>SUM(G11:G13)</f>
        <v>-124313160</v>
      </c>
      <c r="H14" s="921"/>
      <c r="I14" s="1067"/>
    </row>
    <row r="15" spans="1:9">
      <c r="A15" s="1062"/>
      <c r="B15" s="919" t="s">
        <v>152</v>
      </c>
      <c r="C15" s="1063"/>
      <c r="E15" s="918"/>
      <c r="F15" s="918"/>
      <c r="G15" s="922">
        <f>'ATT H-9A'!H16</f>
        <v>0.10085788644749728</v>
      </c>
      <c r="H15" s="923"/>
      <c r="I15" s="1063"/>
    </row>
    <row r="16" spans="1:9">
      <c r="A16" s="1062"/>
      <c r="B16" s="919" t="s">
        <v>16</v>
      </c>
      <c r="C16" s="1063"/>
      <c r="E16" s="918"/>
      <c r="F16" s="922">
        <f>'ATT H-9A'!H32</f>
        <v>0.17583148419195754</v>
      </c>
      <c r="G16" s="918"/>
      <c r="H16" s="923"/>
      <c r="I16" s="1063"/>
    </row>
    <row r="17" spans="1:13">
      <c r="A17" s="1062"/>
      <c r="B17" s="919" t="s">
        <v>375</v>
      </c>
      <c r="C17" s="1063"/>
      <c r="E17" s="921">
        <f>E14</f>
        <v>1991462</v>
      </c>
      <c r="F17" s="921">
        <f>F14*F16</f>
        <v>-274483877.83044595</v>
      </c>
      <c r="G17" s="921">
        <f>G14*G15</f>
        <v>-12537962.575209562</v>
      </c>
      <c r="H17" s="921">
        <f>SUM(E17:G17)</f>
        <v>-285030378.4056555</v>
      </c>
      <c r="I17" s="1063"/>
    </row>
    <row r="18" spans="1:13">
      <c r="A18" s="1062"/>
      <c r="B18" s="1062"/>
      <c r="C18" s="1063"/>
      <c r="E18" s="1066"/>
      <c r="F18" s="1066"/>
      <c r="G18" s="1066"/>
      <c r="H18" s="1070"/>
      <c r="I18" s="1063"/>
    </row>
    <row r="19" spans="1:13">
      <c r="A19" s="1062"/>
      <c r="B19" s="1063"/>
      <c r="C19" s="1063"/>
      <c r="D19" s="1063"/>
      <c r="E19" s="1066"/>
      <c r="F19" s="1066"/>
      <c r="G19" s="1066"/>
      <c r="H19" s="1068"/>
      <c r="I19" s="1063"/>
    </row>
    <row r="20" spans="1:13">
      <c r="A20" s="918" t="s">
        <v>631</v>
      </c>
      <c r="B20" s="918"/>
      <c r="C20" s="918"/>
      <c r="D20" s="918"/>
      <c r="E20" s="918"/>
      <c r="F20" s="918"/>
      <c r="G20" s="918"/>
      <c r="H20" s="925"/>
      <c r="I20" s="1063"/>
    </row>
    <row r="21" spans="1:13">
      <c r="A21" s="1063"/>
      <c r="B21" s="1063"/>
      <c r="D21" s="918" t="s">
        <v>647</v>
      </c>
      <c r="E21" s="926">
        <f>D96</f>
        <v>-6895614</v>
      </c>
      <c r="F21" s="1063"/>
      <c r="G21" s="1063"/>
      <c r="H21" s="1068"/>
      <c r="I21" s="1063"/>
    </row>
    <row r="22" spans="1:13">
      <c r="A22" s="1063"/>
      <c r="B22" s="1063"/>
      <c r="C22" s="1063"/>
      <c r="D22" s="1063"/>
      <c r="E22" s="1063"/>
      <c r="F22" s="1063"/>
      <c r="G22" s="1063"/>
      <c r="H22" s="1063"/>
      <c r="I22" s="1063"/>
    </row>
    <row r="23" spans="1:13">
      <c r="A23" s="1062"/>
      <c r="B23" s="1063"/>
      <c r="C23" s="1063"/>
      <c r="D23" s="1063"/>
      <c r="E23" s="1063"/>
      <c r="F23" s="1063"/>
      <c r="G23" s="1063"/>
      <c r="H23" s="1063"/>
      <c r="I23" s="1063"/>
    </row>
    <row r="24" spans="1:13">
      <c r="A24" s="917" t="s">
        <v>479</v>
      </c>
      <c r="B24" s="918"/>
      <c r="C24" s="918"/>
      <c r="D24" s="918"/>
      <c r="E24" s="918"/>
      <c r="F24" s="918"/>
      <c r="G24" s="918"/>
      <c r="H24" s="918"/>
      <c r="I24" s="918"/>
    </row>
    <row r="25" spans="1:13">
      <c r="A25" s="917" t="s">
        <v>193</v>
      </c>
      <c r="B25" s="918"/>
      <c r="C25" s="918"/>
      <c r="D25" s="918"/>
      <c r="E25" s="918"/>
      <c r="F25" s="918"/>
      <c r="G25" s="918"/>
      <c r="H25" s="918"/>
      <c r="I25" s="918"/>
    </row>
    <row r="26" spans="1:13" ht="15.75">
      <c r="A26" s="1062"/>
      <c r="B26" s="1060"/>
      <c r="C26" s="1060"/>
      <c r="D26" s="1060"/>
      <c r="E26" s="1060"/>
      <c r="F26" s="1060"/>
      <c r="G26" s="1060"/>
      <c r="H26" s="1060"/>
      <c r="I26" s="1063"/>
    </row>
    <row r="27" spans="1:13">
      <c r="A27" s="1062"/>
      <c r="B27" s="1063"/>
      <c r="C27" s="1063"/>
      <c r="D27" s="1063"/>
      <c r="E27" s="1063"/>
      <c r="F27" s="1063"/>
      <c r="G27" s="1063"/>
      <c r="H27" s="1064"/>
      <c r="I27" s="1063"/>
    </row>
    <row r="28" spans="1:13">
      <c r="A28" s="927" t="s">
        <v>60</v>
      </c>
      <c r="B28" s="927"/>
      <c r="C28" s="927"/>
      <c r="D28" s="928" t="s">
        <v>180</v>
      </c>
      <c r="E28" s="928" t="s">
        <v>14</v>
      </c>
      <c r="F28" s="928" t="s">
        <v>61</v>
      </c>
      <c r="G28" s="928" t="s">
        <v>59</v>
      </c>
      <c r="H28" s="928" t="s">
        <v>462</v>
      </c>
      <c r="I28" s="928" t="s">
        <v>62</v>
      </c>
    </row>
    <row r="29" spans="1:13">
      <c r="A29" s="917"/>
      <c r="B29" s="914"/>
      <c r="C29" s="918"/>
      <c r="D29" s="920" t="s">
        <v>179</v>
      </c>
      <c r="E29" s="920" t="s">
        <v>368</v>
      </c>
      <c r="F29" s="920" t="s">
        <v>370</v>
      </c>
      <c r="G29" s="920"/>
      <c r="H29" s="920"/>
      <c r="I29" s="914"/>
    </row>
    <row r="30" spans="1:13">
      <c r="A30" s="919" t="s">
        <v>354</v>
      </c>
      <c r="B30" s="914"/>
      <c r="C30" s="918"/>
      <c r="D30" s="920"/>
      <c r="E30" s="920" t="s">
        <v>369</v>
      </c>
      <c r="F30" s="920" t="s">
        <v>353</v>
      </c>
      <c r="G30" s="920" t="s">
        <v>365</v>
      </c>
      <c r="H30" s="920" t="s">
        <v>367</v>
      </c>
      <c r="I30" s="914"/>
    </row>
    <row r="31" spans="1:13">
      <c r="A31" s="917"/>
      <c r="B31" s="918"/>
      <c r="C31" s="918"/>
      <c r="D31" s="920"/>
      <c r="E31" s="920" t="s">
        <v>366</v>
      </c>
      <c r="F31" s="920" t="s">
        <v>366</v>
      </c>
      <c r="G31" s="920" t="s">
        <v>366</v>
      </c>
      <c r="H31" s="920" t="s">
        <v>366</v>
      </c>
      <c r="I31" s="920" t="s">
        <v>675</v>
      </c>
    </row>
    <row r="32" spans="1:13" ht="16.5" customHeight="1">
      <c r="K32" s="1071" t="s">
        <v>741</v>
      </c>
      <c r="M32" s="1072" t="s">
        <v>648</v>
      </c>
    </row>
    <row r="33" spans="1:13" ht="25.5">
      <c r="A33" s="1150" t="s">
        <v>776</v>
      </c>
      <c r="B33" s="1151"/>
      <c r="C33" s="1152"/>
      <c r="D33" s="1153">
        <f>SUM(E33:H33)</f>
        <v>1798843</v>
      </c>
      <c r="E33" s="1153">
        <v>0</v>
      </c>
      <c r="F33" s="1153">
        <v>0</v>
      </c>
      <c r="G33" s="1153">
        <v>0</v>
      </c>
      <c r="H33" s="1153">
        <v>1798843</v>
      </c>
      <c r="I33" s="1154" t="s">
        <v>831</v>
      </c>
      <c r="J33" s="1075"/>
      <c r="K33" s="1074">
        <v>3660879</v>
      </c>
      <c r="M33" s="1067">
        <f>D33-K33</f>
        <v>-1862036</v>
      </c>
    </row>
    <row r="34" spans="1:13" ht="51">
      <c r="A34" s="1150" t="s">
        <v>777</v>
      </c>
      <c r="B34" s="1151"/>
      <c r="C34" s="1152"/>
      <c r="D34" s="1153">
        <f t="shared" ref="D34:D51" si="0">SUM(E34:H34)</f>
        <v>11917000</v>
      </c>
      <c r="E34" s="1153">
        <v>11917000</v>
      </c>
      <c r="F34" s="1153">
        <v>0</v>
      </c>
      <c r="G34" s="1153">
        <v>0</v>
      </c>
      <c r="H34" s="1153">
        <v>0</v>
      </c>
      <c r="I34" s="1154" t="s">
        <v>832</v>
      </c>
      <c r="J34" s="1075"/>
      <c r="K34" s="1074">
        <v>6735997</v>
      </c>
      <c r="M34" s="1067">
        <f t="shared" ref="M34:M52" si="1">D34-K34</f>
        <v>5181003</v>
      </c>
    </row>
    <row r="35" spans="1:13" ht="38.25">
      <c r="A35" s="1150" t="s">
        <v>778</v>
      </c>
      <c r="B35" s="1151"/>
      <c r="C35" s="1152"/>
      <c r="D35" s="1153">
        <f t="shared" si="0"/>
        <v>27654275</v>
      </c>
      <c r="E35" s="1153">
        <v>0</v>
      </c>
      <c r="F35" s="1153">
        <v>0</v>
      </c>
      <c r="G35" s="1153">
        <v>0</v>
      </c>
      <c r="H35" s="1153">
        <v>27654275</v>
      </c>
      <c r="I35" s="1154" t="s">
        <v>833</v>
      </c>
      <c r="J35" s="1075"/>
      <c r="K35" s="1074">
        <v>1961442</v>
      </c>
      <c r="M35" s="1067">
        <f t="shared" si="1"/>
        <v>25692833</v>
      </c>
    </row>
    <row r="36" spans="1:13" ht="38.25">
      <c r="A36" s="1150" t="s">
        <v>779</v>
      </c>
      <c r="B36" s="1151"/>
      <c r="C36" s="1152"/>
      <c r="D36" s="1153">
        <f t="shared" si="0"/>
        <v>9910995</v>
      </c>
      <c r="E36" s="1153">
        <v>9910995</v>
      </c>
      <c r="F36" s="1153">
        <v>0</v>
      </c>
      <c r="G36" s="1153">
        <v>0</v>
      </c>
      <c r="H36" s="1153">
        <v>0</v>
      </c>
      <c r="I36" s="1154" t="s">
        <v>834</v>
      </c>
      <c r="J36" s="1075"/>
      <c r="K36" s="1074">
        <v>1135864</v>
      </c>
      <c r="M36" s="1067">
        <f t="shared" si="1"/>
        <v>8775131</v>
      </c>
    </row>
    <row r="37" spans="1:13" ht="63.75">
      <c r="A37" s="1150" t="s">
        <v>780</v>
      </c>
      <c r="B37" s="1151"/>
      <c r="C37" s="1152"/>
      <c r="D37" s="1153">
        <f t="shared" si="0"/>
        <v>5917992</v>
      </c>
      <c r="E37" s="1153">
        <v>5917992</v>
      </c>
      <c r="F37" s="1153">
        <v>0</v>
      </c>
      <c r="G37" s="1153">
        <v>0</v>
      </c>
      <c r="H37" s="1153">
        <v>0</v>
      </c>
      <c r="I37" s="1154" t="s">
        <v>835</v>
      </c>
      <c r="J37" s="1075"/>
      <c r="K37" s="1074">
        <v>2095237</v>
      </c>
      <c r="M37" s="1067">
        <f t="shared" si="1"/>
        <v>3822755</v>
      </c>
    </row>
    <row r="38" spans="1:13">
      <c r="A38" s="1150" t="s">
        <v>254</v>
      </c>
      <c r="B38" s="1151"/>
      <c r="C38" s="1152"/>
      <c r="D38" s="1153">
        <f t="shared" si="0"/>
        <v>91757</v>
      </c>
      <c r="E38" s="1153">
        <v>91757</v>
      </c>
      <c r="F38" s="1153">
        <v>0</v>
      </c>
      <c r="G38" s="1153">
        <v>0</v>
      </c>
      <c r="H38" s="1153">
        <v>0</v>
      </c>
      <c r="I38" s="1154" t="s">
        <v>781</v>
      </c>
      <c r="J38" s="1075"/>
      <c r="K38" s="1074">
        <v>451317.72860999999</v>
      </c>
      <c r="M38" s="1067">
        <f t="shared" si="1"/>
        <v>-359560.72860999999</v>
      </c>
    </row>
    <row r="39" spans="1:13" ht="51.75" customHeight="1">
      <c r="A39" s="1150" t="s">
        <v>619</v>
      </c>
      <c r="B39" s="1151"/>
      <c r="C39" s="1152"/>
      <c r="D39" s="1153">
        <f t="shared" si="0"/>
        <v>17313285</v>
      </c>
      <c r="E39" s="1153">
        <v>0</v>
      </c>
      <c r="F39" s="1153">
        <v>0</v>
      </c>
      <c r="G39" s="1153">
        <v>0</v>
      </c>
      <c r="H39" s="1153">
        <v>17313285</v>
      </c>
      <c r="I39" s="1154" t="s">
        <v>836</v>
      </c>
      <c r="J39" s="1075"/>
      <c r="K39" s="1074">
        <v>4104266</v>
      </c>
      <c r="M39" s="1067">
        <f t="shared" si="1"/>
        <v>13209019</v>
      </c>
    </row>
    <row r="40" spans="1:13" ht="25.5">
      <c r="A40" s="1150" t="s">
        <v>782</v>
      </c>
      <c r="B40" s="1155"/>
      <c r="C40" s="1152"/>
      <c r="D40" s="1153">
        <f t="shared" si="0"/>
        <v>1893755</v>
      </c>
      <c r="E40" s="1153">
        <v>1893755</v>
      </c>
      <c r="F40" s="1153">
        <v>0</v>
      </c>
      <c r="G40" s="1153">
        <v>0</v>
      </c>
      <c r="H40" s="1153">
        <v>0</v>
      </c>
      <c r="I40" s="1154" t="s">
        <v>837</v>
      </c>
      <c r="J40" s="1075"/>
      <c r="K40" s="1074">
        <v>1061343</v>
      </c>
      <c r="M40" s="1067">
        <f t="shared" si="1"/>
        <v>832412</v>
      </c>
    </row>
    <row r="41" spans="1:13" ht="63.75">
      <c r="A41" s="1150" t="s">
        <v>608</v>
      </c>
      <c r="B41" s="1155"/>
      <c r="C41" s="1152"/>
      <c r="D41" s="1153">
        <f t="shared" si="0"/>
        <v>842365.16379999998</v>
      </c>
      <c r="E41" s="1153">
        <v>0</v>
      </c>
      <c r="F41" s="1153">
        <v>0</v>
      </c>
      <c r="G41" s="1153">
        <v>842365.16379999998</v>
      </c>
      <c r="H41" s="1153">
        <v>0</v>
      </c>
      <c r="I41" s="1154" t="s">
        <v>838</v>
      </c>
      <c r="J41" s="1075"/>
      <c r="K41" s="1074">
        <v>2495316</v>
      </c>
      <c r="M41" s="1067">
        <f t="shared" si="1"/>
        <v>-1652950.8362</v>
      </c>
    </row>
    <row r="42" spans="1:13" ht="63.75">
      <c r="A42" s="1150" t="s">
        <v>783</v>
      </c>
      <c r="B42" s="1155"/>
      <c r="C42" s="1152"/>
      <c r="D42" s="1153">
        <f t="shared" si="0"/>
        <v>563216.83620000002</v>
      </c>
      <c r="E42" s="1153">
        <v>0</v>
      </c>
      <c r="F42" s="1153">
        <v>0</v>
      </c>
      <c r="G42" s="1153">
        <v>563216.83620000002</v>
      </c>
      <c r="H42" s="1153">
        <v>0</v>
      </c>
      <c r="I42" s="1154" t="s">
        <v>838</v>
      </c>
      <c r="J42" s="1075"/>
      <c r="K42" s="1074">
        <v>1213275</v>
      </c>
      <c r="M42" s="1067">
        <f t="shared" si="1"/>
        <v>-650058.16379999998</v>
      </c>
    </row>
    <row r="43" spans="1:13" ht="38.25">
      <c r="A43" s="1150" t="s">
        <v>784</v>
      </c>
      <c r="B43" s="1155"/>
      <c r="C43" s="1152"/>
      <c r="D43" s="1153">
        <f t="shared" si="0"/>
        <v>2211054</v>
      </c>
      <c r="E43" s="1153">
        <v>0</v>
      </c>
      <c r="F43" s="1153">
        <v>2211054</v>
      </c>
      <c r="G43" s="1153">
        <v>0</v>
      </c>
      <c r="H43" s="1153">
        <v>0</v>
      </c>
      <c r="I43" s="1154" t="s">
        <v>839</v>
      </c>
      <c r="J43" s="1075"/>
      <c r="K43" s="1074">
        <v>8584812</v>
      </c>
      <c r="M43" s="1067">
        <f t="shared" si="1"/>
        <v>-6373758</v>
      </c>
    </row>
    <row r="44" spans="1:13" ht="38.25" customHeight="1">
      <c r="A44" s="1150" t="s">
        <v>785</v>
      </c>
      <c r="B44" s="1155"/>
      <c r="C44" s="1152"/>
      <c r="D44" s="1153">
        <f t="shared" si="0"/>
        <v>33286837.899999999</v>
      </c>
      <c r="E44" s="1153">
        <v>4037892.2</v>
      </c>
      <c r="F44" s="1153">
        <v>0</v>
      </c>
      <c r="G44" s="1153">
        <v>29248945.699999999</v>
      </c>
      <c r="H44" s="1153">
        <v>0</v>
      </c>
      <c r="I44" s="1154" t="s">
        <v>840</v>
      </c>
      <c r="J44" s="1075"/>
      <c r="K44" s="1074">
        <v>3359389</v>
      </c>
      <c r="M44" s="1067">
        <f t="shared" si="1"/>
        <v>29927448.899999999</v>
      </c>
    </row>
    <row r="45" spans="1:13" ht="25.5">
      <c r="A45" s="1150" t="s">
        <v>786</v>
      </c>
      <c r="B45" s="1155"/>
      <c r="C45" s="1152"/>
      <c r="D45" s="1153">
        <f t="shared" si="0"/>
        <v>5753783.0999999996</v>
      </c>
      <c r="E45" s="1153">
        <v>5753783.0999999996</v>
      </c>
      <c r="F45" s="1153">
        <v>0</v>
      </c>
      <c r="G45" s="1153">
        <v>0</v>
      </c>
      <c r="H45" s="1153">
        <v>0</v>
      </c>
      <c r="I45" s="1154" t="s">
        <v>841</v>
      </c>
      <c r="J45" s="1075"/>
      <c r="K45" s="1074">
        <v>-6535</v>
      </c>
      <c r="M45" s="1067">
        <f t="shared" si="1"/>
        <v>5760318.0999999996</v>
      </c>
    </row>
    <row r="46" spans="1:13" ht="25.5">
      <c r="A46" s="1150" t="s">
        <v>811</v>
      </c>
      <c r="B46" s="1155"/>
      <c r="C46" s="1207"/>
      <c r="D46" s="1153">
        <f t="shared" si="0"/>
        <v>33164647</v>
      </c>
      <c r="E46" s="1153">
        <v>33164647</v>
      </c>
      <c r="F46" s="1153">
        <v>0</v>
      </c>
      <c r="G46" s="1153">
        <v>0</v>
      </c>
      <c r="H46" s="1153">
        <v>0</v>
      </c>
      <c r="I46" s="1154" t="s">
        <v>842</v>
      </c>
      <c r="J46" s="1075"/>
      <c r="K46" s="1074"/>
      <c r="M46" s="1067"/>
    </row>
    <row r="47" spans="1:13" ht="25.5">
      <c r="A47" s="1150" t="s">
        <v>812</v>
      </c>
      <c r="B47" s="1155"/>
      <c r="C47" s="1207"/>
      <c r="D47" s="1153">
        <f t="shared" si="0"/>
        <v>-337210</v>
      </c>
      <c r="E47" s="1153">
        <v>-337210</v>
      </c>
      <c r="F47" s="1153">
        <v>0</v>
      </c>
      <c r="G47" s="1153">
        <v>0</v>
      </c>
      <c r="H47" s="1153">
        <v>0</v>
      </c>
      <c r="I47" s="1154" t="s">
        <v>843</v>
      </c>
      <c r="J47" s="1075"/>
      <c r="K47" s="1074"/>
      <c r="M47" s="1067"/>
    </row>
    <row r="48" spans="1:13">
      <c r="A48" s="1150"/>
      <c r="B48" s="1155"/>
      <c r="C48" s="1207"/>
      <c r="D48" s="1153"/>
      <c r="E48" s="1153"/>
      <c r="F48" s="1153"/>
      <c r="G48" s="1153"/>
      <c r="H48" s="1153"/>
      <c r="I48" s="1154"/>
      <c r="J48" s="1075"/>
      <c r="K48" s="1074"/>
      <c r="M48" s="1067"/>
    </row>
    <row r="49" spans="1:13">
      <c r="A49" s="1157" t="s">
        <v>374</v>
      </c>
      <c r="B49" s="1158"/>
      <c r="C49" s="1159"/>
      <c r="D49" s="1160">
        <f>SUM(E49:H49)</f>
        <v>151982596</v>
      </c>
      <c r="E49" s="1160">
        <f>SUM(E33:E48)</f>
        <v>72350611.300000012</v>
      </c>
      <c r="F49" s="1160">
        <f>SUM(F33:F48)</f>
        <v>2211054</v>
      </c>
      <c r="G49" s="1160">
        <f>SUM(G33:G48)</f>
        <v>30654527.699999999</v>
      </c>
      <c r="H49" s="1160">
        <f>SUM(H33:H48)</f>
        <v>46766403</v>
      </c>
      <c r="I49" s="1161"/>
      <c r="J49" s="1075"/>
      <c r="K49" s="1074">
        <v>213503197</v>
      </c>
      <c r="M49" s="1067">
        <f>D49-K49</f>
        <v>-61520601</v>
      </c>
    </row>
    <row r="50" spans="1:13">
      <c r="A50" s="1162" t="s">
        <v>632</v>
      </c>
      <c r="B50" s="1163"/>
      <c r="C50" s="1164"/>
      <c r="D50" s="1153">
        <f t="shared" si="0"/>
        <v>1405582</v>
      </c>
      <c r="E50" s="1153">
        <f t="shared" ref="E50:F50" si="2">E41+E42</f>
        <v>0</v>
      </c>
      <c r="F50" s="1153">
        <f t="shared" si="2"/>
        <v>0</v>
      </c>
      <c r="G50" s="1153">
        <f>G41+G42</f>
        <v>1405582</v>
      </c>
      <c r="H50" s="1153">
        <f>H41+H42</f>
        <v>0</v>
      </c>
      <c r="I50" s="1165"/>
      <c r="J50" s="1075"/>
      <c r="K50" s="1074">
        <v>0</v>
      </c>
      <c r="M50" s="1067">
        <f>D50-K50</f>
        <v>1405582</v>
      </c>
    </row>
    <row r="51" spans="1:13">
      <c r="A51" s="1166" t="s">
        <v>633</v>
      </c>
      <c r="B51" s="1167"/>
      <c r="C51" s="1164"/>
      <c r="D51" s="1153">
        <f t="shared" si="0"/>
        <v>17313285</v>
      </c>
      <c r="E51" s="1153"/>
      <c r="F51" s="1153"/>
      <c r="G51" s="1153"/>
      <c r="H51" s="1153">
        <f>H39</f>
        <v>17313285</v>
      </c>
      <c r="I51" s="1165"/>
      <c r="J51" s="1075"/>
      <c r="K51" s="1074">
        <v>-5255337</v>
      </c>
      <c r="M51" s="1067">
        <f>D51-K51</f>
        <v>22568622</v>
      </c>
    </row>
    <row r="52" spans="1:13">
      <c r="A52" s="1168" t="s">
        <v>179</v>
      </c>
      <c r="B52" s="1158"/>
      <c r="C52" s="1159"/>
      <c r="D52" s="1169">
        <f>SUM(E52:H52)</f>
        <v>133263729.00000001</v>
      </c>
      <c r="E52" s="1169">
        <f>E49-E50-E51</f>
        <v>72350611.300000012</v>
      </c>
      <c r="F52" s="1169">
        <f>F49-F50-F51</f>
        <v>2211054</v>
      </c>
      <c r="G52" s="1169">
        <f>G49-G50-G51</f>
        <v>29248945.699999999</v>
      </c>
      <c r="H52" s="1169">
        <f>H49-H50-H51</f>
        <v>29453118</v>
      </c>
      <c r="I52" s="1161"/>
      <c r="J52" s="1075"/>
      <c r="K52" s="1076">
        <f>SUM(K33:K51)</f>
        <v>245100462.72861001</v>
      </c>
      <c r="M52" s="1067">
        <f t="shared" si="1"/>
        <v>-111836733.72860999</v>
      </c>
    </row>
    <row r="53" spans="1:13">
      <c r="A53" s="1077"/>
      <c r="B53" s="1075"/>
      <c r="C53" s="1078"/>
      <c r="D53" s="1079"/>
      <c r="E53" s="1079"/>
      <c r="F53" s="1079"/>
      <c r="G53" s="1079"/>
      <c r="H53" s="1079"/>
      <c r="I53" s="1080"/>
      <c r="J53" s="1075"/>
      <c r="K53" s="1079"/>
      <c r="M53" s="1067"/>
    </row>
    <row r="54" spans="1:13" s="924" customFormat="1" ht="12.75" customHeight="1">
      <c r="A54" s="932"/>
      <c r="B54" s="936" t="s">
        <v>371</v>
      </c>
      <c r="C54" s="937"/>
      <c r="D54" s="938"/>
      <c r="E54" s="937"/>
      <c r="F54" s="939"/>
      <c r="G54" s="940"/>
      <c r="H54" s="941"/>
      <c r="I54" s="935"/>
      <c r="J54" s="929"/>
    </row>
    <row r="55" spans="1:13" s="924" customFormat="1" ht="51">
      <c r="A55" s="932"/>
      <c r="B55" s="942" t="s">
        <v>510</v>
      </c>
      <c r="C55" s="943"/>
      <c r="D55" s="944"/>
      <c r="E55" s="945"/>
      <c r="F55" s="945"/>
      <c r="G55" s="945"/>
      <c r="H55" s="946"/>
      <c r="I55" s="947"/>
      <c r="J55" s="929"/>
    </row>
    <row r="56" spans="1:13" s="924" customFormat="1">
      <c r="A56" s="932"/>
      <c r="B56" s="948" t="s">
        <v>511</v>
      </c>
      <c r="C56" s="933"/>
      <c r="D56" s="929"/>
      <c r="E56" s="933"/>
      <c r="F56" s="933"/>
      <c r="G56" s="934"/>
      <c r="H56" s="949"/>
      <c r="I56" s="935"/>
      <c r="J56" s="929"/>
    </row>
    <row r="57" spans="1:13" s="924" customFormat="1">
      <c r="A57" s="932"/>
      <c r="B57" s="948" t="s">
        <v>265</v>
      </c>
      <c r="C57" s="933"/>
      <c r="D57" s="929"/>
      <c r="E57" s="933"/>
      <c r="F57" s="933"/>
      <c r="G57" s="934"/>
      <c r="H57" s="949"/>
      <c r="I57" s="947"/>
      <c r="J57" s="929"/>
    </row>
    <row r="58" spans="1:13" s="924" customFormat="1" ht="12.75" customHeight="1">
      <c r="A58" s="932"/>
      <c r="B58" s="948" t="s">
        <v>266</v>
      </c>
      <c r="C58" s="933"/>
      <c r="D58" s="929"/>
      <c r="E58" s="933"/>
      <c r="F58" s="933"/>
      <c r="G58" s="934"/>
      <c r="H58" s="949"/>
      <c r="I58" s="935"/>
      <c r="J58" s="929"/>
    </row>
    <row r="59" spans="1:13" s="924" customFormat="1" ht="102">
      <c r="A59" s="932"/>
      <c r="B59" s="950" t="s">
        <v>514</v>
      </c>
      <c r="C59" s="935"/>
      <c r="D59" s="951"/>
      <c r="E59" s="951"/>
      <c r="F59" s="951"/>
      <c r="G59" s="951"/>
      <c r="H59" s="952"/>
      <c r="I59" s="929"/>
      <c r="J59" s="953"/>
    </row>
    <row r="60" spans="1:13" s="924" customFormat="1">
      <c r="A60" s="932"/>
      <c r="B60" s="954"/>
      <c r="C60" s="935"/>
      <c r="D60" s="951"/>
      <c r="E60" s="951"/>
      <c r="F60" s="951"/>
      <c r="G60" s="951"/>
      <c r="H60" s="952"/>
      <c r="I60" s="935"/>
      <c r="J60" s="929"/>
    </row>
    <row r="61" spans="1:13" s="924" customFormat="1">
      <c r="A61" s="932"/>
      <c r="B61" s="955" t="s">
        <v>637</v>
      </c>
      <c r="C61" s="956"/>
      <c r="D61" s="957"/>
      <c r="E61" s="956"/>
      <c r="F61" s="956"/>
      <c r="G61" s="958"/>
      <c r="H61" s="959"/>
      <c r="I61" s="935"/>
      <c r="J61" s="929"/>
    </row>
    <row r="62" spans="1:13">
      <c r="A62" s="1081"/>
      <c r="B62" s="1077"/>
      <c r="C62" s="1078"/>
      <c r="D62" s="1082"/>
      <c r="E62" s="1083"/>
      <c r="F62" s="1078"/>
      <c r="G62" s="1084"/>
      <c r="H62" s="1085"/>
      <c r="I62" s="1080"/>
      <c r="J62" s="1075"/>
    </row>
    <row r="63" spans="1:13">
      <c r="A63" s="1092"/>
      <c r="B63" s="1093"/>
      <c r="C63" s="1078"/>
      <c r="D63" s="1075"/>
      <c r="E63" s="1075"/>
      <c r="F63" s="1075"/>
      <c r="G63" s="1075"/>
      <c r="H63" s="1075"/>
      <c r="I63" s="1078"/>
      <c r="J63" s="1075"/>
    </row>
    <row r="64" spans="1:13" ht="15.75">
      <c r="A64" s="1170" t="s">
        <v>597</v>
      </c>
      <c r="B64" s="1087"/>
      <c r="C64" s="1086"/>
      <c r="D64" s="1087"/>
      <c r="E64" s="1087"/>
      <c r="F64" s="1087"/>
      <c r="G64" s="1087"/>
      <c r="H64" s="1087"/>
      <c r="I64" s="1087"/>
      <c r="J64" s="1075"/>
    </row>
    <row r="65" spans="1:13" ht="15.75">
      <c r="A65" s="1088"/>
      <c r="B65" s="1087"/>
      <c r="C65" s="1086"/>
      <c r="D65" s="1087"/>
      <c r="E65" s="1087"/>
      <c r="F65" s="1087"/>
      <c r="G65" s="1087"/>
      <c r="H65" s="1087"/>
      <c r="I65" s="1087"/>
      <c r="J65" s="1075"/>
    </row>
    <row r="66" spans="1:13">
      <c r="A66" s="932"/>
      <c r="B66" s="928" t="s">
        <v>60</v>
      </c>
      <c r="C66" s="927"/>
      <c r="D66" s="928" t="s">
        <v>180</v>
      </c>
      <c r="E66" s="928" t="s">
        <v>14</v>
      </c>
      <c r="F66" s="928" t="s">
        <v>61</v>
      </c>
      <c r="G66" s="928" t="s">
        <v>59</v>
      </c>
      <c r="H66" s="928" t="s">
        <v>462</v>
      </c>
      <c r="I66" s="928" t="s">
        <v>62</v>
      </c>
      <c r="J66" s="1075"/>
    </row>
    <row r="67" spans="1:13">
      <c r="A67" s="932"/>
      <c r="B67" s="914"/>
      <c r="C67" s="933"/>
      <c r="D67" s="920" t="s">
        <v>179</v>
      </c>
      <c r="E67" s="920" t="s">
        <v>368</v>
      </c>
      <c r="F67" s="920" t="s">
        <v>370</v>
      </c>
      <c r="G67" s="920"/>
      <c r="H67" s="920"/>
      <c r="I67" s="914"/>
      <c r="J67" s="1075"/>
    </row>
    <row r="68" spans="1:13">
      <c r="A68" s="932"/>
      <c r="B68" s="960" t="s">
        <v>355</v>
      </c>
      <c r="C68" s="933"/>
      <c r="D68" s="920"/>
      <c r="E68" s="920" t="s">
        <v>369</v>
      </c>
      <c r="F68" s="920" t="s">
        <v>353</v>
      </c>
      <c r="G68" s="920" t="s">
        <v>365</v>
      </c>
      <c r="H68" s="920" t="s">
        <v>367</v>
      </c>
      <c r="I68" s="914"/>
      <c r="J68" s="1075"/>
    </row>
    <row r="69" spans="1:13">
      <c r="A69" s="932"/>
      <c r="B69" s="929"/>
      <c r="C69" s="933"/>
      <c r="D69" s="920"/>
      <c r="E69" s="920" t="s">
        <v>366</v>
      </c>
      <c r="F69" s="920" t="s">
        <v>366</v>
      </c>
      <c r="G69" s="920" t="s">
        <v>366</v>
      </c>
      <c r="H69" s="920" t="s">
        <v>366</v>
      </c>
      <c r="I69" s="920" t="s">
        <v>675</v>
      </c>
      <c r="J69" s="1075"/>
      <c r="K69" s="1072" t="str">
        <f>K32</f>
        <v>Per Close 1B</v>
      </c>
      <c r="M69" s="1072" t="s">
        <v>648</v>
      </c>
    </row>
    <row r="70" spans="1:13" ht="25.5">
      <c r="A70" s="1150" t="s">
        <v>787</v>
      </c>
      <c r="B70" s="1155"/>
      <c r="C70" s="1164"/>
      <c r="D70" s="1153">
        <f>SUM(E70:H70)</f>
        <v>-1580475234.4991</v>
      </c>
      <c r="E70" s="1153">
        <v>0</v>
      </c>
      <c r="F70" s="1153">
        <v>0</v>
      </c>
      <c r="G70" s="1153">
        <v>-1580475234.4991</v>
      </c>
      <c r="H70" s="1153">
        <v>0</v>
      </c>
      <c r="I70" s="1156" t="s">
        <v>844</v>
      </c>
      <c r="J70" s="1075"/>
      <c r="K70" s="1067">
        <v>-426174165</v>
      </c>
      <c r="L70" s="1067"/>
      <c r="M70" s="1067">
        <f>D70-K70</f>
        <v>-1154301069.4991</v>
      </c>
    </row>
    <row r="71" spans="1:13" ht="38.25">
      <c r="A71" s="1150" t="s">
        <v>788</v>
      </c>
      <c r="B71" s="1155"/>
      <c r="C71" s="1171"/>
      <c r="D71" s="1153">
        <f t="shared" ref="D71:D74" si="3">SUM(E71:H71)</f>
        <v>-32001392.572399992</v>
      </c>
      <c r="E71" s="1153">
        <v>0</v>
      </c>
      <c r="F71" s="1153">
        <v>0</v>
      </c>
      <c r="G71" s="1153">
        <v>-32001392.572399992</v>
      </c>
      <c r="H71" s="1153">
        <v>0</v>
      </c>
      <c r="I71" s="1156" t="s">
        <v>845</v>
      </c>
      <c r="J71" s="1075"/>
      <c r="K71" s="1067">
        <v>-408163288</v>
      </c>
      <c r="L71" s="1067"/>
      <c r="M71" s="1067">
        <f t="shared" ref="M71:M78" si="4">D71-K71</f>
        <v>376161895.42760003</v>
      </c>
    </row>
    <row r="72" spans="1:13" ht="89.25">
      <c r="A72" s="1150" t="s">
        <v>789</v>
      </c>
      <c r="B72" s="1155"/>
      <c r="C72" s="1171"/>
      <c r="D72" s="1153">
        <f t="shared" si="3"/>
        <v>67937804.759500012</v>
      </c>
      <c r="E72" s="1153">
        <v>67937804.759500012</v>
      </c>
      <c r="F72" s="1153">
        <v>0</v>
      </c>
      <c r="G72" s="1153">
        <v>0</v>
      </c>
      <c r="H72" s="1153">
        <v>0</v>
      </c>
      <c r="I72" s="1156" t="s">
        <v>846</v>
      </c>
      <c r="J72" s="1075"/>
      <c r="K72" s="1067">
        <v>871366</v>
      </c>
      <c r="L72" s="1067"/>
      <c r="M72" s="1067">
        <f t="shared" si="4"/>
        <v>67066438.759500012</v>
      </c>
    </row>
    <row r="73" spans="1:13" ht="51" customHeight="1">
      <c r="A73" s="1150" t="s">
        <v>790</v>
      </c>
      <c r="B73" s="1155"/>
      <c r="C73" s="1171"/>
      <c r="D73" s="1153">
        <f t="shared" si="3"/>
        <v>-9347885.5991000012</v>
      </c>
      <c r="E73" s="1153">
        <v>-9347885.5991000012</v>
      </c>
      <c r="F73" s="1153">
        <v>0</v>
      </c>
      <c r="G73" s="1153">
        <v>0</v>
      </c>
      <c r="H73" s="1153">
        <v>0</v>
      </c>
      <c r="I73" s="1156" t="s">
        <v>799</v>
      </c>
      <c r="J73" s="1075"/>
      <c r="K73" s="1067">
        <v>176452</v>
      </c>
      <c r="L73" s="1067"/>
      <c r="M73" s="1067">
        <f t="shared" si="4"/>
        <v>-9524337.5991000012</v>
      </c>
    </row>
    <row r="74" spans="1:13" ht="63.75">
      <c r="A74" s="1150" t="s">
        <v>791</v>
      </c>
      <c r="B74" s="1155"/>
      <c r="C74" s="1171"/>
      <c r="D74" s="1153">
        <f t="shared" si="3"/>
        <v>-61297165.258900017</v>
      </c>
      <c r="E74" s="1153"/>
      <c r="F74" s="1153"/>
      <c r="G74" s="1153">
        <v>-61297165.258900017</v>
      </c>
      <c r="H74" s="1153"/>
      <c r="I74" s="1156" t="s">
        <v>838</v>
      </c>
      <c r="J74" s="1075"/>
      <c r="K74" s="1067">
        <v>-95640834</v>
      </c>
      <c r="L74" s="1067"/>
      <c r="M74" s="1067">
        <f t="shared" si="4"/>
        <v>34343668.741099983</v>
      </c>
    </row>
    <row r="75" spans="1:13">
      <c r="A75" s="1172" t="s">
        <v>638</v>
      </c>
      <c r="B75" s="1159"/>
      <c r="C75" s="1164"/>
      <c r="D75" s="1169">
        <f>SUM(E75:H75)</f>
        <v>-1615183873.1700001</v>
      </c>
      <c r="E75" s="1169">
        <f>SUM(E70:E74)</f>
        <v>58589919.160400011</v>
      </c>
      <c r="F75" s="1169">
        <f t="shared" ref="F75:H75" si="5">SUM(F70:F74)</f>
        <v>0</v>
      </c>
      <c r="G75" s="1169">
        <f t="shared" si="5"/>
        <v>-1673773792.3304</v>
      </c>
      <c r="H75" s="1169">
        <f t="shared" si="5"/>
        <v>0</v>
      </c>
      <c r="I75" s="1161"/>
      <c r="J75" s="1075"/>
      <c r="K75" s="1067">
        <v>42009119</v>
      </c>
      <c r="L75" s="1067"/>
      <c r="M75" s="1067">
        <f t="shared" si="4"/>
        <v>-1657192992.1700001</v>
      </c>
    </row>
    <row r="76" spans="1:13" ht="28.5" customHeight="1">
      <c r="A76" s="1173" t="s">
        <v>632</v>
      </c>
      <c r="B76" s="1159"/>
      <c r="C76" s="1164"/>
      <c r="D76" s="1153">
        <f>SUM(E76:H76)</f>
        <v>-93298557.831300005</v>
      </c>
      <c r="E76" s="1153">
        <f t="shared" ref="E76:F76" si="6">E71+E74</f>
        <v>0</v>
      </c>
      <c r="F76" s="1153">
        <f t="shared" si="6"/>
        <v>0</v>
      </c>
      <c r="G76" s="1153">
        <f>G71+G74</f>
        <v>-93298557.831300005</v>
      </c>
      <c r="H76" s="1153">
        <f>H71+H74</f>
        <v>0</v>
      </c>
      <c r="I76" s="1165"/>
      <c r="J76" s="1075"/>
      <c r="K76" s="1067">
        <v>-7351764</v>
      </c>
      <c r="L76" s="1067"/>
      <c r="M76" s="1067">
        <f t="shared" si="4"/>
        <v>-85946793.831300005</v>
      </c>
    </row>
    <row r="77" spans="1:13" ht="30.75" customHeight="1">
      <c r="A77" s="1174" t="s">
        <v>633</v>
      </c>
      <c r="B77" s="1175"/>
      <c r="C77" s="1164"/>
      <c r="D77" s="1153">
        <f>SUM(E77:H77)</f>
        <v>0</v>
      </c>
      <c r="E77" s="1153"/>
      <c r="F77" s="1153"/>
      <c r="G77" s="1153"/>
      <c r="H77" s="1153"/>
      <c r="I77" s="1165"/>
      <c r="J77" s="1075"/>
      <c r="K77" s="1067">
        <v>-7809</v>
      </c>
      <c r="L77" s="1067"/>
      <c r="M77" s="1067">
        <f t="shared" si="4"/>
        <v>7809</v>
      </c>
    </row>
    <row r="78" spans="1:13" ht="29.25" customHeight="1">
      <c r="A78" s="1168" t="s">
        <v>179</v>
      </c>
      <c r="B78" s="1159"/>
      <c r="C78" s="1159"/>
      <c r="D78" s="1169">
        <f>SUM(E78:H78)</f>
        <v>-1521885315.3387001</v>
      </c>
      <c r="E78" s="1169">
        <f>E75-E76-E77</f>
        <v>58589919.160400011</v>
      </c>
      <c r="F78" s="1169">
        <f t="shared" ref="F78:H78" si="7">F75-F76-F77</f>
        <v>0</v>
      </c>
      <c r="G78" s="1169">
        <f t="shared" si="7"/>
        <v>-1580475234.4991</v>
      </c>
      <c r="H78" s="1169">
        <f t="shared" si="7"/>
        <v>0</v>
      </c>
      <c r="I78" s="1161"/>
      <c r="J78" s="1075"/>
      <c r="K78" s="1067">
        <v>-8303806.3884148002</v>
      </c>
      <c r="L78" s="1067"/>
      <c r="M78" s="1067">
        <f t="shared" si="4"/>
        <v>-1513581508.9502852</v>
      </c>
    </row>
    <row r="79" spans="1:13">
      <c r="A79" s="1077"/>
      <c r="B79" s="1078"/>
      <c r="C79" s="1078"/>
      <c r="D79" s="1079"/>
      <c r="E79" s="1079"/>
      <c r="F79" s="1079"/>
      <c r="G79" s="1079"/>
      <c r="H79" s="1079"/>
      <c r="I79" s="1080"/>
      <c r="J79" s="1075"/>
      <c r="K79" s="1079"/>
      <c r="L79" s="1067"/>
      <c r="M79" s="1067"/>
    </row>
    <row r="80" spans="1:13" s="924" customFormat="1" ht="12.75" customHeight="1">
      <c r="A80" s="932"/>
      <c r="B80" s="936" t="s">
        <v>373</v>
      </c>
      <c r="C80" s="937"/>
      <c r="D80" s="937"/>
      <c r="E80" s="937"/>
      <c r="F80" s="937"/>
      <c r="G80" s="961"/>
      <c r="H80" s="941"/>
      <c r="I80" s="935"/>
      <c r="J80" s="929"/>
    </row>
    <row r="81" spans="1:13" s="924" customFormat="1" ht="51">
      <c r="A81" s="932"/>
      <c r="B81" s="942" t="s">
        <v>510</v>
      </c>
      <c r="C81" s="943"/>
      <c r="D81" s="951"/>
      <c r="E81" s="945"/>
      <c r="F81" s="945"/>
      <c r="G81" s="945"/>
      <c r="H81" s="946"/>
      <c r="I81" s="935"/>
      <c r="J81" s="929"/>
    </row>
    <row r="82" spans="1:13" s="924" customFormat="1">
      <c r="A82" s="932"/>
      <c r="B82" s="948" t="s">
        <v>511</v>
      </c>
      <c r="C82" s="933"/>
      <c r="D82" s="929"/>
      <c r="E82" s="933"/>
      <c r="F82" s="933"/>
      <c r="G82" s="934"/>
      <c r="H82" s="949"/>
      <c r="I82" s="935"/>
      <c r="J82" s="929"/>
    </row>
    <row r="83" spans="1:13" s="924" customFormat="1">
      <c r="A83" s="932"/>
      <c r="B83" s="948" t="s">
        <v>265</v>
      </c>
      <c r="C83" s="933"/>
      <c r="D83" s="929"/>
      <c r="E83" s="933"/>
      <c r="F83" s="933"/>
      <c r="G83" s="934"/>
      <c r="H83" s="949"/>
      <c r="I83" s="935"/>
      <c r="J83" s="929"/>
    </row>
    <row r="84" spans="1:13" s="924" customFormat="1" ht="12.75" customHeight="1">
      <c r="A84" s="932"/>
      <c r="B84" s="948" t="s">
        <v>266</v>
      </c>
      <c r="C84" s="933"/>
      <c r="D84" s="929"/>
      <c r="E84" s="933"/>
      <c r="F84" s="933"/>
      <c r="G84" s="934"/>
      <c r="H84" s="949"/>
      <c r="I84" s="935"/>
      <c r="J84" s="929"/>
    </row>
    <row r="85" spans="1:13" s="924" customFormat="1" ht="102">
      <c r="A85" s="932"/>
      <c r="B85" s="962" t="s">
        <v>514</v>
      </c>
      <c r="C85" s="935"/>
      <c r="D85" s="951"/>
      <c r="E85" s="951"/>
      <c r="F85" s="951"/>
      <c r="G85" s="951"/>
      <c r="H85" s="952"/>
      <c r="I85" s="929"/>
      <c r="J85" s="953"/>
    </row>
    <row r="86" spans="1:13" s="924" customFormat="1">
      <c r="A86" s="932"/>
      <c r="B86" s="954"/>
      <c r="C86" s="935"/>
      <c r="D86" s="951"/>
      <c r="E86" s="951"/>
      <c r="F86" s="951"/>
      <c r="G86" s="951"/>
      <c r="H86" s="952"/>
      <c r="I86" s="935"/>
      <c r="J86" s="929"/>
    </row>
    <row r="87" spans="1:13" s="924" customFormat="1">
      <c r="A87" s="932"/>
      <c r="B87" s="955" t="s">
        <v>637</v>
      </c>
      <c r="C87" s="956"/>
      <c r="D87" s="957"/>
      <c r="E87" s="956"/>
      <c r="F87" s="956"/>
      <c r="G87" s="958"/>
      <c r="H87" s="959"/>
      <c r="I87" s="935"/>
      <c r="J87" s="929"/>
    </row>
    <row r="88" spans="1:13" ht="12" customHeight="1">
      <c r="A88" s="1089"/>
      <c r="B88" s="1090"/>
      <c r="C88" s="1091"/>
      <c r="D88" s="1090"/>
      <c r="E88" s="1090"/>
      <c r="F88" s="1090"/>
      <c r="G88" s="1090"/>
      <c r="H88" s="1090"/>
      <c r="I88" s="1087"/>
      <c r="J88" s="1075"/>
      <c r="K88" s="1067"/>
      <c r="L88" s="1067"/>
      <c r="M88" s="1067"/>
    </row>
    <row r="89" spans="1:13" ht="12" customHeight="1">
      <c r="A89" s="1095"/>
      <c r="B89" s="1096"/>
      <c r="C89" s="1097"/>
      <c r="D89" s="1098"/>
      <c r="E89" s="1098"/>
      <c r="F89" s="1098"/>
      <c r="G89" s="1098"/>
      <c r="H89" s="1098"/>
      <c r="I89" s="1097"/>
      <c r="J89" s="1075"/>
      <c r="K89" s="1067"/>
      <c r="L89" s="1067"/>
      <c r="M89" s="1067"/>
    </row>
    <row r="90" spans="1:13" ht="15.75">
      <c r="A90" s="1088" t="s">
        <v>597</v>
      </c>
      <c r="B90" s="1087"/>
      <c r="C90" s="1086"/>
      <c r="D90" s="1087"/>
      <c r="E90" s="1087"/>
      <c r="F90" s="1087"/>
      <c r="G90" s="1087"/>
      <c r="H90" s="1087"/>
      <c r="I90" s="1087"/>
      <c r="J90" s="1075"/>
      <c r="K90" s="1067"/>
      <c r="L90" s="1067"/>
      <c r="M90" s="1067"/>
    </row>
    <row r="91" spans="1:13">
      <c r="A91" s="1081"/>
      <c r="B91" s="1075"/>
      <c r="C91" s="1078"/>
      <c r="D91" s="1075"/>
      <c r="E91" s="1075"/>
      <c r="F91" s="1075"/>
      <c r="G91" s="1075"/>
      <c r="H91" s="1094"/>
      <c r="I91" s="1080"/>
      <c r="J91" s="1075"/>
      <c r="K91" s="1067"/>
      <c r="L91" s="1067"/>
      <c r="M91" s="1067"/>
    </row>
    <row r="92" spans="1:13">
      <c r="A92" s="932"/>
      <c r="B92" s="928" t="s">
        <v>60</v>
      </c>
      <c r="C92" s="933"/>
      <c r="D92" s="928" t="s">
        <v>180</v>
      </c>
      <c r="E92" s="928" t="s">
        <v>14</v>
      </c>
      <c r="F92" s="928" t="s">
        <v>61</v>
      </c>
      <c r="G92" s="928" t="s">
        <v>59</v>
      </c>
      <c r="H92" s="928" t="s">
        <v>462</v>
      </c>
      <c r="I92" s="928" t="s">
        <v>62</v>
      </c>
      <c r="J92" s="1075"/>
      <c r="K92" s="1067"/>
      <c r="L92" s="1067"/>
      <c r="M92" s="1067"/>
    </row>
    <row r="93" spans="1:13">
      <c r="A93" s="932"/>
      <c r="B93" s="929"/>
      <c r="C93" s="933"/>
      <c r="D93" s="920" t="s">
        <v>179</v>
      </c>
      <c r="E93" s="920" t="s">
        <v>368</v>
      </c>
      <c r="F93" s="920" t="s">
        <v>370</v>
      </c>
      <c r="G93" s="920"/>
      <c r="H93" s="920"/>
      <c r="I93" s="914"/>
      <c r="J93" s="1075"/>
      <c r="K93" s="1067"/>
      <c r="L93" s="1067"/>
      <c r="M93" s="1067"/>
    </row>
    <row r="94" spans="1:13">
      <c r="A94" s="932"/>
      <c r="B94" s="960" t="s">
        <v>356</v>
      </c>
      <c r="C94" s="933"/>
      <c r="D94" s="920"/>
      <c r="E94" s="920" t="s">
        <v>369</v>
      </c>
      <c r="F94" s="920" t="s">
        <v>353</v>
      </c>
      <c r="G94" s="920" t="s">
        <v>365</v>
      </c>
      <c r="H94" s="920" t="s">
        <v>367</v>
      </c>
      <c r="I94" s="914"/>
      <c r="J94" s="1075"/>
      <c r="K94" s="1067"/>
      <c r="L94" s="1067"/>
      <c r="M94" s="1067"/>
    </row>
    <row r="95" spans="1:13" ht="29.25" customHeight="1">
      <c r="A95" s="932"/>
      <c r="B95" s="929"/>
      <c r="C95" s="933"/>
      <c r="D95" s="920"/>
      <c r="E95" s="920" t="s">
        <v>366</v>
      </c>
      <c r="F95" s="920" t="s">
        <v>366</v>
      </c>
      <c r="G95" s="920" t="s">
        <v>366</v>
      </c>
      <c r="H95" s="920" t="s">
        <v>366</v>
      </c>
      <c r="I95" s="920" t="s">
        <v>675</v>
      </c>
      <c r="J95" s="1075"/>
      <c r="K95" s="1072" t="str">
        <f>K32</f>
        <v>Per Close 1B</v>
      </c>
      <c r="M95" s="1072" t="s">
        <v>648</v>
      </c>
    </row>
    <row r="96" spans="1:13" ht="38.25">
      <c r="A96" s="1150" t="s">
        <v>792</v>
      </c>
      <c r="B96" s="1155"/>
      <c r="C96" s="1152"/>
      <c r="D96" s="1153">
        <f>SUM(E96:H96)</f>
        <v>-6895614</v>
      </c>
      <c r="E96" s="1153">
        <v>-6895614</v>
      </c>
      <c r="F96" s="1153">
        <v>0</v>
      </c>
      <c r="G96" s="1153">
        <v>0</v>
      </c>
      <c r="H96" s="1153">
        <v>0</v>
      </c>
      <c r="I96" s="1156" t="s">
        <v>742</v>
      </c>
      <c r="J96" s="1075"/>
      <c r="K96" s="1067">
        <v>-8564525</v>
      </c>
      <c r="L96" s="1067"/>
      <c r="M96" s="1067">
        <f t="shared" ref="M96:M106" si="8">D96-K96</f>
        <v>1668911</v>
      </c>
    </row>
    <row r="97" spans="1:13" ht="43.5" customHeight="1">
      <c r="A97" s="1150" t="s">
        <v>793</v>
      </c>
      <c r="B97" s="1155"/>
      <c r="C97" s="1152"/>
      <c r="D97" s="1153">
        <f t="shared" ref="D97:D105" si="9">SUM(E97:H97)</f>
        <v>-9835878.7179999985</v>
      </c>
      <c r="E97" s="1153">
        <v>0</v>
      </c>
      <c r="F97" s="1153">
        <v>0</v>
      </c>
      <c r="G97" s="1153">
        <v>-9835878.7179999985</v>
      </c>
      <c r="H97" s="1153">
        <v>0</v>
      </c>
      <c r="I97" s="1156" t="s">
        <v>847</v>
      </c>
      <c r="J97" s="1075"/>
      <c r="K97" s="1067">
        <v>-45042563</v>
      </c>
      <c r="L97" s="1067"/>
      <c r="M97" s="1067">
        <f t="shared" si="8"/>
        <v>35206684.282000005</v>
      </c>
    </row>
    <row r="98" spans="1:13" ht="64.5" customHeight="1">
      <c r="A98" s="1150" t="s">
        <v>351</v>
      </c>
      <c r="B98" s="1155"/>
      <c r="C98" s="1152"/>
      <c r="D98" s="1153">
        <f t="shared" si="9"/>
        <v>-597149</v>
      </c>
      <c r="E98" s="1153">
        <v>0</v>
      </c>
      <c r="F98" s="1153">
        <v>0</v>
      </c>
      <c r="G98" s="1153">
        <v>0</v>
      </c>
      <c r="H98" s="1153">
        <v>-597149</v>
      </c>
      <c r="I98" s="1156" t="s">
        <v>848</v>
      </c>
      <c r="J98" s="1075"/>
      <c r="K98" s="1067"/>
      <c r="L98" s="1067"/>
      <c r="M98" s="1067"/>
    </row>
    <row r="99" spans="1:13" ht="51">
      <c r="A99" s="1150" t="s">
        <v>106</v>
      </c>
      <c r="B99" s="1155"/>
      <c r="C99" s="1152"/>
      <c r="D99" s="1153">
        <f t="shared" si="9"/>
        <v>-90575</v>
      </c>
      <c r="E99" s="1153">
        <v>0</v>
      </c>
      <c r="F99" s="1153">
        <v>0</v>
      </c>
      <c r="G99" s="1153">
        <v>0</v>
      </c>
      <c r="H99" s="1153">
        <v>-90575</v>
      </c>
      <c r="I99" s="1156" t="s">
        <v>849</v>
      </c>
      <c r="J99" s="1075"/>
      <c r="K99" s="1067">
        <v>-128082077</v>
      </c>
      <c r="L99" s="1067"/>
      <c r="M99" s="1067">
        <f t="shared" si="8"/>
        <v>127991502</v>
      </c>
    </row>
    <row r="100" spans="1:13" ht="24.75" customHeight="1">
      <c r="A100" s="1150" t="s">
        <v>794</v>
      </c>
      <c r="B100" s="1155"/>
      <c r="C100" s="1152"/>
      <c r="D100" s="1153">
        <f t="shared" si="9"/>
        <v>-2675985</v>
      </c>
      <c r="E100" s="1153">
        <v>-2675985</v>
      </c>
      <c r="F100" s="1153">
        <v>0</v>
      </c>
      <c r="G100" s="1153">
        <v>0</v>
      </c>
      <c r="H100" s="1153">
        <v>0</v>
      </c>
      <c r="I100" s="1154" t="s">
        <v>850</v>
      </c>
      <c r="J100" s="1075"/>
      <c r="K100" s="1067">
        <v>-2875643</v>
      </c>
      <c r="L100" s="1067"/>
      <c r="M100" s="1067">
        <f t="shared" si="8"/>
        <v>199658</v>
      </c>
    </row>
    <row r="101" spans="1:13" ht="25.5">
      <c r="A101" s="1150" t="s">
        <v>795</v>
      </c>
      <c r="B101" s="1155"/>
      <c r="C101" s="1152"/>
      <c r="D101" s="1153">
        <f t="shared" si="9"/>
        <v>-102174466</v>
      </c>
      <c r="E101" s="1153">
        <v>-102174466</v>
      </c>
      <c r="F101" s="1153">
        <v>0</v>
      </c>
      <c r="G101" s="1153">
        <v>0</v>
      </c>
      <c r="H101" s="1153">
        <v>0</v>
      </c>
      <c r="I101" s="1156" t="s">
        <v>796</v>
      </c>
      <c r="J101" s="1075"/>
      <c r="K101" s="1067">
        <v>-2849679</v>
      </c>
      <c r="L101" s="1067"/>
      <c r="M101" s="1067">
        <f t="shared" si="8"/>
        <v>-99324787</v>
      </c>
    </row>
    <row r="102" spans="1:13" ht="38.25">
      <c r="A102" s="1150" t="s">
        <v>797</v>
      </c>
      <c r="B102" s="1155"/>
      <c r="C102" s="1152"/>
      <c r="D102" s="1153">
        <f t="shared" si="9"/>
        <v>-219592</v>
      </c>
      <c r="E102" s="1153">
        <v>0</v>
      </c>
      <c r="F102" s="1153">
        <v>-219592</v>
      </c>
      <c r="G102" s="1153">
        <v>0</v>
      </c>
      <c r="H102" s="1153">
        <v>0</v>
      </c>
      <c r="I102" s="1156" t="s">
        <v>851</v>
      </c>
      <c r="J102" s="1075"/>
      <c r="K102" s="1067">
        <v>-9861849</v>
      </c>
      <c r="L102" s="1067"/>
      <c r="M102" s="1067">
        <f t="shared" si="8"/>
        <v>9642257</v>
      </c>
    </row>
    <row r="103" spans="1:13" ht="38.25">
      <c r="A103" s="1150" t="s">
        <v>255</v>
      </c>
      <c r="B103" s="1155"/>
      <c r="C103" s="1152"/>
      <c r="D103" s="1153">
        <f t="shared" si="9"/>
        <v>-94130958</v>
      </c>
      <c r="E103" s="1153">
        <v>-80314478</v>
      </c>
      <c r="F103" s="1153">
        <v>0</v>
      </c>
      <c r="G103" s="1153">
        <v>0</v>
      </c>
      <c r="H103" s="1153">
        <v>-13816480</v>
      </c>
      <c r="I103" s="1156" t="s">
        <v>852</v>
      </c>
      <c r="J103" s="1075"/>
      <c r="K103" s="1067">
        <v>-131946635</v>
      </c>
      <c r="L103" s="1067"/>
      <c r="M103" s="1067">
        <f>D103-K103</f>
        <v>37815677</v>
      </c>
    </row>
    <row r="104" spans="1:13" ht="51">
      <c r="A104" s="1150" t="s">
        <v>798</v>
      </c>
      <c r="B104" s="1155"/>
      <c r="C104" s="1152"/>
      <c r="D104" s="1153">
        <f t="shared" si="9"/>
        <v>-139262074</v>
      </c>
      <c r="E104" s="1153">
        <v>0</v>
      </c>
      <c r="F104" s="1153">
        <v>0</v>
      </c>
      <c r="G104" s="1153">
        <v>0</v>
      </c>
      <c r="H104" s="1153">
        <v>-139262074</v>
      </c>
      <c r="I104" s="1156" t="s">
        <v>853</v>
      </c>
      <c r="J104" s="1075"/>
      <c r="K104" s="1067"/>
      <c r="L104" s="1067"/>
      <c r="M104" s="1067"/>
    </row>
    <row r="105" spans="1:13" ht="68.25" customHeight="1">
      <c r="A105" s="1150" t="s">
        <v>813</v>
      </c>
      <c r="B105" s="1155"/>
      <c r="C105" s="1152"/>
      <c r="D105" s="1153">
        <f t="shared" si="9"/>
        <v>-68957064.267250061</v>
      </c>
      <c r="E105" s="1153">
        <v>0</v>
      </c>
      <c r="F105" s="1153">
        <v>0</v>
      </c>
      <c r="G105" s="1153">
        <v>-68957064.267250061</v>
      </c>
      <c r="H105" s="1153">
        <v>0</v>
      </c>
      <c r="I105" s="1156" t="s">
        <v>854</v>
      </c>
      <c r="J105" s="1075"/>
      <c r="K105" s="1067">
        <v>0</v>
      </c>
      <c r="L105" s="1067"/>
      <c r="M105" s="1067">
        <f>D105-K105</f>
        <v>-68957064.267250061</v>
      </c>
    </row>
    <row r="106" spans="1:13">
      <c r="A106" s="1176" t="s">
        <v>640</v>
      </c>
      <c r="B106" s="1158"/>
      <c r="C106" s="1159"/>
      <c r="D106" s="1160">
        <f>SUM(E106:H106)</f>
        <v>-424839355.98525006</v>
      </c>
      <c r="E106" s="1160">
        <f>SUM(E96:E105)</f>
        <v>-192060543</v>
      </c>
      <c r="F106" s="1160">
        <f>SUM(F96:F105)</f>
        <v>-219592</v>
      </c>
      <c r="G106" s="1160">
        <f>SUM(G96:G105)</f>
        <v>-78792942.985250056</v>
      </c>
      <c r="H106" s="1160">
        <f>SUM(H96:H105)</f>
        <v>-153766278</v>
      </c>
      <c r="I106" s="1177"/>
      <c r="J106" s="1075"/>
      <c r="K106" s="1099" t="e">
        <f>+#REF!-#REF!-#REF!</f>
        <v>#REF!</v>
      </c>
      <c r="L106" s="1067"/>
      <c r="M106" s="1067" t="e">
        <f t="shared" si="8"/>
        <v>#REF!</v>
      </c>
    </row>
    <row r="107" spans="1:13">
      <c r="A107" s="1168" t="s">
        <v>632</v>
      </c>
      <c r="B107" s="1158"/>
      <c r="C107" s="1159"/>
      <c r="D107" s="1178">
        <f>SUM(E107:H107)</f>
        <v>-68957064.267250061</v>
      </c>
      <c r="E107" s="1178">
        <f t="shared" ref="E107:F107" si="10">E105</f>
        <v>0</v>
      </c>
      <c r="F107" s="1178">
        <f t="shared" si="10"/>
        <v>0</v>
      </c>
      <c r="G107" s="1178">
        <f>G105</f>
        <v>-68957064.267250061</v>
      </c>
      <c r="H107" s="1178">
        <f>H105</f>
        <v>0</v>
      </c>
      <c r="I107" s="1165"/>
      <c r="J107" s="1075"/>
      <c r="K107" s="1099"/>
      <c r="L107" s="1067"/>
      <c r="M107" s="1067"/>
    </row>
    <row r="108" spans="1:13" s="924" customFormat="1" ht="12.75" customHeight="1">
      <c r="A108" s="1168" t="s">
        <v>633</v>
      </c>
      <c r="B108" s="1158"/>
      <c r="C108" s="1159"/>
      <c r="D108" s="1178">
        <f>SUM(E108:H108)</f>
        <v>0</v>
      </c>
      <c r="E108" s="1178"/>
      <c r="F108" s="1178"/>
      <c r="G108" s="1178"/>
      <c r="H108" s="1178"/>
      <c r="I108" s="1154"/>
      <c r="J108" s="929"/>
    </row>
    <row r="109" spans="1:13" s="924" customFormat="1">
      <c r="A109" s="1179" t="s">
        <v>179</v>
      </c>
      <c r="B109" s="1163"/>
      <c r="C109" s="1159"/>
      <c r="D109" s="1180">
        <f>SUM(E109:H109)</f>
        <v>-355882291.71799999</v>
      </c>
      <c r="E109" s="1180">
        <f>E106-E107-E108</f>
        <v>-192060543</v>
      </c>
      <c r="F109" s="1180">
        <f t="shared" ref="F109:H109" si="11">F106-F107-F108</f>
        <v>-219592</v>
      </c>
      <c r="G109" s="1180">
        <f t="shared" si="11"/>
        <v>-9835878.7179999948</v>
      </c>
      <c r="H109" s="1180">
        <f t="shared" si="11"/>
        <v>-153766278</v>
      </c>
      <c r="I109" s="1161"/>
      <c r="J109" s="929"/>
    </row>
    <row r="110" spans="1:13" s="924" customFormat="1">
      <c r="A110" s="1181"/>
      <c r="B110" s="1182"/>
      <c r="C110" s="1183"/>
      <c r="D110" s="1184"/>
      <c r="E110" s="1184"/>
      <c r="F110" s="1184"/>
      <c r="G110" s="1184"/>
      <c r="H110" s="1185"/>
      <c r="I110" s="1186"/>
      <c r="J110" s="929"/>
    </row>
    <row r="111" spans="1:13" s="924" customFormat="1" ht="12.75" customHeight="1">
      <c r="A111" s="932"/>
      <c r="B111" s="936" t="s">
        <v>372</v>
      </c>
      <c r="C111" s="963"/>
      <c r="D111" s="937"/>
      <c r="E111" s="937"/>
      <c r="F111" s="937"/>
      <c r="G111" s="961"/>
      <c r="H111" s="941"/>
      <c r="I111" s="964"/>
      <c r="J111" s="929"/>
    </row>
    <row r="112" spans="1:13" s="924" customFormat="1" ht="51">
      <c r="A112" s="932"/>
      <c r="B112" s="942" t="s">
        <v>510</v>
      </c>
      <c r="C112" s="945"/>
      <c r="D112" s="945"/>
      <c r="E112" s="945"/>
      <c r="F112" s="945"/>
      <c r="G112" s="945"/>
      <c r="H112" s="946"/>
      <c r="I112" s="935"/>
      <c r="J112" s="929"/>
    </row>
    <row r="113" spans="1:13" s="924" customFormat="1">
      <c r="A113" s="932"/>
      <c r="B113" s="948" t="s">
        <v>511</v>
      </c>
      <c r="C113" s="929"/>
      <c r="D113" s="929"/>
      <c r="E113" s="933"/>
      <c r="F113" s="933"/>
      <c r="G113" s="934"/>
      <c r="H113" s="949"/>
      <c r="I113" s="964"/>
      <c r="J113" s="929"/>
    </row>
    <row r="114" spans="1:13" s="924" customFormat="1">
      <c r="A114" s="932"/>
      <c r="B114" s="948" t="s">
        <v>265</v>
      </c>
      <c r="C114" s="929"/>
      <c r="D114" s="929"/>
      <c r="E114" s="933"/>
      <c r="F114" s="933"/>
      <c r="G114" s="934"/>
      <c r="H114" s="949"/>
      <c r="I114" s="935"/>
      <c r="J114" s="929"/>
    </row>
    <row r="115" spans="1:13" s="924" customFormat="1" ht="12.75" customHeight="1">
      <c r="A115" s="932"/>
      <c r="B115" s="948" t="s">
        <v>266</v>
      </c>
      <c r="C115" s="929"/>
      <c r="D115" s="929"/>
      <c r="E115" s="929"/>
      <c r="F115" s="929"/>
      <c r="G115" s="929"/>
      <c r="H115" s="931"/>
      <c r="I115" s="953"/>
      <c r="J115" s="929"/>
    </row>
    <row r="116" spans="1:13" s="924" customFormat="1" ht="102">
      <c r="A116" s="932"/>
      <c r="B116" s="942" t="s">
        <v>514</v>
      </c>
      <c r="C116" s="929"/>
      <c r="D116" s="929"/>
      <c r="E116" s="929"/>
      <c r="F116" s="929"/>
      <c r="G116" s="929"/>
      <c r="H116" s="931"/>
      <c r="I116" s="935"/>
      <c r="J116" s="929"/>
    </row>
    <row r="117" spans="1:13" s="924" customFormat="1">
      <c r="A117" s="932"/>
      <c r="B117" s="962"/>
      <c r="C117" s="965"/>
      <c r="D117" s="965"/>
      <c r="E117" s="965"/>
      <c r="F117" s="965"/>
      <c r="G117" s="965"/>
      <c r="H117" s="966"/>
      <c r="I117" s="935"/>
      <c r="J117" s="929"/>
    </row>
    <row r="118" spans="1:13" s="924" customFormat="1">
      <c r="A118" s="932"/>
      <c r="B118" s="955" t="s">
        <v>637</v>
      </c>
      <c r="C118" s="957"/>
      <c r="D118" s="957"/>
      <c r="E118" s="957"/>
      <c r="F118" s="957"/>
      <c r="G118" s="957"/>
      <c r="H118" s="930"/>
      <c r="I118" s="935"/>
      <c r="J118" s="929"/>
    </row>
    <row r="119" spans="1:13" ht="18" customHeight="1">
      <c r="A119" s="1081"/>
      <c r="B119" s="1077"/>
      <c r="C119" s="1075"/>
      <c r="D119" s="1082"/>
      <c r="E119" s="1083"/>
      <c r="F119" s="1083"/>
      <c r="G119" s="1100"/>
      <c r="H119" s="1100"/>
      <c r="I119" s="1080"/>
      <c r="J119" s="1075"/>
      <c r="K119" s="1067"/>
      <c r="L119" s="1067"/>
      <c r="M119" s="1067"/>
    </row>
    <row r="120" spans="1:13" ht="12.75" customHeight="1">
      <c r="A120" s="1095"/>
      <c r="B120" s="1098"/>
      <c r="C120" s="1098"/>
      <c r="D120" s="1098"/>
      <c r="E120" s="1098"/>
      <c r="F120" s="1098"/>
      <c r="G120" s="1098"/>
      <c r="H120" s="1098"/>
      <c r="I120" s="1098"/>
      <c r="J120" s="1075"/>
    </row>
    <row r="121" spans="1:13">
      <c r="A121" s="967" t="s">
        <v>715</v>
      </c>
      <c r="B121" s="945"/>
      <c r="C121" s="945"/>
      <c r="D121" s="945"/>
      <c r="E121" s="1087"/>
      <c r="F121" s="1087"/>
      <c r="G121" s="1087"/>
      <c r="H121" s="1087"/>
      <c r="I121" s="1087"/>
      <c r="J121" s="1087"/>
    </row>
    <row r="122" spans="1:13">
      <c r="A122" s="929"/>
      <c r="B122" s="929"/>
      <c r="C122" s="929"/>
      <c r="D122" s="929"/>
      <c r="E122" s="1075"/>
      <c r="F122" s="1075"/>
      <c r="G122" s="1075"/>
      <c r="H122" s="1075"/>
      <c r="I122" s="1075"/>
      <c r="J122" s="1075"/>
    </row>
    <row r="123" spans="1:13" ht="15">
      <c r="A123" s="968" t="s">
        <v>194</v>
      </c>
      <c r="B123" s="929"/>
      <c r="C123" s="929"/>
      <c r="D123" s="929"/>
      <c r="E123" s="1075"/>
      <c r="F123" s="1075"/>
      <c r="G123" s="1075"/>
      <c r="H123" s="1075"/>
      <c r="I123" s="1075"/>
      <c r="J123" s="1075"/>
    </row>
    <row r="124" spans="1:13" ht="15">
      <c r="A124" s="1101"/>
      <c r="B124" s="1075"/>
      <c r="C124" s="1075"/>
      <c r="D124" s="1075"/>
      <c r="E124" s="1103"/>
      <c r="F124" s="1103"/>
      <c r="G124" s="1102"/>
      <c r="H124" s="1102"/>
      <c r="I124" s="1102"/>
      <c r="J124" s="1102"/>
    </row>
    <row r="125" spans="1:13">
      <c r="A125" s="1104"/>
      <c r="B125" s="1105"/>
      <c r="C125" s="1105" t="s">
        <v>195</v>
      </c>
      <c r="D125" s="1104"/>
      <c r="E125" s="1106" t="s">
        <v>563</v>
      </c>
      <c r="F125" s="1106" t="s">
        <v>196</v>
      </c>
      <c r="H125" s="1075"/>
      <c r="I125" s="1075"/>
      <c r="J125" s="1075"/>
    </row>
    <row r="126" spans="1:13">
      <c r="A126" s="1104"/>
      <c r="B126" s="1104"/>
      <c r="C126" s="1105"/>
      <c r="D126" s="1105"/>
      <c r="E126" s="1107"/>
      <c r="F126" s="1107"/>
      <c r="H126" s="1075"/>
      <c r="I126" s="1075"/>
      <c r="J126" s="1075"/>
    </row>
    <row r="127" spans="1:13" s="1056" customFormat="1">
      <c r="A127" s="1104">
        <v>1</v>
      </c>
      <c r="B127" s="1105" t="s">
        <v>197</v>
      </c>
      <c r="C127" s="1105"/>
      <c r="D127" s="1105"/>
      <c r="E127" s="1107"/>
      <c r="F127" s="1107"/>
      <c r="H127" s="1075"/>
      <c r="I127" s="1075"/>
      <c r="J127" s="1075"/>
      <c r="M127" s="1069"/>
    </row>
    <row r="128" spans="1:13" s="1056" customFormat="1">
      <c r="A128" s="1104">
        <v>2</v>
      </c>
      <c r="B128" s="1105" t="s">
        <v>198</v>
      </c>
      <c r="C128" s="1105" t="s">
        <v>179</v>
      </c>
      <c r="D128" s="1105"/>
      <c r="E128" s="1108"/>
      <c r="F128" s="1108"/>
      <c r="H128" s="1075"/>
      <c r="I128" s="1075"/>
      <c r="J128" s="1075"/>
      <c r="M128" s="1069"/>
    </row>
    <row r="129" spans="1:13" s="1056" customFormat="1">
      <c r="A129" s="1104"/>
      <c r="B129" s="1105"/>
      <c r="C129" s="1105"/>
      <c r="D129" s="1105"/>
      <c r="E129" s="1107"/>
      <c r="F129" s="1107"/>
      <c r="H129" s="1075"/>
      <c r="I129" s="1075"/>
      <c r="J129" s="1075"/>
      <c r="M129" s="1069"/>
    </row>
    <row r="130" spans="1:13" s="1056" customFormat="1">
      <c r="A130" s="1104">
        <v>3</v>
      </c>
      <c r="B130" s="1105" t="s">
        <v>196</v>
      </c>
      <c r="C130" s="1105"/>
      <c r="D130" s="1105"/>
      <c r="E130" s="1107"/>
      <c r="F130" s="1107"/>
      <c r="H130" s="1075"/>
      <c r="I130" s="1075"/>
      <c r="J130" s="1075"/>
      <c r="M130" s="1069"/>
    </row>
    <row r="131" spans="1:13" s="1056" customFormat="1">
      <c r="A131" s="1104">
        <v>4</v>
      </c>
      <c r="B131" s="1105" t="s">
        <v>258</v>
      </c>
      <c r="C131" s="1105" t="s">
        <v>179</v>
      </c>
      <c r="D131" s="1105"/>
      <c r="E131" s="1108">
        <v>2102230</v>
      </c>
      <c r="F131" s="1108">
        <v>175359</v>
      </c>
      <c r="H131" s="1075"/>
      <c r="I131" s="1075"/>
      <c r="J131" s="1075"/>
      <c r="M131" s="1069"/>
    </row>
    <row r="132" spans="1:13" s="1056" customFormat="1">
      <c r="A132" s="1104"/>
      <c r="B132" s="1105"/>
      <c r="C132" s="1105"/>
      <c r="D132" s="1105"/>
      <c r="E132" s="1107"/>
      <c r="F132" s="1107"/>
      <c r="H132" s="1075"/>
      <c r="I132" s="1075"/>
      <c r="J132" s="1075"/>
      <c r="M132" s="1069"/>
    </row>
    <row r="133" spans="1:13" s="1056" customFormat="1">
      <c r="A133" s="1104">
        <v>5</v>
      </c>
      <c r="B133" s="1105" t="s">
        <v>179</v>
      </c>
      <c r="C133" s="1105"/>
      <c r="D133" s="1105"/>
      <c r="E133" s="1107">
        <f>E128+E131</f>
        <v>2102230</v>
      </c>
      <c r="F133" s="1107">
        <f>F128+F131</f>
        <v>175359</v>
      </c>
      <c r="H133" s="1075"/>
      <c r="I133" s="1075"/>
      <c r="J133" s="1075"/>
      <c r="M133" s="1069"/>
    </row>
    <row r="134" spans="1:13" s="1056" customFormat="1">
      <c r="A134" s="1104"/>
      <c r="B134" s="1105"/>
      <c r="C134" s="1105"/>
      <c r="D134" s="1105"/>
      <c r="E134" s="1107"/>
      <c r="F134" s="1107"/>
      <c r="H134" s="1075"/>
      <c r="I134" s="1075"/>
      <c r="J134" s="1075"/>
      <c r="M134" s="1069"/>
    </row>
    <row r="135" spans="1:13" s="1056" customFormat="1">
      <c r="A135" s="1104">
        <v>6</v>
      </c>
      <c r="B135" s="1105" t="s">
        <v>272</v>
      </c>
      <c r="C135" s="1105" t="s">
        <v>271</v>
      </c>
      <c r="D135" s="1105"/>
      <c r="E135" s="1108">
        <v>2102230</v>
      </c>
      <c r="F135" s="1108">
        <f>F131</f>
        <v>175359</v>
      </c>
      <c r="H135" s="1075"/>
      <c r="I135" s="1075"/>
      <c r="J135" s="1075"/>
      <c r="M135" s="1069"/>
    </row>
    <row r="136" spans="1:13" s="1056" customFormat="1">
      <c r="A136" s="1105"/>
      <c r="B136" s="1105"/>
      <c r="C136" s="1105"/>
      <c r="D136" s="1105"/>
      <c r="E136" s="1107"/>
      <c r="F136" s="1107"/>
      <c r="H136" s="1075"/>
      <c r="I136" s="1075"/>
      <c r="J136" s="1075"/>
      <c r="M136" s="1069"/>
    </row>
    <row r="137" spans="1:13" s="1056" customFormat="1">
      <c r="A137" s="1104">
        <v>7</v>
      </c>
      <c r="B137" s="1105" t="s">
        <v>199</v>
      </c>
      <c r="C137" s="1105"/>
      <c r="D137" s="1105"/>
      <c r="E137" s="1107">
        <f>E133-E135</f>
        <v>0</v>
      </c>
      <c r="F137" s="1107">
        <f>F133-F135</f>
        <v>0</v>
      </c>
      <c r="H137" s="1075"/>
      <c r="I137" s="1075"/>
      <c r="J137" s="1075"/>
      <c r="M137" s="1069"/>
    </row>
    <row r="138" spans="1:13" s="1056" customFormat="1">
      <c r="A138" s="1075"/>
      <c r="B138" s="1075"/>
      <c r="C138" s="1075"/>
      <c r="D138" s="1075"/>
      <c r="E138" s="1109"/>
      <c r="F138" s="1109"/>
      <c r="H138" s="1075"/>
      <c r="I138" s="1075"/>
      <c r="J138" s="1075"/>
      <c r="M138" s="1069"/>
    </row>
    <row r="139" spans="1:13" s="1056" customFormat="1">
      <c r="A139" s="1081"/>
      <c r="B139" s="1075" t="s">
        <v>200</v>
      </c>
      <c r="C139" s="1075"/>
      <c r="D139" s="1075"/>
      <c r="E139" s="1109"/>
      <c r="F139" s="1075"/>
      <c r="H139" s="1075"/>
      <c r="I139" s="1075"/>
      <c r="J139" s="1075"/>
      <c r="M139" s="1069"/>
    </row>
    <row r="140" spans="1:13" s="1056" customFormat="1">
      <c r="A140" s="1073"/>
      <c r="F140" s="1110"/>
      <c r="M140" s="1069"/>
    </row>
    <row r="189" spans="1:13" s="1056" customFormat="1" ht="15.75">
      <c r="A189" s="1073"/>
      <c r="C189" s="1111"/>
      <c r="M189" s="1069"/>
    </row>
  </sheetData>
  <mergeCells count="1">
    <mergeCell ref="A1:I1"/>
  </mergeCells>
  <printOptions horizontalCentered="1"/>
  <pageMargins left="0.25" right="0.25" top="0.75" bottom="0.75" header="0.3" footer="0.3"/>
  <pageSetup scale="43" fitToHeight="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310"/>
  <sheetViews>
    <sheetView zoomScaleNormal="100" workbookViewId="0">
      <selection sqref="A1:H1"/>
    </sheetView>
  </sheetViews>
  <sheetFormatPr defaultRowHeight="12.75"/>
  <cols>
    <col min="1" max="2" width="4.7109375" customWidth="1"/>
    <col min="3" max="3" width="59.85546875" customWidth="1"/>
    <col min="4" max="4" width="3.140625" customWidth="1"/>
    <col min="5" max="5" width="14.42578125" style="209" customWidth="1"/>
    <col min="6" max="6" width="15.28515625" customWidth="1"/>
    <col min="7" max="7" width="13.7109375" customWidth="1"/>
    <col min="9" max="9" width="14.42578125" customWidth="1"/>
  </cols>
  <sheetData>
    <row r="1" spans="1:8" ht="18">
      <c r="A1" s="1231" t="str">
        <f>+'ATT H-9A'!A4</f>
        <v>Potomac Electric Power Company</v>
      </c>
      <c r="B1" s="1231"/>
      <c r="C1" s="1231"/>
      <c r="D1" s="1231"/>
      <c r="E1" s="1231"/>
      <c r="F1" s="1231"/>
      <c r="G1" s="1231"/>
      <c r="H1" s="1232"/>
    </row>
    <row r="2" spans="1:8">
      <c r="A2" s="216"/>
    </row>
    <row r="3" spans="1:8" ht="15">
      <c r="A3" s="1233" t="s">
        <v>598</v>
      </c>
      <c r="B3" s="1234"/>
      <c r="C3" s="1234"/>
      <c r="D3" s="1234"/>
      <c r="E3" s="1234"/>
      <c r="F3" s="1232"/>
      <c r="G3" s="1232"/>
      <c r="H3" s="1232"/>
    </row>
    <row r="5" spans="1:8">
      <c r="D5" s="220"/>
    </row>
    <row r="7" spans="1:8">
      <c r="D7" s="201"/>
      <c r="E7" s="201" t="s">
        <v>377</v>
      </c>
      <c r="F7" s="201"/>
      <c r="G7" s="201" t="s">
        <v>386</v>
      </c>
      <c r="H7" s="201"/>
    </row>
    <row r="8" spans="1:8">
      <c r="A8" s="193" t="s">
        <v>84</v>
      </c>
      <c r="B8" s="193"/>
      <c r="D8" s="201"/>
      <c r="E8" s="201" t="s">
        <v>378</v>
      </c>
      <c r="F8" s="201" t="s">
        <v>225</v>
      </c>
      <c r="G8" s="201" t="s">
        <v>387</v>
      </c>
      <c r="H8" s="201"/>
    </row>
    <row r="9" spans="1:8">
      <c r="A9" s="193"/>
      <c r="B9" s="193"/>
      <c r="D9" s="201"/>
      <c r="E9" s="247"/>
      <c r="F9" s="201"/>
      <c r="G9" s="201"/>
      <c r="H9" s="201"/>
    </row>
    <row r="10" spans="1:8">
      <c r="A10" s="193"/>
      <c r="B10" s="193"/>
      <c r="D10" s="201"/>
      <c r="E10" s="247"/>
      <c r="F10" s="201"/>
      <c r="G10" s="201"/>
      <c r="H10" s="201"/>
    </row>
    <row r="11" spans="1:8">
      <c r="D11" s="201"/>
      <c r="E11" s="247"/>
      <c r="G11" s="201"/>
      <c r="H11" s="207"/>
    </row>
    <row r="12" spans="1:8">
      <c r="B12" s="193" t="s">
        <v>376</v>
      </c>
      <c r="D12" s="201"/>
      <c r="E12" s="210"/>
      <c r="F12" s="219" t="s">
        <v>16</v>
      </c>
      <c r="G12" s="201"/>
      <c r="H12" s="207"/>
    </row>
    <row r="13" spans="1:8">
      <c r="D13" s="201"/>
      <c r="E13" s="210"/>
      <c r="F13" s="201"/>
      <c r="G13" s="201"/>
      <c r="H13" s="207"/>
    </row>
    <row r="14" spans="1:8" ht="12.75" customHeight="1">
      <c r="B14">
        <v>1</v>
      </c>
      <c r="C14" s="208" t="s">
        <v>690</v>
      </c>
      <c r="D14" s="195"/>
      <c r="E14" s="580">
        <f>'Prop taxes to function'!C36</f>
        <v>9678878.3738500774</v>
      </c>
      <c r="F14" s="500">
        <v>1</v>
      </c>
      <c r="G14" s="499">
        <f t="shared" ref="G14:G20" si="0">+F14*E14</f>
        <v>9678878.3738500774</v>
      </c>
      <c r="H14" s="195"/>
    </row>
    <row r="15" spans="1:8" ht="12.75" customHeight="1">
      <c r="B15" s="209" t="s">
        <v>689</v>
      </c>
      <c r="C15" s="208" t="s">
        <v>691</v>
      </c>
      <c r="D15" s="195"/>
      <c r="E15" s="580">
        <f>'Prop taxes to function'!C19-'2 - Other Tax'!E14</f>
        <v>31687390.626149923</v>
      </c>
      <c r="F15" s="500">
        <v>0</v>
      </c>
      <c r="G15" s="499">
        <f t="shared" si="0"/>
        <v>0</v>
      </c>
      <c r="H15" s="195"/>
    </row>
    <row r="16" spans="1:8" ht="12.75" customHeight="1">
      <c r="B16">
        <v>2</v>
      </c>
      <c r="C16" s="214" t="s">
        <v>359</v>
      </c>
      <c r="D16" s="195"/>
      <c r="E16" s="408"/>
      <c r="F16" s="410">
        <f>+F17</f>
        <v>0.17583148419195754</v>
      </c>
      <c r="G16" s="499">
        <f t="shared" si="0"/>
        <v>0</v>
      </c>
      <c r="H16" s="195"/>
    </row>
    <row r="17" spans="2:9" ht="12.75" customHeight="1">
      <c r="B17">
        <v>3</v>
      </c>
      <c r="C17" s="214" t="s">
        <v>379</v>
      </c>
      <c r="D17" s="195"/>
      <c r="E17" s="408"/>
      <c r="F17" s="410">
        <f>+F18</f>
        <v>0.17583148419195754</v>
      </c>
      <c r="G17" s="499">
        <f t="shared" si="0"/>
        <v>0</v>
      </c>
      <c r="H17" s="195"/>
    </row>
    <row r="18" spans="2:9" ht="12.75" customHeight="1">
      <c r="B18">
        <v>4</v>
      </c>
      <c r="C18" s="214" t="s">
        <v>358</v>
      </c>
      <c r="D18" s="195"/>
      <c r="E18" s="740"/>
      <c r="F18" s="410">
        <f>+F19</f>
        <v>0.17583148419195754</v>
      </c>
      <c r="G18" s="499">
        <f t="shared" si="0"/>
        <v>0</v>
      </c>
      <c r="H18" s="195"/>
    </row>
    <row r="19" spans="2:9" ht="12.75" customHeight="1">
      <c r="B19">
        <v>5</v>
      </c>
      <c r="C19" s="214" t="s">
        <v>360</v>
      </c>
      <c r="D19" s="195"/>
      <c r="E19" s="211"/>
      <c r="F19" s="410">
        <f>+F20</f>
        <v>0.17583148419195754</v>
      </c>
      <c r="G19" s="499">
        <f t="shared" si="0"/>
        <v>0</v>
      </c>
      <c r="H19" s="195"/>
    </row>
    <row r="20" spans="2:9" ht="12.75" customHeight="1">
      <c r="C20" s="192"/>
      <c r="D20" s="195"/>
      <c r="E20" s="211"/>
      <c r="F20" s="410">
        <f>'ATT H-9A'!H32</f>
        <v>0.17583148419195754</v>
      </c>
      <c r="G20" s="499">
        <f t="shared" si="0"/>
        <v>0</v>
      </c>
      <c r="H20" s="195"/>
    </row>
    <row r="21" spans="2:9" ht="12.75" customHeight="1">
      <c r="B21" s="193" t="s">
        <v>382</v>
      </c>
      <c r="D21" s="195"/>
      <c r="E21" s="409">
        <f>SUM(E14:E20)</f>
        <v>41366269</v>
      </c>
      <c r="G21" s="409">
        <f>SUM(G14:G20)</f>
        <v>9678878.3738500774</v>
      </c>
      <c r="H21" s="195"/>
      <c r="I21" s="409"/>
    </row>
    <row r="22" spans="2:9" ht="12.75" customHeight="1">
      <c r="D22" s="195"/>
      <c r="E22" s="212"/>
      <c r="F22" s="195"/>
      <c r="G22" s="195"/>
      <c r="H22" s="195"/>
    </row>
    <row r="23" spans="2:9" ht="12.75" customHeight="1">
      <c r="D23" s="195"/>
      <c r="E23" s="212"/>
      <c r="F23" s="195"/>
      <c r="G23" s="195"/>
      <c r="H23" s="195"/>
    </row>
    <row r="24" spans="2:9" ht="12.75" customHeight="1">
      <c r="B24" s="193" t="s">
        <v>380</v>
      </c>
      <c r="D24" s="195"/>
      <c r="E24" s="212"/>
      <c r="F24" s="218" t="s">
        <v>202</v>
      </c>
      <c r="G24" s="195"/>
      <c r="H24" s="195"/>
    </row>
    <row r="25" spans="2:9" ht="12.75" customHeight="1">
      <c r="B25" s="193"/>
      <c r="D25" s="195"/>
      <c r="G25" s="195"/>
      <c r="H25" s="195"/>
    </row>
    <row r="26" spans="2:9" ht="12.75" customHeight="1">
      <c r="D26" s="195"/>
      <c r="E26" s="212"/>
      <c r="F26" s="195"/>
      <c r="G26" s="195"/>
      <c r="H26" s="195"/>
    </row>
    <row r="27" spans="2:9" ht="12.75" customHeight="1">
      <c r="B27">
        <v>6</v>
      </c>
      <c r="C27" s="214" t="s">
        <v>641</v>
      </c>
      <c r="D27" s="196"/>
      <c r="E27" s="580">
        <f>7766753-1060.94</f>
        <v>7765692.0599999996</v>
      </c>
      <c r="F27" s="196"/>
      <c r="G27" s="196"/>
      <c r="H27" s="196"/>
    </row>
    <row r="28" spans="2:9">
      <c r="C28" s="214"/>
      <c r="E28" s="408"/>
    </row>
    <row r="29" spans="2:9">
      <c r="C29" s="192"/>
      <c r="E29" s="213"/>
    </row>
    <row r="30" spans="2:9">
      <c r="C30" s="192"/>
      <c r="E30" s="213"/>
    </row>
    <row r="31" spans="2:9">
      <c r="C31" s="192"/>
      <c r="E31" s="213"/>
    </row>
    <row r="32" spans="2:9">
      <c r="B32" s="193" t="s">
        <v>383</v>
      </c>
      <c r="E32" s="409">
        <f>SUM(E27:E31)</f>
        <v>7765692.0599999996</v>
      </c>
      <c r="F32" s="410">
        <f>'ATT H-9A'!H16</f>
        <v>0.10085788644749728</v>
      </c>
      <c r="G32" s="409">
        <f>+F32*E32</f>
        <v>783231.28797371127</v>
      </c>
    </row>
    <row r="33" spans="2:10">
      <c r="B33" s="193"/>
      <c r="C33" s="212"/>
      <c r="F33" s="2"/>
    </row>
    <row r="35" spans="2:10">
      <c r="B35" s="193" t="s">
        <v>381</v>
      </c>
      <c r="F35" s="219" t="s">
        <v>16</v>
      </c>
    </row>
    <row r="37" spans="2:10">
      <c r="B37">
        <v>7</v>
      </c>
      <c r="C37" s="215" t="s">
        <v>357</v>
      </c>
      <c r="E37" s="581">
        <v>63153</v>
      </c>
    </row>
    <row r="38" spans="2:10">
      <c r="C38" s="214"/>
      <c r="E38" s="408"/>
    </row>
    <row r="39" spans="2:10">
      <c r="C39" s="192"/>
      <c r="E39" s="213"/>
    </row>
    <row r="40" spans="2:10">
      <c r="C40" s="192"/>
      <c r="E40" s="213"/>
    </row>
    <row r="41" spans="2:10">
      <c r="B41" s="193" t="s">
        <v>384</v>
      </c>
      <c r="E41" s="409">
        <f>SUM(E37:E40)</f>
        <v>63153</v>
      </c>
      <c r="F41" s="410">
        <f>'ATT H-9A'!H32</f>
        <v>0.17583148419195754</v>
      </c>
      <c r="G41" s="409">
        <f>+F41*E41</f>
        <v>11104.285721174694</v>
      </c>
    </row>
    <row r="43" spans="2:10">
      <c r="B43" s="193" t="s">
        <v>390</v>
      </c>
      <c r="G43" s="409">
        <f>+G41+G32+G21</f>
        <v>10473213.947544964</v>
      </c>
    </row>
    <row r="44" spans="2:10">
      <c r="C44" s="249"/>
    </row>
    <row r="45" spans="2:10">
      <c r="C45" s="249"/>
    </row>
    <row r="46" spans="2:10">
      <c r="C46" s="249"/>
    </row>
    <row r="47" spans="2:10">
      <c r="C47" s="193" t="s">
        <v>385</v>
      </c>
    </row>
    <row r="48" spans="2:10">
      <c r="G48" s="444"/>
      <c r="H48" s="2"/>
      <c r="I48" s="2"/>
      <c r="J48" s="475"/>
    </row>
    <row r="49" spans="1:19">
      <c r="B49">
        <f>+B37+1</f>
        <v>8</v>
      </c>
      <c r="C49" s="214" t="s">
        <v>815</v>
      </c>
      <c r="D49" s="192"/>
      <c r="E49" s="581">
        <v>25169282.140000001</v>
      </c>
      <c r="F49" s="412"/>
      <c r="G49" s="249"/>
      <c r="H49" s="249"/>
      <c r="I49" s="2"/>
      <c r="J49" s="475"/>
      <c r="K49" s="2"/>
      <c r="L49" s="2"/>
      <c r="M49" s="2"/>
      <c r="N49" s="2"/>
      <c r="O49" s="2"/>
      <c r="P49" s="2"/>
      <c r="Q49" s="2"/>
      <c r="R49" s="2"/>
      <c r="S49" s="2"/>
    </row>
    <row r="50" spans="1:19">
      <c r="B50">
        <f t="shared" ref="B50:B65" si="1">+B49+1</f>
        <v>9</v>
      </c>
      <c r="C50" s="214" t="s">
        <v>816</v>
      </c>
      <c r="D50" s="192"/>
      <c r="E50" s="581">
        <v>2083278.89</v>
      </c>
      <c r="F50" s="412"/>
      <c r="G50" s="249"/>
      <c r="H50" s="249"/>
      <c r="I50" s="2"/>
      <c r="J50" s="475"/>
      <c r="K50" s="2"/>
      <c r="L50" s="2"/>
      <c r="M50" s="2"/>
      <c r="N50" s="2"/>
      <c r="O50" s="2"/>
      <c r="P50" s="2"/>
      <c r="Q50" s="2"/>
      <c r="R50" s="2"/>
      <c r="S50" s="2"/>
    </row>
    <row r="51" spans="1:19">
      <c r="B51">
        <f t="shared" si="1"/>
        <v>10</v>
      </c>
      <c r="C51" s="208" t="s">
        <v>817</v>
      </c>
      <c r="D51" s="192"/>
      <c r="E51" s="581">
        <v>8257071.6100000003</v>
      </c>
      <c r="G51" s="249"/>
      <c r="H51" s="249"/>
      <c r="I51" s="2"/>
      <c r="J51" s="475"/>
      <c r="K51" s="2"/>
      <c r="L51" s="2"/>
      <c r="M51" s="2"/>
      <c r="N51" s="2"/>
      <c r="O51" s="2"/>
      <c r="P51" s="2"/>
      <c r="Q51" s="2"/>
      <c r="R51" s="2"/>
      <c r="S51" s="2"/>
    </row>
    <row r="52" spans="1:19">
      <c r="B52">
        <f t="shared" si="1"/>
        <v>11</v>
      </c>
      <c r="C52" s="214" t="s">
        <v>818</v>
      </c>
      <c r="D52" s="192"/>
      <c r="E52" s="581">
        <v>142203708.52000001</v>
      </c>
      <c r="G52" s="249"/>
      <c r="H52" s="249"/>
      <c r="I52" s="2"/>
      <c r="J52" s="475"/>
      <c r="K52" s="2"/>
      <c r="L52" s="2"/>
      <c r="M52" s="2"/>
      <c r="N52" s="2"/>
      <c r="O52" s="2"/>
      <c r="P52" s="2"/>
      <c r="Q52" s="2"/>
      <c r="R52" s="2"/>
      <c r="S52" s="2"/>
    </row>
    <row r="53" spans="1:19">
      <c r="B53">
        <f>+B52+1</f>
        <v>12</v>
      </c>
      <c r="C53" s="208" t="s">
        <v>819</v>
      </c>
      <c r="D53" s="192"/>
      <c r="E53" s="581">
        <v>2424528.1800000002</v>
      </c>
    </row>
    <row r="54" spans="1:19">
      <c r="B54">
        <f t="shared" si="1"/>
        <v>13</v>
      </c>
      <c r="C54" s="208" t="s">
        <v>820</v>
      </c>
      <c r="D54" s="192"/>
      <c r="E54" s="581">
        <v>3662328.59</v>
      </c>
    </row>
    <row r="55" spans="1:19">
      <c r="B55">
        <f t="shared" si="1"/>
        <v>14</v>
      </c>
      <c r="C55" s="208" t="s">
        <v>821</v>
      </c>
      <c r="D55" s="192"/>
      <c r="E55" s="581">
        <v>611119.35</v>
      </c>
    </row>
    <row r="56" spans="1:19">
      <c r="A56" s="2"/>
      <c r="B56">
        <f t="shared" si="1"/>
        <v>15</v>
      </c>
      <c r="C56" s="214" t="s">
        <v>822</v>
      </c>
      <c r="D56" s="208"/>
      <c r="E56" s="581">
        <v>6918400.4800000004</v>
      </c>
    </row>
    <row r="57" spans="1:19">
      <c r="A57" s="2"/>
      <c r="B57">
        <f t="shared" si="1"/>
        <v>16</v>
      </c>
      <c r="C57" s="214" t="s">
        <v>823</v>
      </c>
      <c r="D57" s="208"/>
      <c r="E57" s="581">
        <v>86059994.560000002</v>
      </c>
    </row>
    <row r="58" spans="1:19">
      <c r="A58" s="2"/>
      <c r="B58">
        <f t="shared" si="1"/>
        <v>17</v>
      </c>
      <c r="C58" s="214" t="s">
        <v>824</v>
      </c>
      <c r="D58" s="192"/>
      <c r="E58" s="581">
        <v>6042594.5599999996</v>
      </c>
    </row>
    <row r="59" spans="1:19">
      <c r="A59" s="2"/>
      <c r="B59">
        <f t="shared" si="1"/>
        <v>18</v>
      </c>
      <c r="C59" s="214" t="s">
        <v>825</v>
      </c>
      <c r="D59" s="192"/>
      <c r="E59" s="581">
        <v>127933.2</v>
      </c>
    </row>
    <row r="60" spans="1:19">
      <c r="A60" s="2"/>
      <c r="B60">
        <f t="shared" si="1"/>
        <v>19</v>
      </c>
      <c r="C60" s="214" t="s">
        <v>512</v>
      </c>
      <c r="D60" s="192"/>
      <c r="E60" s="581">
        <v>16500</v>
      </c>
    </row>
    <row r="61" spans="1:19">
      <c r="A61" s="2"/>
      <c r="B61">
        <f t="shared" si="1"/>
        <v>20</v>
      </c>
      <c r="C61" s="214" t="s">
        <v>826</v>
      </c>
      <c r="D61" s="192"/>
      <c r="E61" s="581">
        <v>23263532.539999999</v>
      </c>
    </row>
    <row r="62" spans="1:19">
      <c r="A62" s="2"/>
      <c r="B62">
        <f t="shared" si="1"/>
        <v>21</v>
      </c>
      <c r="C62" s="214" t="s">
        <v>827</v>
      </c>
      <c r="D62" s="192"/>
      <c r="E62" s="581">
        <v>17677245.170000002</v>
      </c>
    </row>
    <row r="63" spans="1:19">
      <c r="A63" s="2"/>
      <c r="B63">
        <f t="shared" si="1"/>
        <v>22</v>
      </c>
      <c r="C63" s="214" t="s">
        <v>828</v>
      </c>
      <c r="D63" s="192"/>
      <c r="E63" s="581">
        <v>229646.67</v>
      </c>
    </row>
    <row r="64" spans="1:19">
      <c r="A64" s="2"/>
      <c r="B64">
        <f t="shared" si="1"/>
        <v>23</v>
      </c>
      <c r="C64" s="214" t="s">
        <v>829</v>
      </c>
      <c r="D64" s="192"/>
      <c r="E64" s="581">
        <v>536215.19999999995</v>
      </c>
    </row>
    <row r="65" spans="2:8">
      <c r="B65">
        <f t="shared" si="1"/>
        <v>24</v>
      </c>
      <c r="C65" s="192" t="s">
        <v>513</v>
      </c>
      <c r="D65" s="192"/>
      <c r="E65" s="581">
        <v>0</v>
      </c>
      <c r="G65" s="249"/>
    </row>
    <row r="66" spans="2:8">
      <c r="B66" s="2">
        <v>24.1</v>
      </c>
      <c r="C66" s="1212" t="s">
        <v>856</v>
      </c>
      <c r="D66" s="192"/>
      <c r="E66" s="581">
        <v>1060.94</v>
      </c>
      <c r="G66" s="249"/>
    </row>
    <row r="67" spans="2:8">
      <c r="B67" s="2">
        <v>25</v>
      </c>
      <c r="C67" s="548" t="s">
        <v>210</v>
      </c>
      <c r="D67" s="192"/>
      <c r="E67" s="408">
        <f>SUM(E41:E66)+E32+E21</f>
        <v>374479554.66000009</v>
      </c>
      <c r="G67" s="249"/>
    </row>
    <row r="68" spans="2:8">
      <c r="B68" s="2"/>
      <c r="C68" s="547"/>
      <c r="D68" s="192"/>
      <c r="E68" s="213"/>
    </row>
    <row r="69" spans="2:8">
      <c r="B69" s="2">
        <f>+B67+1</f>
        <v>26</v>
      </c>
      <c r="C69" s="547" t="s">
        <v>211</v>
      </c>
      <c r="D69" s="549"/>
      <c r="E69" s="550">
        <v>374479555</v>
      </c>
      <c r="F69" s="473"/>
      <c r="G69" s="473"/>
      <c r="H69" s="474"/>
    </row>
    <row r="70" spans="2:8">
      <c r="B70" s="2"/>
      <c r="C70" s="407"/>
      <c r="D70" s="407"/>
      <c r="E70" s="477"/>
      <c r="F70" s="473"/>
      <c r="G70" s="473"/>
      <c r="H70" s="474"/>
    </row>
    <row r="71" spans="2:8">
      <c r="B71">
        <f>+B69+1</f>
        <v>27</v>
      </c>
      <c r="C71" s="407" t="s">
        <v>648</v>
      </c>
      <c r="D71" s="524"/>
      <c r="E71" s="476">
        <f>+E67-E69</f>
        <v>-0.33999991416931152</v>
      </c>
      <c r="F71" s="473"/>
      <c r="G71" s="473"/>
      <c r="H71" s="474"/>
    </row>
    <row r="72" spans="2:8">
      <c r="C72" s="407"/>
      <c r="D72" s="524"/>
      <c r="E72" s="476"/>
      <c r="F72" s="473"/>
      <c r="G72" s="473"/>
      <c r="H72" s="474"/>
    </row>
    <row r="73" spans="2:8">
      <c r="B73" s="2" t="s">
        <v>201</v>
      </c>
      <c r="C73" s="197"/>
      <c r="D73" s="2"/>
      <c r="E73" s="411"/>
      <c r="F73" s="412"/>
      <c r="G73" s="412"/>
      <c r="H73" s="412"/>
    </row>
    <row r="74" spans="2:8">
      <c r="B74" s="2" t="s">
        <v>60</v>
      </c>
      <c r="C74" s="197" t="s">
        <v>649</v>
      </c>
      <c r="D74" s="2"/>
      <c r="E74" s="411"/>
      <c r="F74" s="412"/>
      <c r="G74" s="412"/>
      <c r="H74" s="412"/>
    </row>
    <row r="75" spans="2:8">
      <c r="B75" s="2"/>
      <c r="C75" s="490" t="s">
        <v>518</v>
      </c>
      <c r="D75" s="2"/>
      <c r="E75" s="411"/>
      <c r="F75" s="2"/>
      <c r="G75" s="412"/>
      <c r="H75" s="412"/>
    </row>
    <row r="76" spans="2:8">
      <c r="B76" s="2" t="s">
        <v>180</v>
      </c>
      <c r="C76" s="197" t="s">
        <v>650</v>
      </c>
      <c r="D76" s="2"/>
      <c r="E76" s="411"/>
      <c r="F76" s="2"/>
      <c r="G76" s="412"/>
      <c r="H76" s="412"/>
    </row>
    <row r="77" spans="2:8">
      <c r="B77" s="2"/>
      <c r="C77" s="490" t="s">
        <v>518</v>
      </c>
      <c r="D77" s="2"/>
      <c r="E77" s="411"/>
      <c r="F77" s="2"/>
      <c r="G77" s="412"/>
      <c r="H77" s="412"/>
    </row>
    <row r="78" spans="2:8">
      <c r="B78" s="2" t="s">
        <v>14</v>
      </c>
      <c r="C78" s="197" t="s">
        <v>517</v>
      </c>
      <c r="D78" s="2"/>
      <c r="E78" s="411"/>
      <c r="F78" s="2"/>
      <c r="G78" s="412"/>
      <c r="H78" s="412"/>
    </row>
    <row r="79" spans="2:8">
      <c r="B79" s="2" t="s">
        <v>61</v>
      </c>
      <c r="C79" s="490" t="s">
        <v>259</v>
      </c>
      <c r="D79" s="2"/>
      <c r="E79" s="411"/>
      <c r="F79" s="2"/>
      <c r="G79" s="412"/>
      <c r="H79" s="412"/>
    </row>
    <row r="80" spans="2:8">
      <c r="B80" s="2"/>
      <c r="C80" s="197" t="s">
        <v>260</v>
      </c>
      <c r="D80" s="2"/>
      <c r="E80" s="411"/>
      <c r="F80" s="2"/>
      <c r="G80" s="2"/>
      <c r="H80" s="2"/>
    </row>
    <row r="81" spans="2:3">
      <c r="B81" s="2"/>
      <c r="C81" s="2" t="s">
        <v>261</v>
      </c>
    </row>
    <row r="82" spans="2:3">
      <c r="B82" s="2" t="s">
        <v>59</v>
      </c>
      <c r="C82" s="197" t="s">
        <v>484</v>
      </c>
    </row>
    <row r="310" spans="3:3" ht="15.75">
      <c r="C310" s="174"/>
    </row>
  </sheetData>
  <customSheetViews>
    <customSheetView guid="{63011E91-4609-4523-98FE-FD252E915668}" scale="60" showPageBreaks="1" fitToPage="1" printArea="1" view="pageBreakPreview" showRuler="0" topLeftCell="A40">
      <selection activeCell="J74" sqref="J74"/>
      <pageMargins left="0.75" right="0.75" top="1" bottom="1" header="0.5" footer="0.5"/>
      <pageSetup scale="66" orientation="portrait" r:id="rId1"/>
      <headerFooter alignWithMargins="0">
        <oddHeader>&amp;R&amp;12Page &amp;P of &amp;N</oddHeader>
      </headerFooter>
    </customSheetView>
    <customSheetView guid="{B647CB7F-C846-4278-B6B1-1EF7F3C004F5}" scale="75" fitToPage="1" showRuler="0" topLeftCell="A52">
      <selection activeCell="C62" sqref="C62"/>
      <pageMargins left="0.75" right="0.75" top="1" bottom="1" header="0.5" footer="0.5"/>
      <pageSetup scale="68" orientation="portrait" r:id="rId2"/>
      <headerFooter alignWithMargins="0">
        <oddHeader>&amp;R&amp;12Page &amp;P of &amp;N</oddHeader>
      </headerFooter>
    </customSheetView>
    <customSheetView guid="{28948E05-8F34-4F1E-96FB-A80A6A844600}" scale="75" showPageBreaks="1" fitToPage="1" showRuler="0">
      <selection activeCell="C59" sqref="C59"/>
      <pageMargins left="0.75" right="0.75" top="1" bottom="1" header="0.5" footer="0.5"/>
      <pageSetup scale="68" orientation="portrait" r:id="rId3"/>
      <headerFooter alignWithMargins="0">
        <oddHeader>&amp;R&amp;12Page &amp;P of &amp;N</oddHeader>
      </headerFooter>
    </customSheetView>
    <customSheetView guid="{71B42B22-A376-44B5-B0C1-23FC1AA3DBA2}" scale="75" fitToPage="1" showRuler="0">
      <selection activeCell="C59" sqref="C59"/>
      <pageMargins left="0.75" right="0.75" top="1" bottom="1" header="0.5" footer="0.5"/>
      <pageSetup scale="72" orientation="portrait" r:id="rId4"/>
      <headerFooter alignWithMargins="0">
        <oddHeader>&amp;R&amp;14Page &amp;P of &amp;N</oddHeader>
      </headerFooter>
    </customSheetView>
    <customSheetView guid="{DC91DEF3-837B-4BB9-A81E-3B78C5914E6C}" scale="75" showPageBreaks="1" fitToPage="1" showRuler="0" topLeftCell="A37">
      <selection activeCell="B71" sqref="B71:C74"/>
      <pageMargins left="0.75" right="0.75" top="1" bottom="1" header="0.5" footer="0.5"/>
      <pageSetup scale="66" orientation="portrait" r:id="rId5"/>
      <headerFooter alignWithMargins="0">
        <oddHeader>&amp;R&amp;12Page &amp;P of &amp;N</oddHeader>
      </headerFooter>
    </customSheetView>
    <customSheetView guid="{FAAD9AAC-1337-43AB-BF1F-CCF9DFCF5B78}" scale="75" showPageBreaks="1" fitToPage="1" showRuler="0" topLeftCell="A43">
      <selection activeCell="F53" sqref="F53"/>
      <pageMargins left="0.75" right="0.75" top="1" bottom="1" header="0.5" footer="0.5"/>
      <pageSetup scale="64" orientation="portrait" r:id="rId6"/>
      <headerFooter alignWithMargins="0"/>
    </customSheetView>
  </customSheetViews>
  <mergeCells count="2">
    <mergeCell ref="A1:H1"/>
    <mergeCell ref="A3:H3"/>
  </mergeCells>
  <phoneticPr fontId="0" type="noConversion"/>
  <pageMargins left="0.75" right="0.75" top="1" bottom="1" header="0.5" footer="0.5"/>
  <pageSetup scale="60" fitToWidth="0" fitToHeight="0"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1"/>
  <sheetViews>
    <sheetView zoomScaleNormal="100" workbookViewId="0"/>
  </sheetViews>
  <sheetFormatPr defaultRowHeight="12.75"/>
  <cols>
    <col min="1" max="1" width="33.7109375" style="727" customWidth="1"/>
    <col min="2" max="2" width="15" style="727" hidden="1" customWidth="1"/>
    <col min="3" max="3" width="16.42578125" style="727" customWidth="1"/>
    <col min="4" max="4" width="16" style="727" bestFit="1" customWidth="1"/>
    <col min="5" max="5" width="27.7109375" style="727" customWidth="1"/>
    <col min="6" max="6" width="14.85546875" style="727" customWidth="1"/>
    <col min="7" max="254" width="9.140625" style="727"/>
    <col min="255" max="255" width="33.7109375" style="727" customWidth="1"/>
    <col min="256" max="256" width="0" style="727" hidden="1" customWidth="1"/>
    <col min="257" max="257" width="16.42578125" style="727" customWidth="1"/>
    <col min="258" max="259" width="0" style="727" hidden="1" customWidth="1"/>
    <col min="260" max="260" width="16" style="727" bestFit="1" customWidth="1"/>
    <col min="261" max="261" width="27.7109375" style="727" customWidth="1"/>
    <col min="262" max="262" width="14.85546875" style="727" customWidth="1"/>
    <col min="263" max="510" width="9.140625" style="727"/>
    <col min="511" max="511" width="33.7109375" style="727" customWidth="1"/>
    <col min="512" max="512" width="0" style="727" hidden="1" customWidth="1"/>
    <col min="513" max="513" width="16.42578125" style="727" customWidth="1"/>
    <col min="514" max="515" width="0" style="727" hidden="1" customWidth="1"/>
    <col min="516" max="516" width="16" style="727" bestFit="1" customWidth="1"/>
    <col min="517" max="517" width="27.7109375" style="727" customWidth="1"/>
    <col min="518" max="518" width="14.85546875" style="727" customWidth="1"/>
    <col min="519" max="766" width="9.140625" style="727"/>
    <col min="767" max="767" width="33.7109375" style="727" customWidth="1"/>
    <col min="768" max="768" width="0" style="727" hidden="1" customWidth="1"/>
    <col min="769" max="769" width="16.42578125" style="727" customWidth="1"/>
    <col min="770" max="771" width="0" style="727" hidden="1" customWidth="1"/>
    <col min="772" max="772" width="16" style="727" bestFit="1" customWidth="1"/>
    <col min="773" max="773" width="27.7109375" style="727" customWidth="1"/>
    <col min="774" max="774" width="14.85546875" style="727" customWidth="1"/>
    <col min="775" max="1022" width="9.140625" style="727"/>
    <col min="1023" max="1023" width="33.7109375" style="727" customWidth="1"/>
    <col min="1024" max="1024" width="0" style="727" hidden="1" customWidth="1"/>
    <col min="1025" max="1025" width="16.42578125" style="727" customWidth="1"/>
    <col min="1026" max="1027" width="0" style="727" hidden="1" customWidth="1"/>
    <col min="1028" max="1028" width="16" style="727" bestFit="1" customWidth="1"/>
    <col min="1029" max="1029" width="27.7109375" style="727" customWidth="1"/>
    <col min="1030" max="1030" width="14.85546875" style="727" customWidth="1"/>
    <col min="1031" max="1278" width="9.140625" style="727"/>
    <col min="1279" max="1279" width="33.7109375" style="727" customWidth="1"/>
    <col min="1280" max="1280" width="0" style="727" hidden="1" customWidth="1"/>
    <col min="1281" max="1281" width="16.42578125" style="727" customWidth="1"/>
    <col min="1282" max="1283" width="0" style="727" hidden="1" customWidth="1"/>
    <col min="1284" max="1284" width="16" style="727" bestFit="1" customWidth="1"/>
    <col min="1285" max="1285" width="27.7109375" style="727" customWidth="1"/>
    <col min="1286" max="1286" width="14.85546875" style="727" customWidth="1"/>
    <col min="1287" max="1534" width="9.140625" style="727"/>
    <col min="1535" max="1535" width="33.7109375" style="727" customWidth="1"/>
    <col min="1536" max="1536" width="0" style="727" hidden="1" customWidth="1"/>
    <col min="1537" max="1537" width="16.42578125" style="727" customWidth="1"/>
    <col min="1538" max="1539" width="0" style="727" hidden="1" customWidth="1"/>
    <col min="1540" max="1540" width="16" style="727" bestFit="1" customWidth="1"/>
    <col min="1541" max="1541" width="27.7109375" style="727" customWidth="1"/>
    <col min="1542" max="1542" width="14.85546875" style="727" customWidth="1"/>
    <col min="1543" max="1790" width="9.140625" style="727"/>
    <col min="1791" max="1791" width="33.7109375" style="727" customWidth="1"/>
    <col min="1792" max="1792" width="0" style="727" hidden="1" customWidth="1"/>
    <col min="1793" max="1793" width="16.42578125" style="727" customWidth="1"/>
    <col min="1794" max="1795" width="0" style="727" hidden="1" customWidth="1"/>
    <col min="1796" max="1796" width="16" style="727" bestFit="1" customWidth="1"/>
    <col min="1797" max="1797" width="27.7109375" style="727" customWidth="1"/>
    <col min="1798" max="1798" width="14.85546875" style="727" customWidth="1"/>
    <col min="1799" max="2046" width="9.140625" style="727"/>
    <col min="2047" max="2047" width="33.7109375" style="727" customWidth="1"/>
    <col min="2048" max="2048" width="0" style="727" hidden="1" customWidth="1"/>
    <col min="2049" max="2049" width="16.42578125" style="727" customWidth="1"/>
    <col min="2050" max="2051" width="0" style="727" hidden="1" customWidth="1"/>
    <col min="2052" max="2052" width="16" style="727" bestFit="1" customWidth="1"/>
    <col min="2053" max="2053" width="27.7109375" style="727" customWidth="1"/>
    <col min="2054" max="2054" width="14.85546875" style="727" customWidth="1"/>
    <col min="2055" max="2302" width="9.140625" style="727"/>
    <col min="2303" max="2303" width="33.7109375" style="727" customWidth="1"/>
    <col min="2304" max="2304" width="0" style="727" hidden="1" customWidth="1"/>
    <col min="2305" max="2305" width="16.42578125" style="727" customWidth="1"/>
    <col min="2306" max="2307" width="0" style="727" hidden="1" customWidth="1"/>
    <col min="2308" max="2308" width="16" style="727" bestFit="1" customWidth="1"/>
    <col min="2309" max="2309" width="27.7109375" style="727" customWidth="1"/>
    <col min="2310" max="2310" width="14.85546875" style="727" customWidth="1"/>
    <col min="2311" max="2558" width="9.140625" style="727"/>
    <col min="2559" max="2559" width="33.7109375" style="727" customWidth="1"/>
    <col min="2560" max="2560" width="0" style="727" hidden="1" customWidth="1"/>
    <col min="2561" max="2561" width="16.42578125" style="727" customWidth="1"/>
    <col min="2562" max="2563" width="0" style="727" hidden="1" customWidth="1"/>
    <col min="2564" max="2564" width="16" style="727" bestFit="1" customWidth="1"/>
    <col min="2565" max="2565" width="27.7109375" style="727" customWidth="1"/>
    <col min="2566" max="2566" width="14.85546875" style="727" customWidth="1"/>
    <col min="2567" max="2814" width="9.140625" style="727"/>
    <col min="2815" max="2815" width="33.7109375" style="727" customWidth="1"/>
    <col min="2816" max="2816" width="0" style="727" hidden="1" customWidth="1"/>
    <col min="2817" max="2817" width="16.42578125" style="727" customWidth="1"/>
    <col min="2818" max="2819" width="0" style="727" hidden="1" customWidth="1"/>
    <col min="2820" max="2820" width="16" style="727" bestFit="1" customWidth="1"/>
    <col min="2821" max="2821" width="27.7109375" style="727" customWidth="1"/>
    <col min="2822" max="2822" width="14.85546875" style="727" customWidth="1"/>
    <col min="2823" max="3070" width="9.140625" style="727"/>
    <col min="3071" max="3071" width="33.7109375" style="727" customWidth="1"/>
    <col min="3072" max="3072" width="0" style="727" hidden="1" customWidth="1"/>
    <col min="3073" max="3073" width="16.42578125" style="727" customWidth="1"/>
    <col min="3074" max="3075" width="0" style="727" hidden="1" customWidth="1"/>
    <col min="3076" max="3076" width="16" style="727" bestFit="1" customWidth="1"/>
    <col min="3077" max="3077" width="27.7109375" style="727" customWidth="1"/>
    <col min="3078" max="3078" width="14.85546875" style="727" customWidth="1"/>
    <col min="3079" max="3326" width="9.140625" style="727"/>
    <col min="3327" max="3327" width="33.7109375" style="727" customWidth="1"/>
    <col min="3328" max="3328" width="0" style="727" hidden="1" customWidth="1"/>
    <col min="3329" max="3329" width="16.42578125" style="727" customWidth="1"/>
    <col min="3330" max="3331" width="0" style="727" hidden="1" customWidth="1"/>
    <col min="3332" max="3332" width="16" style="727" bestFit="1" customWidth="1"/>
    <col min="3333" max="3333" width="27.7109375" style="727" customWidth="1"/>
    <col min="3334" max="3334" width="14.85546875" style="727" customWidth="1"/>
    <col min="3335" max="3582" width="9.140625" style="727"/>
    <col min="3583" max="3583" width="33.7109375" style="727" customWidth="1"/>
    <col min="3584" max="3584" width="0" style="727" hidden="1" customWidth="1"/>
    <col min="3585" max="3585" width="16.42578125" style="727" customWidth="1"/>
    <col min="3586" max="3587" width="0" style="727" hidden="1" customWidth="1"/>
    <col min="3588" max="3588" width="16" style="727" bestFit="1" customWidth="1"/>
    <col min="3589" max="3589" width="27.7109375" style="727" customWidth="1"/>
    <col min="3590" max="3590" width="14.85546875" style="727" customWidth="1"/>
    <col min="3591" max="3838" width="9.140625" style="727"/>
    <col min="3839" max="3839" width="33.7109375" style="727" customWidth="1"/>
    <col min="3840" max="3840" width="0" style="727" hidden="1" customWidth="1"/>
    <col min="3841" max="3841" width="16.42578125" style="727" customWidth="1"/>
    <col min="3842" max="3843" width="0" style="727" hidden="1" customWidth="1"/>
    <col min="3844" max="3844" width="16" style="727" bestFit="1" customWidth="1"/>
    <col min="3845" max="3845" width="27.7109375" style="727" customWidth="1"/>
    <col min="3846" max="3846" width="14.85546875" style="727" customWidth="1"/>
    <col min="3847" max="4094" width="9.140625" style="727"/>
    <col min="4095" max="4095" width="33.7109375" style="727" customWidth="1"/>
    <col min="4096" max="4096" width="0" style="727" hidden="1" customWidth="1"/>
    <col min="4097" max="4097" width="16.42578125" style="727" customWidth="1"/>
    <col min="4098" max="4099" width="0" style="727" hidden="1" customWidth="1"/>
    <col min="4100" max="4100" width="16" style="727" bestFit="1" customWidth="1"/>
    <col min="4101" max="4101" width="27.7109375" style="727" customWidth="1"/>
    <col min="4102" max="4102" width="14.85546875" style="727" customWidth="1"/>
    <col min="4103" max="4350" width="9.140625" style="727"/>
    <col min="4351" max="4351" width="33.7109375" style="727" customWidth="1"/>
    <col min="4352" max="4352" width="0" style="727" hidden="1" customWidth="1"/>
    <col min="4353" max="4353" width="16.42578125" style="727" customWidth="1"/>
    <col min="4354" max="4355" width="0" style="727" hidden="1" customWidth="1"/>
    <col min="4356" max="4356" width="16" style="727" bestFit="1" customWidth="1"/>
    <col min="4357" max="4357" width="27.7109375" style="727" customWidth="1"/>
    <col min="4358" max="4358" width="14.85546875" style="727" customWidth="1"/>
    <col min="4359" max="4606" width="9.140625" style="727"/>
    <col min="4607" max="4607" width="33.7109375" style="727" customWidth="1"/>
    <col min="4608" max="4608" width="0" style="727" hidden="1" customWidth="1"/>
    <col min="4609" max="4609" width="16.42578125" style="727" customWidth="1"/>
    <col min="4610" max="4611" width="0" style="727" hidden="1" customWidth="1"/>
    <col min="4612" max="4612" width="16" style="727" bestFit="1" customWidth="1"/>
    <col min="4613" max="4613" width="27.7109375" style="727" customWidth="1"/>
    <col min="4614" max="4614" width="14.85546875" style="727" customWidth="1"/>
    <col min="4615" max="4862" width="9.140625" style="727"/>
    <col min="4863" max="4863" width="33.7109375" style="727" customWidth="1"/>
    <col min="4864" max="4864" width="0" style="727" hidden="1" customWidth="1"/>
    <col min="4865" max="4865" width="16.42578125" style="727" customWidth="1"/>
    <col min="4866" max="4867" width="0" style="727" hidden="1" customWidth="1"/>
    <col min="4868" max="4868" width="16" style="727" bestFit="1" customWidth="1"/>
    <col min="4869" max="4869" width="27.7109375" style="727" customWidth="1"/>
    <col min="4870" max="4870" width="14.85546875" style="727" customWidth="1"/>
    <col min="4871" max="5118" width="9.140625" style="727"/>
    <col min="5119" max="5119" width="33.7109375" style="727" customWidth="1"/>
    <col min="5120" max="5120" width="0" style="727" hidden="1" customWidth="1"/>
    <col min="5121" max="5121" width="16.42578125" style="727" customWidth="1"/>
    <col min="5122" max="5123" width="0" style="727" hidden="1" customWidth="1"/>
    <col min="5124" max="5124" width="16" style="727" bestFit="1" customWidth="1"/>
    <col min="5125" max="5125" width="27.7109375" style="727" customWidth="1"/>
    <col min="5126" max="5126" width="14.85546875" style="727" customWidth="1"/>
    <col min="5127" max="5374" width="9.140625" style="727"/>
    <col min="5375" max="5375" width="33.7109375" style="727" customWidth="1"/>
    <col min="5376" max="5376" width="0" style="727" hidden="1" customWidth="1"/>
    <col min="5377" max="5377" width="16.42578125" style="727" customWidth="1"/>
    <col min="5378" max="5379" width="0" style="727" hidden="1" customWidth="1"/>
    <col min="5380" max="5380" width="16" style="727" bestFit="1" customWidth="1"/>
    <col min="5381" max="5381" width="27.7109375" style="727" customWidth="1"/>
    <col min="5382" max="5382" width="14.85546875" style="727" customWidth="1"/>
    <col min="5383" max="5630" width="9.140625" style="727"/>
    <col min="5631" max="5631" width="33.7109375" style="727" customWidth="1"/>
    <col min="5632" max="5632" width="0" style="727" hidden="1" customWidth="1"/>
    <col min="5633" max="5633" width="16.42578125" style="727" customWidth="1"/>
    <col min="5634" max="5635" width="0" style="727" hidden="1" customWidth="1"/>
    <col min="5636" max="5636" width="16" style="727" bestFit="1" customWidth="1"/>
    <col min="5637" max="5637" width="27.7109375" style="727" customWidth="1"/>
    <col min="5638" max="5638" width="14.85546875" style="727" customWidth="1"/>
    <col min="5639" max="5886" width="9.140625" style="727"/>
    <col min="5887" max="5887" width="33.7109375" style="727" customWidth="1"/>
    <col min="5888" max="5888" width="0" style="727" hidden="1" customWidth="1"/>
    <col min="5889" max="5889" width="16.42578125" style="727" customWidth="1"/>
    <col min="5890" max="5891" width="0" style="727" hidden="1" customWidth="1"/>
    <col min="5892" max="5892" width="16" style="727" bestFit="1" customWidth="1"/>
    <col min="5893" max="5893" width="27.7109375" style="727" customWidth="1"/>
    <col min="5894" max="5894" width="14.85546875" style="727" customWidth="1"/>
    <col min="5895" max="6142" width="9.140625" style="727"/>
    <col min="6143" max="6143" width="33.7109375" style="727" customWidth="1"/>
    <col min="6144" max="6144" width="0" style="727" hidden="1" customWidth="1"/>
    <col min="6145" max="6145" width="16.42578125" style="727" customWidth="1"/>
    <col min="6146" max="6147" width="0" style="727" hidden="1" customWidth="1"/>
    <col min="6148" max="6148" width="16" style="727" bestFit="1" customWidth="1"/>
    <col min="6149" max="6149" width="27.7109375" style="727" customWidth="1"/>
    <col min="6150" max="6150" width="14.85546875" style="727" customWidth="1"/>
    <col min="6151" max="6398" width="9.140625" style="727"/>
    <col min="6399" max="6399" width="33.7109375" style="727" customWidth="1"/>
    <col min="6400" max="6400" width="0" style="727" hidden="1" customWidth="1"/>
    <col min="6401" max="6401" width="16.42578125" style="727" customWidth="1"/>
    <col min="6402" max="6403" width="0" style="727" hidden="1" customWidth="1"/>
    <col min="6404" max="6404" width="16" style="727" bestFit="1" customWidth="1"/>
    <col min="6405" max="6405" width="27.7109375" style="727" customWidth="1"/>
    <col min="6406" max="6406" width="14.85546875" style="727" customWidth="1"/>
    <col min="6407" max="6654" width="9.140625" style="727"/>
    <col min="6655" max="6655" width="33.7109375" style="727" customWidth="1"/>
    <col min="6656" max="6656" width="0" style="727" hidden="1" customWidth="1"/>
    <col min="6657" max="6657" width="16.42578125" style="727" customWidth="1"/>
    <col min="6658" max="6659" width="0" style="727" hidden="1" customWidth="1"/>
    <col min="6660" max="6660" width="16" style="727" bestFit="1" customWidth="1"/>
    <col min="6661" max="6661" width="27.7109375" style="727" customWidth="1"/>
    <col min="6662" max="6662" width="14.85546875" style="727" customWidth="1"/>
    <col min="6663" max="6910" width="9.140625" style="727"/>
    <col min="6911" max="6911" width="33.7109375" style="727" customWidth="1"/>
    <col min="6912" max="6912" width="0" style="727" hidden="1" customWidth="1"/>
    <col min="6913" max="6913" width="16.42578125" style="727" customWidth="1"/>
    <col min="6914" max="6915" width="0" style="727" hidden="1" customWidth="1"/>
    <col min="6916" max="6916" width="16" style="727" bestFit="1" customWidth="1"/>
    <col min="6917" max="6917" width="27.7109375" style="727" customWidth="1"/>
    <col min="6918" max="6918" width="14.85546875" style="727" customWidth="1"/>
    <col min="6919" max="7166" width="9.140625" style="727"/>
    <col min="7167" max="7167" width="33.7109375" style="727" customWidth="1"/>
    <col min="7168" max="7168" width="0" style="727" hidden="1" customWidth="1"/>
    <col min="7169" max="7169" width="16.42578125" style="727" customWidth="1"/>
    <col min="7170" max="7171" width="0" style="727" hidden="1" customWidth="1"/>
    <col min="7172" max="7172" width="16" style="727" bestFit="1" customWidth="1"/>
    <col min="7173" max="7173" width="27.7109375" style="727" customWidth="1"/>
    <col min="7174" max="7174" width="14.85546875" style="727" customWidth="1"/>
    <col min="7175" max="7422" width="9.140625" style="727"/>
    <col min="7423" max="7423" width="33.7109375" style="727" customWidth="1"/>
    <col min="7424" max="7424" width="0" style="727" hidden="1" customWidth="1"/>
    <col min="7425" max="7425" width="16.42578125" style="727" customWidth="1"/>
    <col min="7426" max="7427" width="0" style="727" hidden="1" customWidth="1"/>
    <col min="7428" max="7428" width="16" style="727" bestFit="1" customWidth="1"/>
    <col min="7429" max="7429" width="27.7109375" style="727" customWidth="1"/>
    <col min="7430" max="7430" width="14.85546875" style="727" customWidth="1"/>
    <col min="7431" max="7678" width="9.140625" style="727"/>
    <col min="7679" max="7679" width="33.7109375" style="727" customWidth="1"/>
    <col min="7680" max="7680" width="0" style="727" hidden="1" customWidth="1"/>
    <col min="7681" max="7681" width="16.42578125" style="727" customWidth="1"/>
    <col min="7682" max="7683" width="0" style="727" hidden="1" customWidth="1"/>
    <col min="7684" max="7684" width="16" style="727" bestFit="1" customWidth="1"/>
    <col min="7685" max="7685" width="27.7109375" style="727" customWidth="1"/>
    <col min="7686" max="7686" width="14.85546875" style="727" customWidth="1"/>
    <col min="7687" max="7934" width="9.140625" style="727"/>
    <col min="7935" max="7935" width="33.7109375" style="727" customWidth="1"/>
    <col min="7936" max="7936" width="0" style="727" hidden="1" customWidth="1"/>
    <col min="7937" max="7937" width="16.42578125" style="727" customWidth="1"/>
    <col min="7938" max="7939" width="0" style="727" hidden="1" customWidth="1"/>
    <col min="7940" max="7940" width="16" style="727" bestFit="1" customWidth="1"/>
    <col min="7941" max="7941" width="27.7109375" style="727" customWidth="1"/>
    <col min="7942" max="7942" width="14.85546875" style="727" customWidth="1"/>
    <col min="7943" max="8190" width="9.140625" style="727"/>
    <col min="8191" max="8191" width="33.7109375" style="727" customWidth="1"/>
    <col min="8192" max="8192" width="0" style="727" hidden="1" customWidth="1"/>
    <col min="8193" max="8193" width="16.42578125" style="727" customWidth="1"/>
    <col min="8194" max="8195" width="0" style="727" hidden="1" customWidth="1"/>
    <col min="8196" max="8196" width="16" style="727" bestFit="1" customWidth="1"/>
    <col min="8197" max="8197" width="27.7109375" style="727" customWidth="1"/>
    <col min="8198" max="8198" width="14.85546875" style="727" customWidth="1"/>
    <col min="8199" max="8446" width="9.140625" style="727"/>
    <col min="8447" max="8447" width="33.7109375" style="727" customWidth="1"/>
    <col min="8448" max="8448" width="0" style="727" hidden="1" customWidth="1"/>
    <col min="8449" max="8449" width="16.42578125" style="727" customWidth="1"/>
    <col min="8450" max="8451" width="0" style="727" hidden="1" customWidth="1"/>
    <col min="8452" max="8452" width="16" style="727" bestFit="1" customWidth="1"/>
    <col min="8453" max="8453" width="27.7109375" style="727" customWidth="1"/>
    <col min="8454" max="8454" width="14.85546875" style="727" customWidth="1"/>
    <col min="8455" max="8702" width="9.140625" style="727"/>
    <col min="8703" max="8703" width="33.7109375" style="727" customWidth="1"/>
    <col min="8704" max="8704" width="0" style="727" hidden="1" customWidth="1"/>
    <col min="8705" max="8705" width="16.42578125" style="727" customWidth="1"/>
    <col min="8706" max="8707" width="0" style="727" hidden="1" customWidth="1"/>
    <col min="8708" max="8708" width="16" style="727" bestFit="1" customWidth="1"/>
    <col min="8709" max="8709" width="27.7109375" style="727" customWidth="1"/>
    <col min="8710" max="8710" width="14.85546875" style="727" customWidth="1"/>
    <col min="8711" max="8958" width="9.140625" style="727"/>
    <col min="8959" max="8959" width="33.7109375" style="727" customWidth="1"/>
    <col min="8960" max="8960" width="0" style="727" hidden="1" customWidth="1"/>
    <col min="8961" max="8961" width="16.42578125" style="727" customWidth="1"/>
    <col min="8962" max="8963" width="0" style="727" hidden="1" customWidth="1"/>
    <col min="8964" max="8964" width="16" style="727" bestFit="1" customWidth="1"/>
    <col min="8965" max="8965" width="27.7109375" style="727" customWidth="1"/>
    <col min="8966" max="8966" width="14.85546875" style="727" customWidth="1"/>
    <col min="8967" max="9214" width="9.140625" style="727"/>
    <col min="9215" max="9215" width="33.7109375" style="727" customWidth="1"/>
    <col min="9216" max="9216" width="0" style="727" hidden="1" customWidth="1"/>
    <col min="9217" max="9217" width="16.42578125" style="727" customWidth="1"/>
    <col min="9218" max="9219" width="0" style="727" hidden="1" customWidth="1"/>
    <col min="9220" max="9220" width="16" style="727" bestFit="1" customWidth="1"/>
    <col min="9221" max="9221" width="27.7109375" style="727" customWidth="1"/>
    <col min="9222" max="9222" width="14.85546875" style="727" customWidth="1"/>
    <col min="9223" max="9470" width="9.140625" style="727"/>
    <col min="9471" max="9471" width="33.7109375" style="727" customWidth="1"/>
    <col min="9472" max="9472" width="0" style="727" hidden="1" customWidth="1"/>
    <col min="9473" max="9473" width="16.42578125" style="727" customWidth="1"/>
    <col min="9474" max="9475" width="0" style="727" hidden="1" customWidth="1"/>
    <col min="9476" max="9476" width="16" style="727" bestFit="1" customWidth="1"/>
    <col min="9477" max="9477" width="27.7109375" style="727" customWidth="1"/>
    <col min="9478" max="9478" width="14.85546875" style="727" customWidth="1"/>
    <col min="9479" max="9726" width="9.140625" style="727"/>
    <col min="9727" max="9727" width="33.7109375" style="727" customWidth="1"/>
    <col min="9728" max="9728" width="0" style="727" hidden="1" customWidth="1"/>
    <col min="9729" max="9729" width="16.42578125" style="727" customWidth="1"/>
    <col min="9730" max="9731" width="0" style="727" hidden="1" customWidth="1"/>
    <col min="9732" max="9732" width="16" style="727" bestFit="1" customWidth="1"/>
    <col min="9733" max="9733" width="27.7109375" style="727" customWidth="1"/>
    <col min="9734" max="9734" width="14.85546875" style="727" customWidth="1"/>
    <col min="9735" max="9982" width="9.140625" style="727"/>
    <col min="9983" max="9983" width="33.7109375" style="727" customWidth="1"/>
    <col min="9984" max="9984" width="0" style="727" hidden="1" customWidth="1"/>
    <col min="9985" max="9985" width="16.42578125" style="727" customWidth="1"/>
    <col min="9986" max="9987" width="0" style="727" hidden="1" customWidth="1"/>
    <col min="9988" max="9988" width="16" style="727" bestFit="1" customWidth="1"/>
    <col min="9989" max="9989" width="27.7109375" style="727" customWidth="1"/>
    <col min="9990" max="9990" width="14.85546875" style="727" customWidth="1"/>
    <col min="9991" max="10238" width="9.140625" style="727"/>
    <col min="10239" max="10239" width="33.7109375" style="727" customWidth="1"/>
    <col min="10240" max="10240" width="0" style="727" hidden="1" customWidth="1"/>
    <col min="10241" max="10241" width="16.42578125" style="727" customWidth="1"/>
    <col min="10242" max="10243" width="0" style="727" hidden="1" customWidth="1"/>
    <col min="10244" max="10244" width="16" style="727" bestFit="1" customWidth="1"/>
    <col min="10245" max="10245" width="27.7109375" style="727" customWidth="1"/>
    <col min="10246" max="10246" width="14.85546875" style="727" customWidth="1"/>
    <col min="10247" max="10494" width="9.140625" style="727"/>
    <col min="10495" max="10495" width="33.7109375" style="727" customWidth="1"/>
    <col min="10496" max="10496" width="0" style="727" hidden="1" customWidth="1"/>
    <col min="10497" max="10497" width="16.42578125" style="727" customWidth="1"/>
    <col min="10498" max="10499" width="0" style="727" hidden="1" customWidth="1"/>
    <col min="10500" max="10500" width="16" style="727" bestFit="1" customWidth="1"/>
    <col min="10501" max="10501" width="27.7109375" style="727" customWidth="1"/>
    <col min="10502" max="10502" width="14.85546875" style="727" customWidth="1"/>
    <col min="10503" max="10750" width="9.140625" style="727"/>
    <col min="10751" max="10751" width="33.7109375" style="727" customWidth="1"/>
    <col min="10752" max="10752" width="0" style="727" hidden="1" customWidth="1"/>
    <col min="10753" max="10753" width="16.42578125" style="727" customWidth="1"/>
    <col min="10754" max="10755" width="0" style="727" hidden="1" customWidth="1"/>
    <col min="10756" max="10756" width="16" style="727" bestFit="1" customWidth="1"/>
    <col min="10757" max="10757" width="27.7109375" style="727" customWidth="1"/>
    <col min="10758" max="10758" width="14.85546875" style="727" customWidth="1"/>
    <col min="10759" max="11006" width="9.140625" style="727"/>
    <col min="11007" max="11007" width="33.7109375" style="727" customWidth="1"/>
    <col min="11008" max="11008" width="0" style="727" hidden="1" customWidth="1"/>
    <col min="11009" max="11009" width="16.42578125" style="727" customWidth="1"/>
    <col min="11010" max="11011" width="0" style="727" hidden="1" customWidth="1"/>
    <col min="11012" max="11012" width="16" style="727" bestFit="1" customWidth="1"/>
    <col min="11013" max="11013" width="27.7109375" style="727" customWidth="1"/>
    <col min="11014" max="11014" width="14.85546875" style="727" customWidth="1"/>
    <col min="11015" max="11262" width="9.140625" style="727"/>
    <col min="11263" max="11263" width="33.7109375" style="727" customWidth="1"/>
    <col min="11264" max="11264" width="0" style="727" hidden="1" customWidth="1"/>
    <col min="11265" max="11265" width="16.42578125" style="727" customWidth="1"/>
    <col min="11266" max="11267" width="0" style="727" hidden="1" customWidth="1"/>
    <col min="11268" max="11268" width="16" style="727" bestFit="1" customWidth="1"/>
    <col min="11269" max="11269" width="27.7109375" style="727" customWidth="1"/>
    <col min="11270" max="11270" width="14.85546875" style="727" customWidth="1"/>
    <col min="11271" max="11518" width="9.140625" style="727"/>
    <col min="11519" max="11519" width="33.7109375" style="727" customWidth="1"/>
    <col min="11520" max="11520" width="0" style="727" hidden="1" customWidth="1"/>
    <col min="11521" max="11521" width="16.42578125" style="727" customWidth="1"/>
    <col min="11522" max="11523" width="0" style="727" hidden="1" customWidth="1"/>
    <col min="11524" max="11524" width="16" style="727" bestFit="1" customWidth="1"/>
    <col min="11525" max="11525" width="27.7109375" style="727" customWidth="1"/>
    <col min="11526" max="11526" width="14.85546875" style="727" customWidth="1"/>
    <col min="11527" max="11774" width="9.140625" style="727"/>
    <col min="11775" max="11775" width="33.7109375" style="727" customWidth="1"/>
    <col min="11776" max="11776" width="0" style="727" hidden="1" customWidth="1"/>
    <col min="11777" max="11777" width="16.42578125" style="727" customWidth="1"/>
    <col min="11778" max="11779" width="0" style="727" hidden="1" customWidth="1"/>
    <col min="11780" max="11780" width="16" style="727" bestFit="1" customWidth="1"/>
    <col min="11781" max="11781" width="27.7109375" style="727" customWidth="1"/>
    <col min="11782" max="11782" width="14.85546875" style="727" customWidth="1"/>
    <col min="11783" max="12030" width="9.140625" style="727"/>
    <col min="12031" max="12031" width="33.7109375" style="727" customWidth="1"/>
    <col min="12032" max="12032" width="0" style="727" hidden="1" customWidth="1"/>
    <col min="12033" max="12033" width="16.42578125" style="727" customWidth="1"/>
    <col min="12034" max="12035" width="0" style="727" hidden="1" customWidth="1"/>
    <col min="12036" max="12036" width="16" style="727" bestFit="1" customWidth="1"/>
    <col min="12037" max="12037" width="27.7109375" style="727" customWidth="1"/>
    <col min="12038" max="12038" width="14.85546875" style="727" customWidth="1"/>
    <col min="12039" max="12286" width="9.140625" style="727"/>
    <col min="12287" max="12287" width="33.7109375" style="727" customWidth="1"/>
    <col min="12288" max="12288" width="0" style="727" hidden="1" customWidth="1"/>
    <col min="12289" max="12289" width="16.42578125" style="727" customWidth="1"/>
    <col min="12290" max="12291" width="0" style="727" hidden="1" customWidth="1"/>
    <col min="12292" max="12292" width="16" style="727" bestFit="1" customWidth="1"/>
    <col min="12293" max="12293" width="27.7109375" style="727" customWidth="1"/>
    <col min="12294" max="12294" width="14.85546875" style="727" customWidth="1"/>
    <col min="12295" max="12542" width="9.140625" style="727"/>
    <col min="12543" max="12543" width="33.7109375" style="727" customWidth="1"/>
    <col min="12544" max="12544" width="0" style="727" hidden="1" customWidth="1"/>
    <col min="12545" max="12545" width="16.42578125" style="727" customWidth="1"/>
    <col min="12546" max="12547" width="0" style="727" hidden="1" customWidth="1"/>
    <col min="12548" max="12548" width="16" style="727" bestFit="1" customWidth="1"/>
    <col min="12549" max="12549" width="27.7109375" style="727" customWidth="1"/>
    <col min="12550" max="12550" width="14.85546875" style="727" customWidth="1"/>
    <col min="12551" max="12798" width="9.140625" style="727"/>
    <col min="12799" max="12799" width="33.7109375" style="727" customWidth="1"/>
    <col min="12800" max="12800" width="0" style="727" hidden="1" customWidth="1"/>
    <col min="12801" max="12801" width="16.42578125" style="727" customWidth="1"/>
    <col min="12802" max="12803" width="0" style="727" hidden="1" customWidth="1"/>
    <col min="12804" max="12804" width="16" style="727" bestFit="1" customWidth="1"/>
    <col min="12805" max="12805" width="27.7109375" style="727" customWidth="1"/>
    <col min="12806" max="12806" width="14.85546875" style="727" customWidth="1"/>
    <col min="12807" max="13054" width="9.140625" style="727"/>
    <col min="13055" max="13055" width="33.7109375" style="727" customWidth="1"/>
    <col min="13056" max="13056" width="0" style="727" hidden="1" customWidth="1"/>
    <col min="13057" max="13057" width="16.42578125" style="727" customWidth="1"/>
    <col min="13058" max="13059" width="0" style="727" hidden="1" customWidth="1"/>
    <col min="13060" max="13060" width="16" style="727" bestFit="1" customWidth="1"/>
    <col min="13061" max="13061" width="27.7109375" style="727" customWidth="1"/>
    <col min="13062" max="13062" width="14.85546875" style="727" customWidth="1"/>
    <col min="13063" max="13310" width="9.140625" style="727"/>
    <col min="13311" max="13311" width="33.7109375" style="727" customWidth="1"/>
    <col min="13312" max="13312" width="0" style="727" hidden="1" customWidth="1"/>
    <col min="13313" max="13313" width="16.42578125" style="727" customWidth="1"/>
    <col min="13314" max="13315" width="0" style="727" hidden="1" customWidth="1"/>
    <col min="13316" max="13316" width="16" style="727" bestFit="1" customWidth="1"/>
    <col min="13317" max="13317" width="27.7109375" style="727" customWidth="1"/>
    <col min="13318" max="13318" width="14.85546875" style="727" customWidth="1"/>
    <col min="13319" max="13566" width="9.140625" style="727"/>
    <col min="13567" max="13567" width="33.7109375" style="727" customWidth="1"/>
    <col min="13568" max="13568" width="0" style="727" hidden="1" customWidth="1"/>
    <col min="13569" max="13569" width="16.42578125" style="727" customWidth="1"/>
    <col min="13570" max="13571" width="0" style="727" hidden="1" customWidth="1"/>
    <col min="13572" max="13572" width="16" style="727" bestFit="1" customWidth="1"/>
    <col min="13573" max="13573" width="27.7109375" style="727" customWidth="1"/>
    <col min="13574" max="13574" width="14.85546875" style="727" customWidth="1"/>
    <col min="13575" max="13822" width="9.140625" style="727"/>
    <col min="13823" max="13823" width="33.7109375" style="727" customWidth="1"/>
    <col min="13824" max="13824" width="0" style="727" hidden="1" customWidth="1"/>
    <col min="13825" max="13825" width="16.42578125" style="727" customWidth="1"/>
    <col min="13826" max="13827" width="0" style="727" hidden="1" customWidth="1"/>
    <col min="13828" max="13828" width="16" style="727" bestFit="1" customWidth="1"/>
    <col min="13829" max="13829" width="27.7109375" style="727" customWidth="1"/>
    <col min="13830" max="13830" width="14.85546875" style="727" customWidth="1"/>
    <col min="13831" max="14078" width="9.140625" style="727"/>
    <col min="14079" max="14079" width="33.7109375" style="727" customWidth="1"/>
    <col min="14080" max="14080" width="0" style="727" hidden="1" customWidth="1"/>
    <col min="14081" max="14081" width="16.42578125" style="727" customWidth="1"/>
    <col min="14082" max="14083" width="0" style="727" hidden="1" customWidth="1"/>
    <col min="14084" max="14084" width="16" style="727" bestFit="1" customWidth="1"/>
    <col min="14085" max="14085" width="27.7109375" style="727" customWidth="1"/>
    <col min="14086" max="14086" width="14.85546875" style="727" customWidth="1"/>
    <col min="14087" max="14334" width="9.140625" style="727"/>
    <col min="14335" max="14335" width="33.7109375" style="727" customWidth="1"/>
    <col min="14336" max="14336" width="0" style="727" hidden="1" customWidth="1"/>
    <col min="14337" max="14337" width="16.42578125" style="727" customWidth="1"/>
    <col min="14338" max="14339" width="0" style="727" hidden="1" customWidth="1"/>
    <col min="14340" max="14340" width="16" style="727" bestFit="1" customWidth="1"/>
    <col min="14341" max="14341" width="27.7109375" style="727" customWidth="1"/>
    <col min="14342" max="14342" width="14.85546875" style="727" customWidth="1"/>
    <col min="14343" max="14590" width="9.140625" style="727"/>
    <col min="14591" max="14591" width="33.7109375" style="727" customWidth="1"/>
    <col min="14592" max="14592" width="0" style="727" hidden="1" customWidth="1"/>
    <col min="14593" max="14593" width="16.42578125" style="727" customWidth="1"/>
    <col min="14594" max="14595" width="0" style="727" hidden="1" customWidth="1"/>
    <col min="14596" max="14596" width="16" style="727" bestFit="1" customWidth="1"/>
    <col min="14597" max="14597" width="27.7109375" style="727" customWidth="1"/>
    <col min="14598" max="14598" width="14.85546875" style="727" customWidth="1"/>
    <col min="14599" max="14846" width="9.140625" style="727"/>
    <col min="14847" max="14847" width="33.7109375" style="727" customWidth="1"/>
    <col min="14848" max="14848" width="0" style="727" hidden="1" customWidth="1"/>
    <col min="14849" max="14849" width="16.42578125" style="727" customWidth="1"/>
    <col min="14850" max="14851" width="0" style="727" hidden="1" customWidth="1"/>
    <col min="14852" max="14852" width="16" style="727" bestFit="1" customWidth="1"/>
    <col min="14853" max="14853" width="27.7109375" style="727" customWidth="1"/>
    <col min="14854" max="14854" width="14.85546875" style="727" customWidth="1"/>
    <col min="14855" max="15102" width="9.140625" style="727"/>
    <col min="15103" max="15103" width="33.7109375" style="727" customWidth="1"/>
    <col min="15104" max="15104" width="0" style="727" hidden="1" customWidth="1"/>
    <col min="15105" max="15105" width="16.42578125" style="727" customWidth="1"/>
    <col min="15106" max="15107" width="0" style="727" hidden="1" customWidth="1"/>
    <col min="15108" max="15108" width="16" style="727" bestFit="1" customWidth="1"/>
    <col min="15109" max="15109" width="27.7109375" style="727" customWidth="1"/>
    <col min="15110" max="15110" width="14.85546875" style="727" customWidth="1"/>
    <col min="15111" max="15358" width="9.140625" style="727"/>
    <col min="15359" max="15359" width="33.7109375" style="727" customWidth="1"/>
    <col min="15360" max="15360" width="0" style="727" hidden="1" customWidth="1"/>
    <col min="15361" max="15361" width="16.42578125" style="727" customWidth="1"/>
    <col min="15362" max="15363" width="0" style="727" hidden="1" customWidth="1"/>
    <col min="15364" max="15364" width="16" style="727" bestFit="1" customWidth="1"/>
    <col min="15365" max="15365" width="27.7109375" style="727" customWidth="1"/>
    <col min="15366" max="15366" width="14.85546875" style="727" customWidth="1"/>
    <col min="15367" max="15614" width="9.140625" style="727"/>
    <col min="15615" max="15615" width="33.7109375" style="727" customWidth="1"/>
    <col min="15616" max="15616" width="0" style="727" hidden="1" customWidth="1"/>
    <col min="15617" max="15617" width="16.42578125" style="727" customWidth="1"/>
    <col min="15618" max="15619" width="0" style="727" hidden="1" customWidth="1"/>
    <col min="15620" max="15620" width="16" style="727" bestFit="1" customWidth="1"/>
    <col min="15621" max="15621" width="27.7109375" style="727" customWidth="1"/>
    <col min="15622" max="15622" width="14.85546875" style="727" customWidth="1"/>
    <col min="15623" max="15870" width="9.140625" style="727"/>
    <col min="15871" max="15871" width="33.7109375" style="727" customWidth="1"/>
    <col min="15872" max="15872" width="0" style="727" hidden="1" customWidth="1"/>
    <col min="15873" max="15873" width="16.42578125" style="727" customWidth="1"/>
    <col min="15874" max="15875" width="0" style="727" hidden="1" customWidth="1"/>
    <col min="15876" max="15876" width="16" style="727" bestFit="1" customWidth="1"/>
    <col min="15877" max="15877" width="27.7109375" style="727" customWidth="1"/>
    <col min="15878" max="15878" width="14.85546875" style="727" customWidth="1"/>
    <col min="15879" max="16126" width="9.140625" style="727"/>
    <col min="16127" max="16127" width="33.7109375" style="727" customWidth="1"/>
    <col min="16128" max="16128" width="0" style="727" hidden="1" customWidth="1"/>
    <col min="16129" max="16129" width="16.42578125" style="727" customWidth="1"/>
    <col min="16130" max="16131" width="0" style="727" hidden="1" customWidth="1"/>
    <col min="16132" max="16132" width="16" style="727" bestFit="1" customWidth="1"/>
    <col min="16133" max="16133" width="27.7109375" style="727" customWidth="1"/>
    <col min="16134" max="16134" width="14.85546875" style="727" customWidth="1"/>
    <col min="16135" max="16384" width="9.140625" style="727"/>
  </cols>
  <sheetData>
    <row r="1" spans="1:4" s="924" customFormat="1" ht="15">
      <c r="A1" s="741"/>
      <c r="B1" s="970"/>
    </row>
    <row r="2" spans="1:4" s="924" customFormat="1" ht="34.5" customHeight="1">
      <c r="A2" s="971" t="s">
        <v>273</v>
      </c>
      <c r="B2" s="971"/>
      <c r="C2" s="969"/>
      <c r="D2" s="969"/>
    </row>
    <row r="3" spans="1:4" s="924" customFormat="1" ht="15">
      <c r="A3" s="972" t="s">
        <v>814</v>
      </c>
      <c r="B3" s="972"/>
    </row>
    <row r="4" spans="1:4" s="924" customFormat="1">
      <c r="A4" s="973"/>
      <c r="B4" s="973"/>
      <c r="C4" s="974"/>
    </row>
    <row r="5" spans="1:4" s="924" customFormat="1">
      <c r="A5" s="975"/>
      <c r="B5" s="973"/>
    </row>
    <row r="6" spans="1:4" s="924" customFormat="1">
      <c r="A6" s="975" t="s">
        <v>692</v>
      </c>
      <c r="B6" s="976" t="s">
        <v>716</v>
      </c>
    </row>
    <row r="7" spans="1:4" s="924" customFormat="1">
      <c r="A7" s="973"/>
      <c r="B7" s="976"/>
    </row>
    <row r="8" spans="1:4">
      <c r="A8" s="973" t="s">
        <v>353</v>
      </c>
      <c r="B8" s="741">
        <v>1742394</v>
      </c>
      <c r="C8" s="734">
        <v>972935800.66999996</v>
      </c>
    </row>
    <row r="9" spans="1:4">
      <c r="A9" s="731" t="s">
        <v>1</v>
      </c>
      <c r="B9" s="741">
        <v>68951392</v>
      </c>
      <c r="C9" s="734">
        <v>3084077388.5799999</v>
      </c>
    </row>
    <row r="10" spans="1:4">
      <c r="A10" s="731" t="s">
        <v>678</v>
      </c>
      <c r="B10" s="741">
        <v>40269065</v>
      </c>
      <c r="C10" s="734">
        <v>177851610.49000001</v>
      </c>
    </row>
    <row r="11" spans="1:4">
      <c r="A11" s="731" t="s">
        <v>274</v>
      </c>
      <c r="B11" s="742">
        <v>110962851</v>
      </c>
      <c r="C11" s="742">
        <f>SUM(C8:C10)</f>
        <v>4234864799.7399998</v>
      </c>
      <c r="D11" s="728"/>
    </row>
    <row r="12" spans="1:4">
      <c r="A12" s="731"/>
      <c r="B12" s="730"/>
      <c r="C12" s="730"/>
    </row>
    <row r="13" spans="1:4">
      <c r="A13" s="729" t="s">
        <v>693</v>
      </c>
      <c r="B13" s="730"/>
      <c r="C13" s="730"/>
    </row>
    <row r="14" spans="1:4">
      <c r="A14" s="731" t="s">
        <v>679</v>
      </c>
      <c r="B14" s="743">
        <v>1.5702498487534355E-2</v>
      </c>
      <c r="C14" s="744">
        <f>C8/C11</f>
        <v>0.22974424135800831</v>
      </c>
      <c r="D14" s="732"/>
    </row>
    <row r="15" spans="1:4">
      <c r="A15" s="731" t="s">
        <v>639</v>
      </c>
      <c r="B15" s="743">
        <v>0.62139167639086712</v>
      </c>
      <c r="C15" s="745">
        <f>C9/C11</f>
        <v>0.72825876017797486</v>
      </c>
      <c r="D15" s="732"/>
    </row>
    <row r="16" spans="1:4">
      <c r="A16" s="731" t="s">
        <v>680</v>
      </c>
      <c r="B16" s="746">
        <v>0.36290582512159858</v>
      </c>
      <c r="C16" s="747">
        <f>C10/C11</f>
        <v>4.1996998464016902E-2</v>
      </c>
      <c r="D16" s="732"/>
    </row>
    <row r="17" spans="1:6">
      <c r="A17" s="731"/>
      <c r="B17" s="743">
        <v>1</v>
      </c>
      <c r="C17" s="744">
        <f>SUM(C14:C16)</f>
        <v>1</v>
      </c>
    </row>
    <row r="18" spans="1:6">
      <c r="A18" s="731"/>
      <c r="B18" s="731"/>
      <c r="C18" s="731"/>
    </row>
    <row r="19" spans="1:6" ht="15">
      <c r="A19" s="748" t="s">
        <v>694</v>
      </c>
      <c r="B19" s="734">
        <v>0</v>
      </c>
      <c r="C19" s="734">
        <v>41366269</v>
      </c>
    </row>
    <row r="20" spans="1:6" ht="12" customHeight="1">
      <c r="A20" s="733"/>
      <c r="B20" s="734"/>
      <c r="C20" s="734"/>
    </row>
    <row r="21" spans="1:6">
      <c r="A21" s="749"/>
      <c r="B21" s="750" t="s">
        <v>58</v>
      </c>
      <c r="C21" s="731"/>
    </row>
    <row r="22" spans="1:6">
      <c r="A22" s="731" t="s">
        <v>681</v>
      </c>
      <c r="B22" s="734">
        <v>0</v>
      </c>
      <c r="C22" s="751">
        <f>C19*C14</f>
        <v>9503662.0892162975</v>
      </c>
      <c r="D22" s="738"/>
      <c r="F22" s="735"/>
    </row>
    <row r="23" spans="1:6">
      <c r="A23" s="731" t="s">
        <v>682</v>
      </c>
      <c r="B23" s="734">
        <v>0</v>
      </c>
      <c r="C23" s="734">
        <f>C19*C15</f>
        <v>30125347.775128596</v>
      </c>
      <c r="D23" s="738"/>
      <c r="E23" s="736"/>
    </row>
    <row r="24" spans="1:6">
      <c r="A24" s="731" t="s">
        <v>683</v>
      </c>
      <c r="B24" s="734">
        <v>0</v>
      </c>
      <c r="C24" s="734">
        <f>C19*C16</f>
        <v>1737259.13565511</v>
      </c>
      <c r="D24" s="738"/>
      <c r="E24" s="736"/>
    </row>
    <row r="25" spans="1:6">
      <c r="A25" s="731" t="s">
        <v>684</v>
      </c>
      <c r="B25" s="753">
        <v>0</v>
      </c>
      <c r="C25" s="753">
        <f>SUM(C22:C24)</f>
        <v>41366269.000000007</v>
      </c>
    </row>
    <row r="26" spans="1:6">
      <c r="A26" s="731"/>
      <c r="B26" s="734"/>
      <c r="C26" s="741"/>
    </row>
    <row r="27" spans="1:6">
      <c r="A27" s="731"/>
      <c r="B27" s="734"/>
      <c r="C27" s="741"/>
    </row>
    <row r="28" spans="1:6">
      <c r="A28" s="731" t="s">
        <v>683</v>
      </c>
      <c r="B28" s="734">
        <v>0</v>
      </c>
      <c r="C28" s="734">
        <f>C24</f>
        <v>1737259.13565511</v>
      </c>
    </row>
    <row r="29" spans="1:6">
      <c r="A29" s="731" t="s">
        <v>685</v>
      </c>
      <c r="B29" s="754">
        <v>9.9600000000000022E-2</v>
      </c>
      <c r="C29" s="755">
        <f>'ATT H-9A'!$H$16</f>
        <v>0.10085788644749728</v>
      </c>
    </row>
    <row r="30" spans="1:6">
      <c r="A30" s="731" t="s">
        <v>686</v>
      </c>
      <c r="B30" s="741">
        <v>0</v>
      </c>
      <c r="C30" s="741">
        <f>C28*C29</f>
        <v>175216.28463378036</v>
      </c>
    </row>
    <row r="31" spans="1:6">
      <c r="A31" s="731"/>
      <c r="B31" s="756" t="s">
        <v>58</v>
      </c>
      <c r="C31" s="741"/>
    </row>
    <row r="32" spans="1:6" ht="13.5" thickBot="1">
      <c r="A32" s="731"/>
      <c r="B32" s="741"/>
      <c r="C32" s="741"/>
    </row>
    <row r="33" spans="1:7">
      <c r="A33" s="757" t="s">
        <v>688</v>
      </c>
      <c r="B33" s="758"/>
      <c r="C33" s="759"/>
    </row>
    <row r="34" spans="1:7">
      <c r="A34" s="760" t="s">
        <v>353</v>
      </c>
      <c r="B34" s="730">
        <v>0</v>
      </c>
      <c r="C34" s="761">
        <f>C22</f>
        <v>9503662.0892162975</v>
      </c>
      <c r="G34" s="737"/>
    </row>
    <row r="35" spans="1:7">
      <c r="A35" s="760" t="s">
        <v>687</v>
      </c>
      <c r="B35" s="752">
        <v>0</v>
      </c>
      <c r="C35" s="762">
        <f>C30</f>
        <v>175216.28463378036</v>
      </c>
    </row>
    <row r="36" spans="1:7">
      <c r="A36" s="760" t="s">
        <v>688</v>
      </c>
      <c r="B36" s="730">
        <v>0</v>
      </c>
      <c r="C36" s="761">
        <f>SUM(C34:C35)</f>
        <v>9678878.3738500774</v>
      </c>
    </row>
    <row r="37" spans="1:7">
      <c r="A37" s="760"/>
      <c r="B37" s="763"/>
      <c r="C37" s="764"/>
    </row>
    <row r="38" spans="1:7">
      <c r="A38" s="760"/>
      <c r="B38" s="763"/>
      <c r="C38" s="764"/>
    </row>
    <row r="39" spans="1:7" ht="13.5" thickBot="1">
      <c r="A39" s="765"/>
      <c r="B39" s="766"/>
      <c r="C39" s="767"/>
    </row>
    <row r="40" spans="1:7">
      <c r="A40" s="731"/>
      <c r="B40" s="731"/>
      <c r="C40" s="731"/>
    </row>
    <row r="41" spans="1:7">
      <c r="A41" s="731"/>
      <c r="B41" s="731"/>
      <c r="C41" s="731"/>
    </row>
    <row r="42" spans="1:7">
      <c r="A42" s="768"/>
      <c r="B42" s="731"/>
      <c r="C42" s="731"/>
    </row>
    <row r="43" spans="1:7">
      <c r="A43" s="768"/>
      <c r="B43" s="731"/>
      <c r="C43" s="731"/>
    </row>
    <row r="44" spans="1:7">
      <c r="A44" s="731"/>
      <c r="B44" s="731"/>
      <c r="C44" s="731"/>
    </row>
    <row r="45" spans="1:7">
      <c r="A45" s="731"/>
      <c r="B45" s="731"/>
      <c r="C45" s="731"/>
    </row>
    <row r="46" spans="1:7">
      <c r="A46" s="731"/>
      <c r="B46" s="731"/>
      <c r="C46" s="731"/>
    </row>
    <row r="47" spans="1:7">
      <c r="A47" s="731"/>
      <c r="B47" s="731"/>
      <c r="C47" s="731"/>
    </row>
    <row r="48" spans="1:7">
      <c r="A48" s="731"/>
      <c r="B48" s="731"/>
      <c r="C48" s="731"/>
    </row>
    <row r="49" spans="1:3">
      <c r="A49" s="731"/>
      <c r="B49" s="731"/>
      <c r="C49" s="731"/>
    </row>
    <row r="50" spans="1:3">
      <c r="A50" s="731"/>
      <c r="B50" s="731"/>
      <c r="C50" s="731"/>
    </row>
    <row r="51" spans="1:3">
      <c r="A51" s="731"/>
      <c r="B51" s="731"/>
      <c r="C51" s="731"/>
    </row>
    <row r="52" spans="1:3">
      <c r="A52" s="731"/>
      <c r="B52" s="731"/>
      <c r="C52" s="731"/>
    </row>
    <row r="53" spans="1:3">
      <c r="A53" s="731"/>
      <c r="B53" s="731"/>
      <c r="C53" s="731"/>
    </row>
    <row r="54" spans="1:3">
      <c r="A54" s="731"/>
      <c r="B54" s="731"/>
      <c r="C54" s="731"/>
    </row>
    <row r="55" spans="1:3">
      <c r="A55" s="731"/>
      <c r="B55" s="731"/>
      <c r="C55" s="731"/>
    </row>
    <row r="56" spans="1:3">
      <c r="A56" s="731"/>
      <c r="B56" s="731"/>
      <c r="C56" s="731"/>
    </row>
    <row r="57" spans="1:3">
      <c r="A57" s="731"/>
      <c r="B57" s="731"/>
      <c r="C57" s="731"/>
    </row>
    <row r="58" spans="1:3">
      <c r="A58" s="731"/>
      <c r="B58" s="731"/>
      <c r="C58" s="731"/>
    </row>
    <row r="59" spans="1:3">
      <c r="A59" s="731"/>
      <c r="B59" s="731"/>
      <c r="C59" s="731"/>
    </row>
    <row r="60" spans="1:3">
      <c r="A60" s="731"/>
      <c r="B60" s="731"/>
      <c r="C60" s="731"/>
    </row>
    <row r="61" spans="1:3">
      <c r="A61" s="731"/>
      <c r="B61" s="731"/>
      <c r="C61" s="731"/>
    </row>
    <row r="62" spans="1:3">
      <c r="A62" s="731"/>
      <c r="B62" s="731"/>
      <c r="C62" s="731"/>
    </row>
    <row r="63" spans="1:3">
      <c r="A63" s="731"/>
      <c r="B63" s="731"/>
      <c r="C63" s="731"/>
    </row>
    <row r="64" spans="1:3">
      <c r="A64" s="731"/>
      <c r="B64" s="731"/>
      <c r="C64" s="731"/>
    </row>
    <row r="65" spans="1:3">
      <c r="A65" s="731"/>
      <c r="B65" s="731"/>
      <c r="C65" s="731"/>
    </row>
    <row r="66" spans="1:3">
      <c r="A66" s="731"/>
      <c r="B66" s="731"/>
      <c r="C66" s="731"/>
    </row>
    <row r="67" spans="1:3">
      <c r="A67" s="731"/>
      <c r="B67" s="731"/>
      <c r="C67" s="731"/>
    </row>
    <row r="68" spans="1:3">
      <c r="A68" s="731"/>
      <c r="B68" s="731"/>
      <c r="C68" s="731"/>
    </row>
    <row r="69" spans="1:3">
      <c r="A69" s="731"/>
      <c r="B69" s="731"/>
      <c r="C69" s="731"/>
    </row>
    <row r="70" spans="1:3">
      <c r="A70" s="731"/>
      <c r="B70" s="731"/>
      <c r="C70" s="731"/>
    </row>
    <row r="71" spans="1:3">
      <c r="A71" s="731"/>
      <c r="B71" s="731"/>
      <c r="C71" s="731"/>
    </row>
    <row r="72" spans="1:3">
      <c r="A72" s="731"/>
      <c r="B72" s="731"/>
      <c r="C72" s="731"/>
    </row>
    <row r="73" spans="1:3">
      <c r="A73" s="731"/>
      <c r="B73" s="731"/>
      <c r="C73" s="731"/>
    </row>
    <row r="74" spans="1:3">
      <c r="A74" s="731"/>
      <c r="B74" s="731"/>
      <c r="C74" s="731"/>
    </row>
    <row r="75" spans="1:3">
      <c r="A75" s="731"/>
      <c r="B75" s="731"/>
      <c r="C75" s="731"/>
    </row>
    <row r="76" spans="1:3">
      <c r="A76" s="731"/>
      <c r="B76" s="731"/>
      <c r="C76" s="731"/>
    </row>
    <row r="77" spans="1:3">
      <c r="A77" s="731"/>
      <c r="B77" s="731"/>
      <c r="C77" s="731"/>
    </row>
    <row r="78" spans="1:3">
      <c r="A78" s="731"/>
      <c r="B78" s="731"/>
      <c r="C78" s="731"/>
    </row>
    <row r="79" spans="1:3">
      <c r="A79" s="731"/>
      <c r="B79" s="731"/>
      <c r="C79" s="731"/>
    </row>
    <row r="80" spans="1:3">
      <c r="A80" s="731"/>
      <c r="B80" s="731"/>
      <c r="C80" s="731"/>
    </row>
    <row r="81" spans="1:3">
      <c r="A81" s="731"/>
      <c r="B81" s="731"/>
      <c r="C81" s="731"/>
    </row>
    <row r="82" spans="1:3">
      <c r="A82" s="731"/>
      <c r="B82" s="731"/>
      <c r="C82" s="731"/>
    </row>
    <row r="83" spans="1:3">
      <c r="A83" s="731"/>
      <c r="B83" s="731"/>
      <c r="C83" s="731"/>
    </row>
    <row r="84" spans="1:3">
      <c r="A84" s="731"/>
      <c r="B84" s="731"/>
      <c r="C84" s="731"/>
    </row>
    <row r="85" spans="1:3">
      <c r="A85" s="731"/>
      <c r="B85" s="731"/>
      <c r="C85" s="731"/>
    </row>
    <row r="86" spans="1:3">
      <c r="A86" s="731"/>
      <c r="B86" s="731"/>
      <c r="C86" s="731"/>
    </row>
    <row r="87" spans="1:3">
      <c r="A87" s="731"/>
      <c r="B87" s="731"/>
      <c r="C87" s="731"/>
    </row>
    <row r="88" spans="1:3">
      <c r="A88" s="731"/>
      <c r="B88" s="731"/>
      <c r="C88" s="731"/>
    </row>
    <row r="89" spans="1:3">
      <c r="A89" s="731"/>
      <c r="B89" s="731"/>
      <c r="C89" s="731"/>
    </row>
    <row r="90" spans="1:3">
      <c r="A90" s="731"/>
      <c r="B90" s="731"/>
      <c r="C90" s="731"/>
    </row>
    <row r="91" spans="1:3">
      <c r="A91" s="731"/>
      <c r="B91" s="731"/>
      <c r="C91" s="731"/>
    </row>
    <row r="92" spans="1:3">
      <c r="A92" s="731"/>
      <c r="B92" s="731"/>
      <c r="C92" s="731"/>
    </row>
    <row r="93" spans="1:3">
      <c r="A93" s="731"/>
      <c r="B93" s="731"/>
      <c r="C93" s="731"/>
    </row>
    <row r="94" spans="1:3">
      <c r="A94" s="731"/>
      <c r="B94" s="731"/>
      <c r="C94" s="731"/>
    </row>
    <row r="95" spans="1:3">
      <c r="A95" s="731"/>
      <c r="B95" s="731"/>
      <c r="C95" s="731"/>
    </row>
    <row r="96" spans="1:3">
      <c r="A96" s="731"/>
      <c r="B96" s="731"/>
      <c r="C96" s="731"/>
    </row>
    <row r="97" spans="1:3">
      <c r="A97" s="731"/>
      <c r="B97" s="731"/>
      <c r="C97" s="731"/>
    </row>
    <row r="98" spans="1:3">
      <c r="A98" s="731"/>
      <c r="B98" s="731"/>
      <c r="C98" s="731"/>
    </row>
    <row r="99" spans="1:3">
      <c r="A99" s="731"/>
      <c r="B99" s="731"/>
      <c r="C99" s="731"/>
    </row>
    <row r="100" spans="1:3">
      <c r="A100" s="731"/>
      <c r="B100" s="731"/>
      <c r="C100" s="731"/>
    </row>
    <row r="101" spans="1:3">
      <c r="A101" s="731"/>
      <c r="B101" s="731"/>
      <c r="C101" s="731"/>
    </row>
    <row r="102" spans="1:3">
      <c r="A102" s="731"/>
      <c r="B102" s="731"/>
      <c r="C102" s="731"/>
    </row>
    <row r="103" spans="1:3">
      <c r="A103" s="731"/>
      <c r="B103" s="731"/>
      <c r="C103" s="731"/>
    </row>
    <row r="104" spans="1:3">
      <c r="A104" s="731"/>
      <c r="B104" s="731"/>
      <c r="C104" s="731"/>
    </row>
    <row r="105" spans="1:3">
      <c r="A105" s="731"/>
      <c r="B105" s="731"/>
      <c r="C105" s="731"/>
    </row>
    <row r="106" spans="1:3">
      <c r="A106" s="731"/>
      <c r="B106" s="731"/>
      <c r="C106" s="731"/>
    </row>
    <row r="107" spans="1:3">
      <c r="A107" s="731"/>
      <c r="B107" s="731"/>
      <c r="C107" s="731"/>
    </row>
    <row r="108" spans="1:3">
      <c r="A108" s="731"/>
      <c r="B108" s="731"/>
      <c r="C108" s="731"/>
    </row>
    <row r="109" spans="1:3">
      <c r="A109" s="731"/>
      <c r="B109" s="731"/>
      <c r="C109" s="731"/>
    </row>
    <row r="110" spans="1:3">
      <c r="A110" s="731"/>
      <c r="B110" s="731"/>
      <c r="C110" s="731"/>
    </row>
    <row r="111" spans="1:3">
      <c r="A111" s="731"/>
      <c r="B111" s="731"/>
      <c r="C111" s="731"/>
    </row>
  </sheetData>
  <pageMargins left="0.75" right="0.75" top="1" bottom="1" header="0.5" footer="0.5"/>
  <pageSetup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N289"/>
  <sheetViews>
    <sheetView zoomScaleNormal="100" workbookViewId="0">
      <selection sqref="A1:D1"/>
    </sheetView>
  </sheetViews>
  <sheetFormatPr defaultRowHeight="12.75"/>
  <cols>
    <col min="1" max="1" width="4.140625" style="194" customWidth="1"/>
    <col min="2" max="2" width="76.85546875" customWidth="1"/>
    <col min="3" max="3" width="23.42578125" customWidth="1"/>
    <col min="4" max="4" width="14" style="423" customWidth="1"/>
    <col min="5" max="5" width="15" customWidth="1"/>
    <col min="6" max="6" width="10.28515625" customWidth="1"/>
    <col min="7" max="7" width="15" bestFit="1" customWidth="1"/>
    <col min="8" max="8" width="14" customWidth="1"/>
    <col min="9" max="9" width="11.28515625" bestFit="1" customWidth="1"/>
    <col min="10" max="10" width="15" customWidth="1"/>
    <col min="11" max="12" width="12.28515625" customWidth="1"/>
    <col min="14" max="14" width="11" customWidth="1"/>
  </cols>
  <sheetData>
    <row r="1" spans="1:7" ht="18">
      <c r="A1" s="1231" t="str">
        <f>+'ATT H-9A'!A4</f>
        <v>Potomac Electric Power Company</v>
      </c>
      <c r="B1" s="1231"/>
      <c r="C1" s="1231"/>
      <c r="D1" s="1231"/>
      <c r="E1" s="2"/>
      <c r="F1" s="2"/>
    </row>
    <row r="2" spans="1:7">
      <c r="A2" s="536"/>
      <c r="D2" s="723"/>
      <c r="E2" s="2"/>
      <c r="F2" s="2"/>
    </row>
    <row r="3" spans="1:7" ht="15">
      <c r="A3" s="1233" t="s">
        <v>599</v>
      </c>
      <c r="B3" s="1234"/>
      <c r="C3" s="1234"/>
      <c r="D3" s="1234"/>
      <c r="E3" s="2"/>
      <c r="F3" s="2"/>
    </row>
    <row r="4" spans="1:7">
      <c r="B4" s="133"/>
      <c r="C4" s="194"/>
      <c r="E4" s="571"/>
      <c r="F4" s="2"/>
    </row>
    <row r="5" spans="1:7">
      <c r="B5" s="413"/>
      <c r="C5" s="194"/>
      <c r="E5" s="571"/>
      <c r="F5" s="2"/>
    </row>
    <row r="6" spans="1:7">
      <c r="A6"/>
      <c r="B6" s="414" t="s">
        <v>590</v>
      </c>
      <c r="E6" s="2"/>
      <c r="F6" s="2"/>
    </row>
    <row r="7" spans="1:7">
      <c r="A7">
        <v>1</v>
      </c>
      <c r="B7" s="415" t="s">
        <v>497</v>
      </c>
      <c r="C7" s="420"/>
      <c r="D7" s="425">
        <v>10527171</v>
      </c>
      <c r="E7" s="1030"/>
      <c r="F7" s="565"/>
      <c r="G7" s="195"/>
    </row>
    <row r="8" spans="1:7" s="416" customFormat="1">
      <c r="A8" s="421">
        <v>2</v>
      </c>
      <c r="B8" s="422" t="s">
        <v>591</v>
      </c>
      <c r="C8" s="421" t="s">
        <v>628</v>
      </c>
      <c r="D8" s="1035">
        <f>SUM(D6:D7)</f>
        <v>10527171</v>
      </c>
      <c r="E8" s="583"/>
      <c r="F8" s="584"/>
      <c r="G8" s="417"/>
    </row>
    <row r="9" spans="1:7">
      <c r="A9"/>
      <c r="B9" s="199"/>
      <c r="C9" s="199"/>
      <c r="D9" s="426"/>
      <c r="E9" s="426"/>
      <c r="F9" s="2"/>
      <c r="G9" s="199"/>
    </row>
    <row r="10" spans="1:7">
      <c r="A10" s="2"/>
      <c r="B10" s="414" t="s">
        <v>498</v>
      </c>
      <c r="C10" s="199"/>
      <c r="E10" s="432"/>
      <c r="F10" s="2"/>
      <c r="G10" s="200"/>
    </row>
    <row r="11" spans="1:7">
      <c r="A11" s="2"/>
      <c r="B11" s="418"/>
      <c r="C11" s="196"/>
      <c r="D11" s="427"/>
      <c r="E11" s="585"/>
      <c r="F11" s="2"/>
      <c r="G11" s="196"/>
    </row>
    <row r="12" spans="1:7">
      <c r="A12" s="2">
        <f>+A8+1</f>
        <v>3</v>
      </c>
      <c r="B12" s="415" t="s">
        <v>83</v>
      </c>
      <c r="C12" s="195"/>
      <c r="D12" s="460">
        <v>598388</v>
      </c>
      <c r="E12" s="586"/>
      <c r="F12" s="2"/>
      <c r="G12" s="195"/>
    </row>
    <row r="13" spans="1:7" ht="38.25">
      <c r="A13" s="560">
        <f t="shared" ref="A13:A19" si="0">+A12+1</f>
        <v>4</v>
      </c>
      <c r="B13" s="195" t="s">
        <v>499</v>
      </c>
      <c r="C13" s="195"/>
      <c r="D13" s="428"/>
      <c r="E13" s="587"/>
      <c r="F13" s="2"/>
      <c r="G13" s="195"/>
    </row>
    <row r="14" spans="1:7">
      <c r="A14" s="2">
        <f t="shared" si="0"/>
        <v>5</v>
      </c>
      <c r="B14" s="199" t="s">
        <v>349</v>
      </c>
      <c r="C14" s="195"/>
      <c r="D14" s="429">
        <v>1230548</v>
      </c>
      <c r="E14" s="588"/>
      <c r="F14" s="2"/>
      <c r="G14" s="195"/>
    </row>
    <row r="15" spans="1:7">
      <c r="A15">
        <f t="shared" si="0"/>
        <v>6</v>
      </c>
      <c r="B15" s="199" t="s">
        <v>500</v>
      </c>
      <c r="C15" s="573"/>
      <c r="D15" s="430"/>
      <c r="E15" s="589"/>
      <c r="F15" s="2"/>
      <c r="G15" s="196"/>
    </row>
    <row r="16" spans="1:7">
      <c r="A16">
        <f t="shared" si="0"/>
        <v>7</v>
      </c>
      <c r="B16" s="199" t="s">
        <v>501</v>
      </c>
      <c r="C16" s="195"/>
      <c r="D16" s="428"/>
      <c r="E16" s="587"/>
      <c r="F16" s="2"/>
      <c r="G16" s="195"/>
    </row>
    <row r="17" spans="1:14">
      <c r="A17">
        <f t="shared" si="0"/>
        <v>8</v>
      </c>
      <c r="B17" s="199" t="s">
        <v>502</v>
      </c>
      <c r="C17" s="420"/>
      <c r="D17" s="424">
        <v>0</v>
      </c>
      <c r="E17" s="590"/>
      <c r="F17" s="2"/>
      <c r="G17" s="200"/>
    </row>
    <row r="18" spans="1:14">
      <c r="A18">
        <f t="shared" si="0"/>
        <v>9</v>
      </c>
      <c r="B18" s="199" t="s">
        <v>503</v>
      </c>
      <c r="C18" s="197"/>
      <c r="D18" s="424">
        <v>0</v>
      </c>
      <c r="E18" s="590"/>
      <c r="F18" s="2"/>
    </row>
    <row r="19" spans="1:14">
      <c r="A19">
        <f t="shared" si="0"/>
        <v>10</v>
      </c>
      <c r="B19" s="199" t="s">
        <v>525</v>
      </c>
      <c r="C19" s="197"/>
      <c r="D19" s="424">
        <v>0</v>
      </c>
      <c r="E19" s="590"/>
      <c r="F19" s="2"/>
    </row>
    <row r="20" spans="1:14">
      <c r="A20"/>
      <c r="B20" s="199"/>
      <c r="C20" s="197"/>
      <c r="D20" s="424"/>
      <c r="E20" s="590"/>
      <c r="F20" s="2"/>
    </row>
    <row r="21" spans="1:14">
      <c r="A21">
        <f>+A19+1</f>
        <v>11</v>
      </c>
      <c r="B21" s="199" t="s">
        <v>653</v>
      </c>
      <c r="C21" s="421" t="s">
        <v>630</v>
      </c>
      <c r="D21" s="431">
        <f>SUM(D8:D20)</f>
        <v>12356107</v>
      </c>
      <c r="E21" s="432"/>
      <c r="F21" s="2"/>
    </row>
    <row r="22" spans="1:14">
      <c r="A22" s="2">
        <v>12</v>
      </c>
      <c r="B22" s="512" t="s">
        <v>677</v>
      </c>
      <c r="C22" s="197"/>
      <c r="D22" s="432">
        <f>+D37</f>
        <v>-7372704.2098500002</v>
      </c>
      <c r="E22" s="432"/>
      <c r="F22" s="2"/>
    </row>
    <row r="23" spans="1:14">
      <c r="A23" s="2">
        <v>13</v>
      </c>
      <c r="B23" s="512" t="s">
        <v>636</v>
      </c>
      <c r="C23" s="197"/>
      <c r="D23" s="432">
        <f>+D21+D22</f>
        <v>4983402.7901499998</v>
      </c>
      <c r="E23" s="432"/>
      <c r="F23" s="2"/>
    </row>
    <row r="24" spans="1:14">
      <c r="A24"/>
      <c r="B24" s="199"/>
      <c r="D24" s="432"/>
      <c r="E24" s="432"/>
      <c r="F24" s="2"/>
      <c r="H24" s="575"/>
      <c r="J24" s="575"/>
      <c r="L24" s="575"/>
      <c r="N24" s="575"/>
    </row>
    <row r="25" spans="1:14">
      <c r="A25"/>
      <c r="B25" s="419" t="s">
        <v>592</v>
      </c>
      <c r="D25" s="433"/>
      <c r="E25" s="433"/>
      <c r="F25" s="2"/>
      <c r="H25" s="575"/>
      <c r="J25" s="575"/>
      <c r="L25" s="575"/>
      <c r="N25" s="575"/>
    </row>
    <row r="26" spans="1:14" ht="63.75">
      <c r="A26" s="560">
        <v>14</v>
      </c>
      <c r="B26" s="561" t="s">
        <v>663</v>
      </c>
      <c r="D26" s="432"/>
      <c r="E26" s="432"/>
      <c r="F26" s="2"/>
      <c r="H26" s="575"/>
      <c r="J26" s="575"/>
      <c r="K26" s="575"/>
      <c r="L26" s="575"/>
    </row>
    <row r="27" spans="1:14">
      <c r="A27" s="544"/>
      <c r="B27" s="199"/>
      <c r="E27" s="432"/>
      <c r="F27" s="2"/>
      <c r="H27" s="575"/>
      <c r="J27" s="575"/>
      <c r="K27" s="575"/>
      <c r="L27" s="575"/>
      <c r="N27" s="575"/>
    </row>
    <row r="28" spans="1:14" ht="51">
      <c r="A28" s="544">
        <v>15</v>
      </c>
      <c r="B28" s="198" t="s">
        <v>270</v>
      </c>
      <c r="D28" s="200"/>
      <c r="E28" s="590"/>
      <c r="F28" s="2"/>
      <c r="H28" s="575"/>
      <c r="J28" s="575"/>
      <c r="K28" s="575"/>
      <c r="L28" s="575"/>
    </row>
    <row r="29" spans="1:14">
      <c r="A29" s="544"/>
      <c r="B29" s="199"/>
      <c r="E29" s="432"/>
      <c r="F29" s="2"/>
      <c r="H29" s="575"/>
      <c r="J29" s="575"/>
      <c r="K29" s="575"/>
      <c r="L29" s="575"/>
    </row>
    <row r="30" spans="1:14" ht="153">
      <c r="A30" s="545">
        <v>16</v>
      </c>
      <c r="B30" s="527" t="s">
        <v>519</v>
      </c>
      <c r="C30" s="528"/>
      <c r="D30" s="529"/>
      <c r="E30" s="529"/>
      <c r="F30" s="2"/>
      <c r="H30" s="575"/>
      <c r="J30" s="575"/>
      <c r="K30" s="575"/>
      <c r="L30" s="575"/>
    </row>
    <row r="31" spans="1:14" ht="15.75">
      <c r="A31" s="545" t="s">
        <v>654</v>
      </c>
      <c r="B31" s="527" t="s">
        <v>662</v>
      </c>
      <c r="C31" s="528"/>
      <c r="D31" s="531">
        <f>D7+D17+D19</f>
        <v>10527171</v>
      </c>
      <c r="E31" s="690"/>
      <c r="F31" s="582"/>
      <c r="G31" s="582"/>
      <c r="H31" s="575"/>
    </row>
    <row r="32" spans="1:14" s="416" customFormat="1" ht="31.5">
      <c r="A32" s="545" t="s">
        <v>655</v>
      </c>
      <c r="B32" s="1194" t="s">
        <v>804</v>
      </c>
      <c r="C32" s="1195" t="s">
        <v>203</v>
      </c>
      <c r="D32" s="531">
        <f>'5 - Cost Support 1'!E229</f>
        <v>4218237.4196999995</v>
      </c>
      <c r="E32" s="1031"/>
      <c r="F32" s="582"/>
      <c r="G32" s="582"/>
      <c r="H32" s="688"/>
    </row>
    <row r="33" spans="1:10" ht="15.75">
      <c r="A33" s="545" t="s">
        <v>656</v>
      </c>
      <c r="B33" s="527" t="s">
        <v>430</v>
      </c>
      <c r="C33" s="528"/>
      <c r="D33" s="542">
        <f>+D31-D32</f>
        <v>6308933.5803000005</v>
      </c>
      <c r="E33" s="542"/>
      <c r="F33" s="488"/>
      <c r="G33" s="488"/>
      <c r="H33" s="689"/>
    </row>
    <row r="34" spans="1:10" s="416" customFormat="1" ht="15.75">
      <c r="A34" s="545" t="s">
        <v>657</v>
      </c>
      <c r="B34" s="527" t="s">
        <v>431</v>
      </c>
      <c r="C34" s="528"/>
      <c r="D34" s="542">
        <f>+D33/2</f>
        <v>3154466.7901500002</v>
      </c>
      <c r="E34" s="542"/>
      <c r="F34" s="2"/>
      <c r="G34" s="2"/>
      <c r="H34" s="576"/>
      <c r="J34" s="577"/>
    </row>
    <row r="35" spans="1:10" ht="38.25">
      <c r="A35" s="545" t="s">
        <v>658</v>
      </c>
      <c r="B35" s="527" t="s">
        <v>52</v>
      </c>
      <c r="C35" s="528"/>
      <c r="D35" s="531">
        <v>0</v>
      </c>
      <c r="E35" s="542"/>
      <c r="F35" s="2"/>
      <c r="G35" s="687"/>
    </row>
    <row r="36" spans="1:10" ht="15.75">
      <c r="A36" s="545" t="s">
        <v>659</v>
      </c>
      <c r="B36" s="540" t="s">
        <v>432</v>
      </c>
      <c r="C36" s="530"/>
      <c r="D36" s="541">
        <f>+D34+D35</f>
        <v>3154466.7901500002</v>
      </c>
      <c r="E36" s="541"/>
      <c r="F36" s="2"/>
      <c r="G36" s="2"/>
      <c r="H36" s="575"/>
    </row>
    <row r="37" spans="1:10" ht="15.75">
      <c r="A37" s="545" t="s">
        <v>674</v>
      </c>
      <c r="B37" s="540" t="s">
        <v>660</v>
      </c>
      <c r="C37" s="530"/>
      <c r="D37" s="541">
        <f>+D36-D31</f>
        <v>-7372704.2098500002</v>
      </c>
      <c r="E37" s="541"/>
      <c r="F37" s="2"/>
      <c r="G37" s="2"/>
      <c r="H37" s="575"/>
    </row>
    <row r="38" spans="1:10" ht="63.75">
      <c r="A38" s="562">
        <v>18</v>
      </c>
      <c r="B38" s="406" t="s">
        <v>133</v>
      </c>
      <c r="C38" s="1195"/>
      <c r="D38" s="563">
        <f>SUM(13935055+51886291+180100783)-D40-D21</f>
        <v>74970563</v>
      </c>
      <c r="E38" s="1032"/>
      <c r="F38" s="572"/>
      <c r="I38" s="489"/>
    </row>
    <row r="39" spans="1:10">
      <c r="C39" s="725"/>
      <c r="E39" s="432"/>
      <c r="F39" s="2"/>
    </row>
    <row r="40" spans="1:10">
      <c r="A40" s="194">
        <v>19</v>
      </c>
      <c r="B40" t="s">
        <v>6</v>
      </c>
      <c r="C40" s="725"/>
      <c r="D40" s="431">
        <v>158595459</v>
      </c>
      <c r="E40" s="1032"/>
      <c r="F40" s="2"/>
    </row>
    <row r="41" spans="1:10">
      <c r="D41" s="434"/>
      <c r="E41" s="433"/>
      <c r="F41" s="2"/>
    </row>
    <row r="42" spans="1:10">
      <c r="A42" s="194">
        <v>20</v>
      </c>
      <c r="B42" s="197" t="s">
        <v>626</v>
      </c>
      <c r="C42" s="197"/>
      <c r="D42" s="461">
        <f>+D21+D26+D38+D40</f>
        <v>245922129</v>
      </c>
      <c r="E42" s="591"/>
      <c r="F42" s="584"/>
      <c r="G42" s="416"/>
    </row>
    <row r="43" spans="1:10">
      <c r="A43" s="194">
        <v>21</v>
      </c>
      <c r="B43" s="197" t="s">
        <v>282</v>
      </c>
      <c r="E43" s="488"/>
      <c r="F43" s="2"/>
    </row>
    <row r="44" spans="1:10">
      <c r="E44" s="582"/>
    </row>
    <row r="47" spans="1:10">
      <c r="C47" s="725"/>
      <c r="D47" s="433"/>
      <c r="E47" s="383"/>
      <c r="F47" s="383"/>
      <c r="G47" s="383"/>
    </row>
    <row r="48" spans="1:10">
      <c r="D48" s="433"/>
      <c r="E48" s="383"/>
      <c r="F48" s="383"/>
      <c r="G48" s="776"/>
    </row>
    <row r="49" spans="4:7">
      <c r="D49" s="433"/>
      <c r="E49" s="383"/>
      <c r="F49" s="383"/>
      <c r="G49" s="776"/>
    </row>
    <row r="50" spans="4:7">
      <c r="D50" s="433"/>
      <c r="E50" s="383"/>
      <c r="F50" s="383"/>
      <c r="G50" s="776"/>
    </row>
    <row r="51" spans="4:7">
      <c r="D51" s="433"/>
      <c r="E51" s="383"/>
      <c r="F51" s="777"/>
      <c r="G51" s="776"/>
    </row>
    <row r="52" spans="4:7">
      <c r="G52" s="775"/>
    </row>
    <row r="53" spans="4:7">
      <c r="G53" s="775"/>
    </row>
    <row r="54" spans="4:7">
      <c r="G54" s="775"/>
    </row>
    <row r="55" spans="4:7">
      <c r="G55" s="775"/>
    </row>
    <row r="56" spans="4:7">
      <c r="G56" s="236"/>
    </row>
    <row r="58" spans="4:7">
      <c r="G58" s="236"/>
    </row>
    <row r="59" spans="4:7">
      <c r="G59" s="236"/>
    </row>
    <row r="60" spans="4:7">
      <c r="G60" s="236"/>
    </row>
    <row r="62" spans="4:7">
      <c r="G62" s="775"/>
    </row>
    <row r="63" spans="4:7">
      <c r="G63" s="775"/>
    </row>
    <row r="289" spans="3:3" ht="15.75">
      <c r="C289" s="174" t="s">
        <v>192</v>
      </c>
    </row>
  </sheetData>
  <customSheetViews>
    <customSheetView guid="{63011E91-4609-4523-98FE-FD252E915668}" scale="60" showPageBreaks="1" fitToPage="1" printArea="1" view="pageBreakPreview" showRuler="0" topLeftCell="A43">
      <selection activeCell="C29" sqref="C29"/>
      <pageMargins left="0.5" right="0.5" top="1" bottom="1" header="0.5" footer="0.5"/>
      <printOptions horizontalCentered="1"/>
      <pageSetup scale="64" orientation="portrait" r:id="rId1"/>
      <headerFooter alignWithMargins="0">
        <oddHeader>&amp;R&amp;12Page &amp;P of &amp;N</oddHeader>
      </headerFooter>
    </customSheetView>
    <customSheetView guid="{B647CB7F-C846-4278-B6B1-1EF7F3C004F5}" scale="75" showPageBreaks="1" fitToPage="1" printArea="1" showRuler="0" topLeftCell="A26">
      <selection activeCell="C29" sqref="C29"/>
      <pageMargins left="0.5" right="0.5" top="1" bottom="1" header="0.5" footer="0.5"/>
      <printOptions horizontalCentered="1"/>
      <pageSetup scale="66" orientation="portrait" r:id="rId2"/>
      <headerFooter alignWithMargins="0">
        <oddHeader>&amp;R&amp;12Page &amp;P of &amp;N</oddHeader>
      </headerFooter>
    </customSheetView>
    <customSheetView guid="{28948E05-8F34-4F1E-96FB-A80A6A844600}" scale="75" showPageBreaks="1" fitToPage="1" printArea="1" showRuler="0" topLeftCell="A14">
      <selection activeCell="B32" sqref="B32"/>
      <pageMargins left="0.5" right="0.5" top="1" bottom="1" header="0.5" footer="0.5"/>
      <printOptions horizontalCentered="1"/>
      <pageSetup scale="64" orientation="portrait" r:id="rId3"/>
      <headerFooter alignWithMargins="0">
        <oddHeader>&amp;R&amp;12Page &amp;P of &amp;N</oddHeader>
      </headerFooter>
    </customSheetView>
    <customSheetView guid="{71B42B22-A376-44B5-B0C1-23FC1AA3DBA2}" scale="75" showPageBreaks="1" fitToPage="1" printArea="1" showRuler="0" topLeftCell="A14">
      <selection activeCell="B32" sqref="B32"/>
      <pageMargins left="0.5" right="0.5" top="1" bottom="1" header="0.5" footer="0.5"/>
      <printOptions horizontalCentered="1"/>
      <pageSetup scale="66" orientation="portrait" r:id="rId4"/>
      <headerFooter alignWithMargins="0">
        <oddHeader>&amp;R&amp;14Page &amp;P of &amp;N</oddHeader>
      </headerFooter>
    </customSheetView>
    <customSheetView guid="{DC91DEF3-837B-4BB9-A81E-3B78C5914E6C}" scale="75" showPageBreaks="1" fitToPage="1" printArea="1" showRuler="0" topLeftCell="A20">
      <selection activeCell="B28" sqref="B28"/>
      <pageMargins left="0.5" right="0.5" top="1" bottom="1" header="0.5" footer="0.5"/>
      <printOptions horizontalCentered="1"/>
      <pageSetup scale="66" orientation="portrait" r:id="rId5"/>
      <headerFooter alignWithMargins="0">
        <oddHeader>&amp;R&amp;12Page &amp;P of &amp;N</oddHeader>
      </headerFooter>
    </customSheetView>
    <customSheetView guid="{FAAD9AAC-1337-43AB-BF1F-CCF9DFCF5B78}" scale="75" showPageBreaks="1" fitToPage="1" printArea="1" showRuler="0" topLeftCell="A22">
      <selection activeCell="F53" sqref="F53"/>
      <pageMargins left="0.5" right="0.5" top="1" bottom="1" header="0.5" footer="0.5"/>
      <printOptions horizontalCentered="1"/>
      <pageSetup scale="64" orientation="portrait" r:id="rId6"/>
      <headerFooter alignWithMargins="0"/>
    </customSheetView>
  </customSheetViews>
  <mergeCells count="2">
    <mergeCell ref="A3:D3"/>
    <mergeCell ref="A1:D1"/>
  </mergeCells>
  <phoneticPr fontId="0" type="noConversion"/>
  <printOptions horizontalCentered="1"/>
  <pageMargins left="0.5" right="0.5" top="1" bottom="1" header="0.5" footer="0.5"/>
  <pageSetup scale="61" fitToHeight="0" orientation="portrait" r:id="rId7"/>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316"/>
  <sheetViews>
    <sheetView zoomScale="75" zoomScaleNormal="75" workbookViewId="0">
      <selection sqref="A1:I1"/>
    </sheetView>
  </sheetViews>
  <sheetFormatPr defaultRowHeight="12.75"/>
  <cols>
    <col min="1" max="1" width="9.28515625" customWidth="1"/>
    <col min="2" max="2" width="3" customWidth="1"/>
    <col min="3" max="3" width="8.140625" customWidth="1"/>
    <col min="4" max="4" width="38.7109375" customWidth="1"/>
    <col min="5" max="5" width="28.7109375" customWidth="1"/>
    <col min="6" max="6" width="34.28515625" customWidth="1"/>
    <col min="7" max="7" width="37.140625" customWidth="1"/>
    <col min="8" max="8" width="3.85546875" customWidth="1"/>
    <col min="9" max="9" width="18" customWidth="1"/>
  </cols>
  <sheetData>
    <row r="1" spans="1:9" ht="18">
      <c r="A1" s="1231" t="str">
        <f>+'ATT H-9A'!A4</f>
        <v>Potomac Electric Power Company</v>
      </c>
      <c r="B1" s="1231"/>
      <c r="C1" s="1231"/>
      <c r="D1" s="1231"/>
      <c r="E1" s="1231"/>
      <c r="F1" s="1231"/>
      <c r="G1" s="1231"/>
      <c r="H1" s="1232"/>
      <c r="I1" s="1232"/>
    </row>
    <row r="2" spans="1:9" ht="18">
      <c r="A2" s="216"/>
      <c r="B2" s="403"/>
      <c r="C2" s="403"/>
      <c r="D2" s="403"/>
      <c r="E2" s="403"/>
      <c r="F2" s="403"/>
      <c r="G2" s="403"/>
    </row>
    <row r="3" spans="1:9" ht="18">
      <c r="A3" s="1235" t="s">
        <v>531</v>
      </c>
      <c r="B3" s="1235"/>
      <c r="C3" s="1235"/>
      <c r="D3" s="1235"/>
      <c r="E3" s="1235"/>
      <c r="F3" s="1235"/>
      <c r="G3" s="1235"/>
      <c r="H3" s="1232"/>
      <c r="I3" s="1232"/>
    </row>
    <row r="5" spans="1:9" s="39" customFormat="1" ht="15">
      <c r="B5" s="216"/>
    </row>
    <row r="6" spans="1:9" s="39" customFormat="1" ht="15"/>
    <row r="7" spans="1:9" s="39" customFormat="1" ht="15"/>
    <row r="8" spans="1:9" s="39" customFormat="1" ht="15">
      <c r="C8" s="39" t="s">
        <v>520</v>
      </c>
    </row>
    <row r="9" spans="1:9" s="39" customFormat="1" ht="15">
      <c r="A9" s="83" t="s">
        <v>60</v>
      </c>
      <c r="B9" s="83"/>
      <c r="D9" s="39" t="s">
        <v>521</v>
      </c>
      <c r="G9" s="45" t="s">
        <v>516</v>
      </c>
      <c r="I9" s="136">
        <f>+I56+I77</f>
        <v>82402001.956550747</v>
      </c>
    </row>
    <row r="10" spans="1:9" s="39" customFormat="1" ht="15">
      <c r="A10" s="83"/>
      <c r="B10" s="83"/>
    </row>
    <row r="11" spans="1:9" s="39" customFormat="1" ht="15">
      <c r="A11" s="83" t="s">
        <v>180</v>
      </c>
      <c r="B11" s="83"/>
      <c r="D11" s="39" t="str">
        <f>I11*10000&amp;" Basis Point increase in ROE"</f>
        <v>100 Basis Point increase in ROE</v>
      </c>
      <c r="I11" s="235">
        <v>0.01</v>
      </c>
    </row>
    <row r="12" spans="1:9" s="39" customFormat="1" ht="15">
      <c r="A12" s="83"/>
      <c r="B12" s="83"/>
      <c r="I12" s="235"/>
    </row>
    <row r="13" spans="1:9" s="45" customFormat="1" ht="15">
      <c r="A13" s="83"/>
      <c r="B13" s="83"/>
      <c r="C13" s="39"/>
      <c r="D13" s="39"/>
      <c r="E13" s="39"/>
      <c r="F13" s="39"/>
      <c r="G13" s="39"/>
      <c r="H13" s="39"/>
    </row>
    <row r="14" spans="1:9" s="45" customFormat="1" ht="15.75">
      <c r="A14" s="387" t="s">
        <v>581</v>
      </c>
      <c r="B14" s="114"/>
      <c r="C14" s="114"/>
      <c r="D14" s="114"/>
      <c r="E14" s="114"/>
      <c r="F14" s="114"/>
      <c r="G14" s="114"/>
      <c r="H14" s="114"/>
      <c r="I14" s="114"/>
    </row>
    <row r="15" spans="1:9" s="39" customFormat="1" ht="15">
      <c r="I15" s="232"/>
    </row>
    <row r="16" spans="1:9" s="39" customFormat="1" ht="15">
      <c r="A16" s="83">
        <f>+'ATT H-9A'!A110</f>
        <v>59</v>
      </c>
      <c r="C16" s="61" t="str">
        <f>+'ATT H-9A'!B110</f>
        <v>Rate Base</v>
      </c>
      <c r="D16" s="61"/>
      <c r="F16" s="61"/>
      <c r="G16" s="61" t="str">
        <f>+'ATT H-9A'!F110</f>
        <v>(Line 39 + 58)</v>
      </c>
      <c r="H16" s="61"/>
      <c r="I16" s="136">
        <f>+'ATT H-9A'!H110</f>
        <v>674070074.57990313</v>
      </c>
    </row>
    <row r="17" spans="1:9" s="39" customFormat="1" ht="15">
      <c r="G17" s="61"/>
      <c r="I17" s="232"/>
    </row>
    <row r="18" spans="1:9" s="39" customFormat="1" ht="15">
      <c r="G18" s="61"/>
    </row>
    <row r="19" spans="1:9" s="39" customFormat="1" ht="15.75">
      <c r="A19" s="25"/>
      <c r="B19" s="61"/>
      <c r="C19" s="142" t="str">
        <f>'ATT H-9A'!B179</f>
        <v>Long Term Interest</v>
      </c>
      <c r="D19" s="77"/>
      <c r="E19" s="33"/>
      <c r="F19" s="28"/>
      <c r="G19" s="344"/>
      <c r="H19" s="21"/>
    </row>
    <row r="20" spans="1:9" s="39" customFormat="1" ht="15.75">
      <c r="A20" s="25">
        <f>'ATT H-9A'!A180</f>
        <v>100</v>
      </c>
      <c r="B20" s="61"/>
      <c r="C20" s="61"/>
      <c r="D20" s="77" t="str">
        <f>'ATT H-9A'!C180</f>
        <v>Long Term Interest</v>
      </c>
      <c r="E20" s="33"/>
      <c r="F20" s="28"/>
      <c r="G20" s="344" t="str">
        <f>'ATT H-9A'!F180</f>
        <v>p117.62c through 67c</v>
      </c>
      <c r="H20" s="21"/>
      <c r="I20" s="36">
        <f>+'ATT H-9A'!H180</f>
        <v>125334120</v>
      </c>
    </row>
    <row r="21" spans="1:9" s="39" customFormat="1" ht="15">
      <c r="A21" s="6">
        <f>'ATT H-9A'!A181</f>
        <v>101</v>
      </c>
      <c r="B21" s="61"/>
      <c r="C21" s="61"/>
      <c r="D21" s="41" t="str">
        <f>'ATT H-9A'!C181</f>
        <v xml:space="preserve">    Less LTD Interest on Securitization Bonds</v>
      </c>
      <c r="E21" s="224" t="str">
        <f>'ATT H-9A'!E181</f>
        <v>(Note P)</v>
      </c>
      <c r="F21" s="225"/>
      <c r="G21" s="345" t="str">
        <f>'ATT H-9A'!F181</f>
        <v>Attachment 8</v>
      </c>
      <c r="H21" s="99"/>
      <c r="I21" s="36">
        <f>+'ATT H-9A'!H181</f>
        <v>0</v>
      </c>
    </row>
    <row r="22" spans="1:9" s="39" customFormat="1" ht="15.75">
      <c r="A22" s="6">
        <f>'ATT H-9A'!A182</f>
        <v>102</v>
      </c>
      <c r="B22" s="61"/>
      <c r="C22" s="61"/>
      <c r="D22" s="41" t="str">
        <f>'ATT H-9A'!C182</f>
        <v>Long Term Interest</v>
      </c>
      <c r="E22" s="33"/>
      <c r="F22" s="77"/>
      <c r="G22" s="346" t="str">
        <f>'ATT H-9A'!F182</f>
        <v>"(Line 100 - line 101)"</v>
      </c>
      <c r="H22" s="21"/>
      <c r="I22" s="36">
        <f>+I20-I21</f>
        <v>125334120</v>
      </c>
    </row>
    <row r="23" spans="1:9" s="39" customFormat="1" ht="15">
      <c r="A23" s="6"/>
      <c r="B23" s="61"/>
      <c r="C23" s="4"/>
      <c r="D23" s="41"/>
      <c r="E23" s="9"/>
      <c r="F23" s="5"/>
      <c r="G23" s="217"/>
      <c r="H23" s="5"/>
      <c r="I23" s="10"/>
    </row>
    <row r="24" spans="1:9" s="39" customFormat="1" ht="15.75">
      <c r="A24" s="27">
        <f>'ATT H-9A'!A184</f>
        <v>103</v>
      </c>
      <c r="B24" s="61"/>
      <c r="C24" s="61" t="str">
        <f>'ATT H-9A'!B184</f>
        <v>Preferred Dividends</v>
      </c>
      <c r="D24" s="343"/>
      <c r="F24" s="9" t="str">
        <f>'ATT H-9A'!E184</f>
        <v xml:space="preserve"> enter positive</v>
      </c>
      <c r="G24" s="144" t="str">
        <f>'ATT H-9A'!F184</f>
        <v>p118.29c</v>
      </c>
      <c r="H24" s="5"/>
      <c r="I24" s="36">
        <f>+'ATT H-9A'!H184</f>
        <v>0</v>
      </c>
    </row>
    <row r="25" spans="1:9" s="39" customFormat="1" ht="15">
      <c r="A25" s="6"/>
      <c r="B25" s="61"/>
      <c r="C25" s="4"/>
      <c r="D25" s="41"/>
      <c r="E25" s="9"/>
      <c r="F25" s="3"/>
      <c r="G25" s="144"/>
      <c r="H25" s="5"/>
      <c r="I25" s="10"/>
    </row>
    <row r="26" spans="1:9" s="39" customFormat="1" ht="15.75">
      <c r="A26" s="6"/>
      <c r="B26" s="61"/>
      <c r="C26" s="4" t="str">
        <f>'ATT H-9A'!B186</f>
        <v>Common Stock</v>
      </c>
      <c r="D26" s="93"/>
      <c r="E26" s="9"/>
      <c r="F26" s="28"/>
      <c r="G26" s="144"/>
      <c r="H26" s="5"/>
      <c r="I26" s="10"/>
    </row>
    <row r="27" spans="1:9" s="39" customFormat="1" ht="15">
      <c r="A27" s="6">
        <f>'ATT H-9A'!A187</f>
        <v>104</v>
      </c>
      <c r="B27" s="61"/>
      <c r="C27" s="61"/>
      <c r="D27" s="41" t="str">
        <f>'ATT H-9A'!C187</f>
        <v>Proprietary Capital</v>
      </c>
      <c r="E27" s="5"/>
      <c r="F27" s="5"/>
      <c r="G27" s="144" t="str">
        <f>'ATT H-9A'!F187</f>
        <v>p112.16c</v>
      </c>
      <c r="H27" s="5"/>
      <c r="I27" s="36">
        <f>+'ATT H-9A'!H187</f>
        <v>2299750147</v>
      </c>
    </row>
    <row r="28" spans="1:9" s="39" customFormat="1" ht="15">
      <c r="A28" s="25">
        <f>'ATT H-9A'!A188</f>
        <v>105</v>
      </c>
      <c r="B28" s="61"/>
      <c r="C28" s="61"/>
      <c r="D28" s="43" t="str">
        <f>'ATT H-9A'!C188</f>
        <v xml:space="preserve">    Less Preferred Stock</v>
      </c>
      <c r="F28" s="10" t="str">
        <f>'ATT H-9A'!E188</f>
        <v>enter negative</v>
      </c>
      <c r="G28" s="347" t="str">
        <f>'ATT H-9A'!F188</f>
        <v>(Line 114)</v>
      </c>
      <c r="H28" s="5"/>
      <c r="I28" s="10">
        <f>-I39</f>
        <v>0</v>
      </c>
    </row>
    <row r="29" spans="1:9" s="39" customFormat="1" ht="15">
      <c r="A29" s="6">
        <f>'ATT H-9A'!A189</f>
        <v>106</v>
      </c>
      <c r="B29" s="61"/>
      <c r="C29" s="61"/>
      <c r="D29" s="43" t="str">
        <f>'ATT H-9A'!C189</f>
        <v xml:space="preserve">    Less Account 216.1</v>
      </c>
      <c r="F29" s="101" t="str">
        <f>'ATT H-9A'!E189</f>
        <v>enter negative</v>
      </c>
      <c r="G29" s="348" t="str">
        <f>'ATT H-9A'!F189</f>
        <v>p112.12c</v>
      </c>
      <c r="H29" s="99"/>
      <c r="I29" s="101">
        <f>+'ATT H-9A'!H189</f>
        <v>-1646367</v>
      </c>
    </row>
    <row r="30" spans="1:9" s="39" customFormat="1" ht="15">
      <c r="A30" s="6">
        <f>'ATT H-9A'!A190</f>
        <v>107</v>
      </c>
      <c r="B30" s="61"/>
      <c r="C30" s="61"/>
      <c r="D30" s="43" t="str">
        <f>'ATT H-9A'!C190</f>
        <v>Common Stock</v>
      </c>
      <c r="F30" s="36"/>
      <c r="G30" s="349" t="str">
        <f>'ATT H-9A'!F190</f>
        <v>(Sum Lines 104 to 106)</v>
      </c>
      <c r="H30" s="117"/>
      <c r="I30" s="10">
        <f>SUM(I27:I29)</f>
        <v>2298103780</v>
      </c>
    </row>
    <row r="31" spans="1:9" s="39" customFormat="1" ht="15">
      <c r="A31" s="6"/>
      <c r="B31" s="61"/>
      <c r="C31" s="4"/>
      <c r="D31" s="41"/>
      <c r="F31" s="9"/>
      <c r="G31" s="144"/>
      <c r="H31" s="28"/>
      <c r="I31" s="10"/>
    </row>
    <row r="32" spans="1:9" s="39" customFormat="1" ht="15.75">
      <c r="A32" s="6"/>
      <c r="B32" s="61"/>
      <c r="C32" s="4" t="str">
        <f>'ATT H-9A'!B192</f>
        <v>Capitalization</v>
      </c>
      <c r="D32" s="93"/>
      <c r="F32" s="9"/>
      <c r="G32" s="144"/>
      <c r="H32" s="28"/>
      <c r="I32" s="10"/>
    </row>
    <row r="33" spans="1:9" s="39" customFormat="1" ht="15">
      <c r="A33" s="6">
        <f>'ATT H-9A'!A193</f>
        <v>108</v>
      </c>
      <c r="B33" s="61"/>
      <c r="C33" s="61"/>
      <c r="D33" s="41" t="str">
        <f>'ATT H-9A'!C193</f>
        <v>Long Term Debt</v>
      </c>
      <c r="F33" s="9"/>
      <c r="G33" s="4" t="str">
        <f>'ATT H-9A'!F193</f>
        <v>p112.17c through 21c</v>
      </c>
      <c r="H33" s="28"/>
      <c r="I33" s="36">
        <f>+'ATT H-9A'!H193</f>
        <v>2341845195</v>
      </c>
    </row>
    <row r="34" spans="1:9" s="39" customFormat="1" ht="15">
      <c r="A34" s="25">
        <f>'ATT H-9A'!A194</f>
        <v>109</v>
      </c>
      <c r="B34" s="61"/>
      <c r="C34" s="61"/>
      <c r="D34" s="41" t="str">
        <f>'ATT H-9A'!C194</f>
        <v xml:space="preserve">      Less Loss on Reacquired Debt </v>
      </c>
      <c r="F34" s="9" t="str">
        <f>'ATT H-9A'!E194</f>
        <v>enter negative</v>
      </c>
      <c r="G34" s="144" t="str">
        <f>'ATT H-9A'!F194</f>
        <v>p111.81c</v>
      </c>
      <c r="H34" s="28"/>
      <c r="I34" s="36">
        <f>+'ATT H-9A'!H194</f>
        <v>-17208914</v>
      </c>
    </row>
    <row r="35" spans="1:9" s="39" customFormat="1" ht="15">
      <c r="A35" s="25">
        <f>'ATT H-9A'!A195</f>
        <v>110</v>
      </c>
      <c r="B35" s="59"/>
      <c r="C35" s="59"/>
      <c r="D35" s="43" t="str">
        <f>'ATT H-9A'!C195</f>
        <v xml:space="preserve">      Plus Gain on Reacquired Debt</v>
      </c>
      <c r="F35" s="23" t="str">
        <f>'ATT H-9A'!E195</f>
        <v>enter positive</v>
      </c>
      <c r="G35" s="142" t="str">
        <f>'ATT H-9A'!F195</f>
        <v>p113.61c</v>
      </c>
      <c r="H35" s="44"/>
      <c r="I35" s="36">
        <f>+'ATT H-9A'!H195</f>
        <v>0</v>
      </c>
    </row>
    <row r="36" spans="1:9" s="39" customFormat="1" ht="15">
      <c r="A36" s="25">
        <f>'ATT H-9A'!A196</f>
        <v>111</v>
      </c>
      <c r="B36" s="59"/>
      <c r="C36" s="59"/>
      <c r="D36" s="43" t="str">
        <f>'ATT H-9A'!C196</f>
        <v xml:space="preserve">      Less ADIT associated with Gain or Loss</v>
      </c>
      <c r="F36" s="23" t="str">
        <f>'ATT H-9A'!E196</f>
        <v>enter negative</v>
      </c>
      <c r="G36" s="142" t="str">
        <f>'ATT H-9A'!F196</f>
        <v>Attachment 1</v>
      </c>
      <c r="H36" s="44"/>
      <c r="I36" s="36">
        <f>+'ATT H-9A'!H196</f>
        <v>6895614</v>
      </c>
    </row>
    <row r="37" spans="1:9" s="39" customFormat="1" ht="15">
      <c r="A37" s="25">
        <f>'ATT H-9A'!A197</f>
        <v>112</v>
      </c>
      <c r="B37" s="59"/>
      <c r="C37" s="59"/>
      <c r="D37" s="43" t="str">
        <f>'ATT H-9A'!C197</f>
        <v xml:space="preserve">      Less LTD on Securitization Bonds</v>
      </c>
      <c r="F37" s="23" t="str">
        <f>'ATT H-9A'!E197</f>
        <v>enter negative</v>
      </c>
      <c r="G37" s="142" t="str">
        <f>'ATT H-9A'!F197</f>
        <v>Attachment 8</v>
      </c>
      <c r="H37" s="44"/>
      <c r="I37" s="36">
        <f>+'ATT H-9A'!H197</f>
        <v>0</v>
      </c>
    </row>
    <row r="38" spans="1:9" s="39" customFormat="1" ht="15">
      <c r="A38" s="25">
        <f>'ATT H-9A'!A198</f>
        <v>113</v>
      </c>
      <c r="B38" s="59"/>
      <c r="C38" s="59"/>
      <c r="D38" s="43" t="str">
        <f>'ATT H-9A'!C198</f>
        <v>Total Long Term Debt</v>
      </c>
      <c r="E38" s="514"/>
      <c r="F38" s="38"/>
      <c r="G38" s="532" t="str">
        <f>'ATT H-9A'!F198</f>
        <v>(Sum Lines 108 to 112)</v>
      </c>
      <c r="H38" s="48"/>
      <c r="I38" s="51">
        <f>SUM(I33:I37)</f>
        <v>2331531895</v>
      </c>
    </row>
    <row r="39" spans="1:9" s="39" customFormat="1" ht="15">
      <c r="A39" s="25">
        <f>'ATT H-9A'!A199</f>
        <v>114</v>
      </c>
      <c r="B39" s="59"/>
      <c r="C39" s="59"/>
      <c r="D39" s="43" t="str">
        <f>'ATT H-9A'!C199</f>
        <v>Preferred Stock</v>
      </c>
      <c r="E39" s="23"/>
      <c r="F39" s="22"/>
      <c r="G39" s="142" t="str">
        <f>'ATT H-9A'!F199</f>
        <v>p112.3c</v>
      </c>
      <c r="H39" s="44"/>
      <c r="I39" s="36">
        <f>+'ATT H-9A'!H199</f>
        <v>0</v>
      </c>
    </row>
    <row r="40" spans="1:9" s="39" customFormat="1" ht="15">
      <c r="A40" s="6">
        <f>'ATT H-9A'!A200</f>
        <v>115</v>
      </c>
      <c r="B40" s="61"/>
      <c r="C40" s="61"/>
      <c r="D40" s="41" t="str">
        <f>'ATT H-9A'!C200</f>
        <v>Common Stock</v>
      </c>
      <c r="E40" s="28"/>
      <c r="F40" s="3"/>
      <c r="G40" s="61" t="str">
        <f>'ATT H-9A'!F200</f>
        <v>(Line 107)</v>
      </c>
      <c r="H40" s="28"/>
      <c r="I40" s="36">
        <f>I30</f>
        <v>2298103780</v>
      </c>
    </row>
    <row r="41" spans="1:9" s="39" customFormat="1" ht="15.75">
      <c r="A41" s="6">
        <f>'ATT H-9A'!A201</f>
        <v>116</v>
      </c>
      <c r="B41" s="61"/>
      <c r="C41" s="61"/>
      <c r="D41" s="41" t="str">
        <f>'ATT H-9A'!C201</f>
        <v>Total  Capitalization</v>
      </c>
      <c r="E41" s="52"/>
      <c r="F41" s="80"/>
      <c r="G41" s="350" t="str">
        <f>'ATT H-9A'!F201</f>
        <v>(Sum Lines 113 to 115)</v>
      </c>
      <c r="H41" s="31"/>
      <c r="I41" s="51">
        <f>I40+I39+I38</f>
        <v>4629635675</v>
      </c>
    </row>
    <row r="42" spans="1:9" s="39" customFormat="1" ht="15">
      <c r="A42" s="6"/>
      <c r="B42" s="61"/>
      <c r="C42" s="61"/>
      <c r="D42" s="41"/>
      <c r="E42" s="28"/>
      <c r="F42" s="3"/>
      <c r="G42" s="61"/>
      <c r="H42" s="5"/>
      <c r="I42" s="24"/>
    </row>
    <row r="43" spans="1:9" s="39" customFormat="1" ht="15">
      <c r="A43" s="69">
        <f>'ATT H-9A'!A203</f>
        <v>117</v>
      </c>
      <c r="B43" s="61"/>
      <c r="C43" s="61"/>
      <c r="D43" s="41" t="str">
        <f>'ATT H-9A'!C203</f>
        <v>Debt %</v>
      </c>
      <c r="E43" s="37"/>
      <c r="F43" s="143" t="str">
        <f>'ATT H-9A'!D203</f>
        <v>Total Long Term Debt</v>
      </c>
      <c r="G43" s="61" t="str">
        <f>'ATT H-9A'!F203</f>
        <v>(Line 113 / 116)</v>
      </c>
      <c r="H43" s="5"/>
      <c r="I43" s="463">
        <f>IF(I41&gt;0,I38/I41,0)</f>
        <v>0.50361023170575947</v>
      </c>
    </row>
    <row r="44" spans="1:9" s="39" customFormat="1" ht="15">
      <c r="A44" s="25">
        <f>'ATT H-9A'!A204</f>
        <v>118</v>
      </c>
      <c r="B44" s="61"/>
      <c r="C44" s="61"/>
      <c r="D44" s="41" t="str">
        <f>'ATT H-9A'!C204</f>
        <v>Preferred %</v>
      </c>
      <c r="E44" s="3"/>
      <c r="F44" s="143" t="str">
        <f>'ATT H-9A'!D204</f>
        <v>Preferred Stock</v>
      </c>
      <c r="G44" s="61" t="str">
        <f>'ATT H-9A'!F204</f>
        <v>(Line 114 / 116)</v>
      </c>
      <c r="H44" s="5"/>
      <c r="I44" s="463">
        <f>IF(I41&gt;0,I39/I41,0)</f>
        <v>0</v>
      </c>
    </row>
    <row r="45" spans="1:9" s="39" customFormat="1" ht="15">
      <c r="A45" s="25">
        <f>'ATT H-9A'!A205</f>
        <v>119</v>
      </c>
      <c r="B45" s="61"/>
      <c r="C45" s="61"/>
      <c r="D45" s="41" t="str">
        <f>'ATT H-9A'!C205</f>
        <v>Common %</v>
      </c>
      <c r="E45" s="3"/>
      <c r="F45" s="143" t="str">
        <f>'ATT H-9A'!D205</f>
        <v>Common Stock</v>
      </c>
      <c r="G45" s="61" t="str">
        <f>'ATT H-9A'!F205</f>
        <v>(Line 115 / 116)</v>
      </c>
      <c r="H45" s="5"/>
      <c r="I45" s="463">
        <f>IF(I41&gt;0,I40/I41,0)</f>
        <v>0.49638976829424059</v>
      </c>
    </row>
    <row r="46" spans="1:9" s="39" customFormat="1" ht="15">
      <c r="A46" s="25"/>
      <c r="B46" s="61"/>
      <c r="C46" s="61"/>
      <c r="D46" s="41"/>
      <c r="E46" s="28"/>
      <c r="F46" s="144"/>
      <c r="G46" s="61"/>
      <c r="H46" s="5"/>
      <c r="I46" s="24"/>
    </row>
    <row r="47" spans="1:9" s="39" customFormat="1" ht="15">
      <c r="A47" s="69">
        <f>'ATT H-9A'!A207</f>
        <v>120</v>
      </c>
      <c r="B47" s="61"/>
      <c r="C47" s="61"/>
      <c r="D47" s="41" t="str">
        <f>'ATT H-9A'!C207</f>
        <v>Debt Cost</v>
      </c>
      <c r="E47" s="37"/>
      <c r="F47" s="144" t="str">
        <f>'ATT H-9A'!D207</f>
        <v>Total Long Term Debt</v>
      </c>
      <c r="G47" s="61" t="str">
        <f>'ATT H-9A'!F207</f>
        <v>(Line 102 / 113)</v>
      </c>
      <c r="H47" s="5"/>
      <c r="I47" s="464">
        <f>IF(I38&gt;0,I22/I38,0)</f>
        <v>5.3756125004672091E-2</v>
      </c>
    </row>
    <row r="48" spans="1:9" s="39" customFormat="1" ht="15">
      <c r="A48" s="25">
        <f>'ATT H-9A'!A208</f>
        <v>121</v>
      </c>
      <c r="B48" s="61"/>
      <c r="C48" s="61"/>
      <c r="D48" s="41" t="str">
        <f>'ATT H-9A'!C208</f>
        <v>Preferred Cost</v>
      </c>
      <c r="E48" s="3"/>
      <c r="F48" s="144" t="str">
        <f>'ATT H-9A'!D208</f>
        <v>Preferred Stock</v>
      </c>
      <c r="G48" s="61" t="str">
        <f>'ATT H-9A'!F208</f>
        <v>(Line 103 / 114)</v>
      </c>
      <c r="H48" s="5"/>
      <c r="I48" s="464">
        <f>IF(I39&gt;0,I24/I39,0)</f>
        <v>0</v>
      </c>
    </row>
    <row r="49" spans="1:9" s="39" customFormat="1" ht="15">
      <c r="A49" s="25">
        <f>'ATT H-9A'!A209</f>
        <v>122</v>
      </c>
      <c r="B49" s="61"/>
      <c r="C49" s="61"/>
      <c r="D49" s="41" t="str">
        <f>'ATT H-9A'!C209</f>
        <v>Common Cost</v>
      </c>
      <c r="E49" s="3" t="s">
        <v>522</v>
      </c>
      <c r="F49" s="144" t="str">
        <f>'ATT H-9A'!D209</f>
        <v>Common Stock</v>
      </c>
      <c r="G49" s="217" t="s">
        <v>526</v>
      </c>
      <c r="H49" s="5"/>
      <c r="I49" s="578">
        <f>+'ATT H-9A'!H209+0.01</f>
        <v>0.11499999999999999</v>
      </c>
    </row>
    <row r="50" spans="1:9" s="39" customFormat="1" ht="15">
      <c r="A50" s="25"/>
      <c r="B50" s="61"/>
      <c r="C50" s="61"/>
      <c r="D50" s="41"/>
      <c r="E50" s="28"/>
      <c r="F50" s="144"/>
      <c r="G50" s="61"/>
      <c r="H50" s="5"/>
      <c r="I50" s="28"/>
    </row>
    <row r="51" spans="1:9" s="39" customFormat="1" ht="15">
      <c r="A51" s="69">
        <f>'ATT H-9A'!A211</f>
        <v>123</v>
      </c>
      <c r="B51" s="61"/>
      <c r="C51" s="61"/>
      <c r="D51" s="41" t="str">
        <f>'ATT H-9A'!C211</f>
        <v>Weighted Cost of Debt</v>
      </c>
      <c r="E51" s="37"/>
      <c r="F51" s="143" t="str">
        <f>'ATT H-9A'!D211</f>
        <v>Total Long Term Debt (WCLTD)</v>
      </c>
      <c r="G51" s="61" t="str">
        <f>'ATT H-9A'!F211</f>
        <v>(Line 117 * 120)</v>
      </c>
      <c r="H51" s="26"/>
      <c r="I51" s="18">
        <f>I47*I43</f>
        <v>2.7072134569206683E-2</v>
      </c>
    </row>
    <row r="52" spans="1:9" s="39" customFormat="1" ht="15">
      <c r="A52" s="25">
        <f>'ATT H-9A'!A212</f>
        <v>124</v>
      </c>
      <c r="B52" s="61"/>
      <c r="C52" s="61"/>
      <c r="D52" s="41" t="str">
        <f>'ATT H-9A'!C212</f>
        <v>Weighted Cost of Preferred</v>
      </c>
      <c r="E52" s="3"/>
      <c r="F52" s="143" t="str">
        <f>'ATT H-9A'!D212</f>
        <v>Preferred Stock</v>
      </c>
      <c r="G52" s="61" t="str">
        <f>'ATT H-9A'!F212</f>
        <v>(Line 118 * 121)</v>
      </c>
      <c r="H52" s="65"/>
      <c r="I52" s="18">
        <f>I48*I44</f>
        <v>0</v>
      </c>
    </row>
    <row r="53" spans="1:9" s="39" customFormat="1" ht="15">
      <c r="A53" s="25">
        <f>'ATT H-9A'!A213</f>
        <v>125</v>
      </c>
      <c r="B53" s="61"/>
      <c r="C53" s="61"/>
      <c r="D53" s="87" t="str">
        <f>'ATT H-9A'!C213</f>
        <v>Weighted Cost of Common</v>
      </c>
      <c r="E53" s="149"/>
      <c r="F53" s="148" t="str">
        <f>'ATT H-9A'!D213</f>
        <v>Common Stock</v>
      </c>
      <c r="G53" s="351" t="str">
        <f>'ATT H-9A'!F213</f>
        <v>(Line 119 * 122)</v>
      </c>
      <c r="H53" s="100"/>
      <c r="I53" s="150">
        <f>I49*I45</f>
        <v>5.708482335383766E-2</v>
      </c>
    </row>
    <row r="54" spans="1:9" s="39" customFormat="1" ht="15.75">
      <c r="A54" s="6">
        <f>'ATT H-9A'!A214</f>
        <v>126</v>
      </c>
      <c r="B54" s="61"/>
      <c r="C54" s="61" t="str">
        <f>'ATT H-9A'!B214</f>
        <v>Total Return ( R )</v>
      </c>
      <c r="D54" s="61"/>
      <c r="E54" s="118"/>
      <c r="F54" s="76"/>
      <c r="G54" s="352" t="str">
        <f>'ATT H-9A'!F214</f>
        <v>(Sum Lines 123 to 125)</v>
      </c>
      <c r="H54" s="78"/>
      <c r="I54" s="68">
        <f>SUM(I51:I53)</f>
        <v>8.415695792304434E-2</v>
      </c>
    </row>
    <row r="55" spans="1:9" s="39" customFormat="1" ht="15.75">
      <c r="A55" s="11"/>
      <c r="B55" s="61"/>
      <c r="C55" s="61"/>
      <c r="D55" s="61"/>
      <c r="E55" s="118"/>
      <c r="F55" s="76"/>
      <c r="G55" s="352"/>
      <c r="H55" s="78"/>
      <c r="I55" s="68"/>
    </row>
    <row r="56" spans="1:9" s="39" customFormat="1" ht="16.5" thickBot="1">
      <c r="A56" s="27">
        <f>'ATT H-9A'!A216</f>
        <v>127</v>
      </c>
      <c r="B56" s="61"/>
      <c r="C56" s="61" t="str">
        <f>'ATT H-9A'!B216</f>
        <v>Investment Return = Rate Base * Rate of Return</v>
      </c>
      <c r="D56" s="61"/>
      <c r="E56" s="97"/>
      <c r="F56" s="98"/>
      <c r="G56" s="353" t="str">
        <f>'ATT H-9A'!F216</f>
        <v>(Line 59 * 126)</v>
      </c>
      <c r="H56" s="103"/>
      <c r="I56" s="35">
        <f>+I54*I16</f>
        <v>56727686.903604269</v>
      </c>
    </row>
    <row r="57" spans="1:9" s="39" customFormat="1" ht="15.75" thickTop="1">
      <c r="A57" s="6"/>
      <c r="B57" s="6"/>
      <c r="C57" s="27"/>
      <c r="D57" s="3"/>
      <c r="E57" s="28"/>
      <c r="F57" s="83"/>
      <c r="G57" s="5"/>
      <c r="H57" s="5"/>
      <c r="I57" s="18"/>
    </row>
    <row r="58" spans="1:9" s="39" customFormat="1" ht="15.75">
      <c r="A58" s="110" t="s">
        <v>524</v>
      </c>
      <c r="B58" s="110"/>
      <c r="C58" s="111"/>
      <c r="D58" s="112"/>
      <c r="E58" s="113"/>
      <c r="F58" s="161"/>
      <c r="G58" s="114"/>
      <c r="H58" s="114"/>
      <c r="I58" s="115"/>
    </row>
    <row r="59" spans="1:9" s="39" customFormat="1" ht="15.75">
      <c r="A59" s="43"/>
      <c r="B59" s="43"/>
      <c r="C59" s="27"/>
      <c r="D59" s="20"/>
      <c r="E59" s="44"/>
      <c r="F59" s="17"/>
      <c r="G59" s="28"/>
      <c r="H59" s="28"/>
      <c r="I59" s="34"/>
    </row>
    <row r="60" spans="1:9" s="39" customFormat="1" ht="15.75">
      <c r="A60" s="27" t="s">
        <v>58</v>
      </c>
      <c r="B60" s="27"/>
      <c r="C60" s="123" t="s">
        <v>138</v>
      </c>
      <c r="D60" s="28"/>
      <c r="E60" s="28"/>
      <c r="F60" s="17"/>
      <c r="G60" s="5"/>
      <c r="H60" s="14"/>
      <c r="I60" s="28"/>
    </row>
    <row r="61" spans="1:9" s="39" customFormat="1" ht="15">
      <c r="A61" s="27">
        <f>+A56+1</f>
        <v>128</v>
      </c>
      <c r="B61" s="83"/>
      <c r="C61" s="27"/>
      <c r="D61" s="28" t="s">
        <v>136</v>
      </c>
      <c r="E61" s="28"/>
      <c r="F61" s="83"/>
      <c r="G61" s="462"/>
      <c r="H61" s="29"/>
      <c r="I61" s="246">
        <f>+'ATT H-9A'!H221</f>
        <v>0.35</v>
      </c>
    </row>
    <row r="62" spans="1:9" s="39" customFormat="1" ht="15">
      <c r="A62" s="6">
        <f>+A61+1</f>
        <v>129</v>
      </c>
      <c r="B62" s="83"/>
      <c r="C62" s="27"/>
      <c r="D62" s="29" t="s">
        <v>135</v>
      </c>
      <c r="E62" s="19"/>
      <c r="F62" s="83"/>
      <c r="G62" s="462"/>
      <c r="H62" s="29"/>
      <c r="I62" s="246">
        <f>+'ATT H-9A'!H222</f>
        <v>7.8E-2</v>
      </c>
    </row>
    <row r="63" spans="1:9" s="39" customFormat="1" ht="15">
      <c r="A63" s="6">
        <f>+A62+1</f>
        <v>130</v>
      </c>
      <c r="B63" s="83"/>
      <c r="C63" s="27"/>
      <c r="D63" s="29" t="s">
        <v>429</v>
      </c>
      <c r="E63" s="29"/>
      <c r="F63" s="83"/>
      <c r="G63" s="462" t="str">
        <f>+'ATT H-9A'!F223</f>
        <v>Per State Tax Code</v>
      </c>
      <c r="H63" s="29"/>
      <c r="I63" s="246">
        <f>+'ATT H-9A'!H223</f>
        <v>0</v>
      </c>
    </row>
    <row r="64" spans="1:9" s="39" customFormat="1" ht="15">
      <c r="A64" s="6">
        <f>+A63+1</f>
        <v>131</v>
      </c>
      <c r="B64" s="83"/>
      <c r="C64" s="27"/>
      <c r="D64" s="29" t="s">
        <v>230</v>
      </c>
      <c r="E64" s="13" t="s">
        <v>245</v>
      </c>
      <c r="F64" s="83"/>
      <c r="H64" s="29"/>
      <c r="I64" s="246">
        <f>+'ATT H-9A'!H224</f>
        <v>0.40069999999999995</v>
      </c>
    </row>
    <row r="65" spans="1:9" s="39" customFormat="1" ht="15">
      <c r="A65" s="6">
        <f>+A64+1</f>
        <v>132</v>
      </c>
      <c r="B65" s="83"/>
      <c r="C65" s="27"/>
      <c r="D65" s="29" t="s">
        <v>219</v>
      </c>
      <c r="E65" s="19"/>
      <c r="F65" s="83"/>
      <c r="G65" s="28"/>
      <c r="H65" s="29"/>
      <c r="I65" s="246">
        <f>+'ATT H-9A'!H225</f>
        <v>0.66861338227932576</v>
      </c>
    </row>
    <row r="66" spans="1:9" s="39" customFormat="1" ht="15">
      <c r="A66" s="27"/>
      <c r="B66" s="27"/>
      <c r="C66" s="27"/>
      <c r="D66" s="28"/>
      <c r="E66" s="28"/>
      <c r="F66" s="12"/>
      <c r="G66" s="13"/>
      <c r="H66" s="14"/>
      <c r="I66" s="15"/>
    </row>
    <row r="67" spans="1:9" s="39" customFormat="1" ht="15.75">
      <c r="A67" s="27"/>
      <c r="B67" s="27"/>
      <c r="C67" s="123" t="s">
        <v>132</v>
      </c>
      <c r="D67" s="3"/>
      <c r="E67" s="28"/>
      <c r="F67" s="17"/>
      <c r="G67" s="5"/>
      <c r="H67" s="14"/>
      <c r="I67" s="186"/>
    </row>
    <row r="68" spans="1:9" s="39" customFormat="1" ht="15">
      <c r="A68" s="27">
        <f>+A65+1</f>
        <v>133</v>
      </c>
      <c r="B68" s="83"/>
      <c r="C68" s="27"/>
      <c r="D68" s="3" t="s">
        <v>184</v>
      </c>
      <c r="E68" s="28"/>
      <c r="F68" s="24" t="s">
        <v>228</v>
      </c>
      <c r="G68" s="462" t="str">
        <f>+'ATT H-9A'!F228</f>
        <v xml:space="preserve">p266.8f </v>
      </c>
      <c r="H68" s="14"/>
      <c r="I68" s="555">
        <f>+'ATT H-9A'!H228</f>
        <v>-175359</v>
      </c>
    </row>
    <row r="69" spans="1:9" s="39" customFormat="1" ht="15">
      <c r="A69" s="27">
        <f>+A68+1</f>
        <v>134</v>
      </c>
      <c r="B69" s="83"/>
      <c r="C69" s="27"/>
      <c r="D69" s="3" t="s">
        <v>218</v>
      </c>
      <c r="E69" s="28"/>
      <c r="F69" s="6"/>
      <c r="G69" s="462" t="str">
        <f>+'ATT H-9A'!F229</f>
        <v>(Line 132)</v>
      </c>
      <c r="H69" s="14"/>
      <c r="I69" s="556">
        <f>+'ATT H-9A'!H229</f>
        <v>0.66861338227932576</v>
      </c>
    </row>
    <row r="70" spans="1:9" s="39" customFormat="1" ht="15.75">
      <c r="A70" s="27">
        <f>+A69+1</f>
        <v>135</v>
      </c>
      <c r="B70" s="83"/>
      <c r="C70" s="70"/>
      <c r="D70" s="85" t="s">
        <v>122</v>
      </c>
      <c r="E70" s="86"/>
      <c r="F70" s="147"/>
      <c r="G70" s="465" t="str">
        <f>+'ATT H-9A'!F230</f>
        <v>(Line 18)</v>
      </c>
      <c r="H70" s="73"/>
      <c r="I70" s="119">
        <f>+'ATT H-9A'!H35</f>
        <v>0.18240787621281643</v>
      </c>
    </row>
    <row r="71" spans="1:9" s="39" customFormat="1" ht="15.75">
      <c r="A71" s="6">
        <f>+A70+1</f>
        <v>136</v>
      </c>
      <c r="B71" s="83"/>
      <c r="C71" s="27"/>
      <c r="D71" s="128" t="s">
        <v>134</v>
      </c>
      <c r="E71" s="48"/>
      <c r="F71" s="180" t="s">
        <v>523</v>
      </c>
      <c r="G71" s="462" t="str">
        <f>+'ATT H-9A'!F231</f>
        <v>(Line 133 * (1 + 134) * 135)</v>
      </c>
      <c r="H71" s="75"/>
      <c r="I71" s="64">
        <f>+I68*(1+I69)*I70</f>
        <v>-53373.707266483019</v>
      </c>
    </row>
    <row r="72" spans="1:9" s="39" customFormat="1" ht="15.75">
      <c r="A72" s="6"/>
      <c r="B72" s="6"/>
      <c r="C72" s="27"/>
      <c r="D72" s="141"/>
      <c r="E72" s="72"/>
      <c r="F72" s="191"/>
      <c r="G72" s="188"/>
      <c r="H72" s="73"/>
      <c r="I72" s="189"/>
    </row>
    <row r="73" spans="1:9" s="39" customFormat="1" ht="15.75">
      <c r="A73" s="6"/>
      <c r="B73" s="6"/>
      <c r="C73" s="27"/>
      <c r="D73" s="141"/>
      <c r="E73" s="72"/>
      <c r="F73" s="191"/>
      <c r="G73" s="188"/>
      <c r="H73" s="73"/>
      <c r="I73" s="190"/>
    </row>
    <row r="74" spans="1:9" s="39" customFormat="1" ht="15.75">
      <c r="A74" s="27"/>
      <c r="B74" s="27"/>
      <c r="C74" s="27"/>
      <c r="D74" s="28"/>
      <c r="E74" s="28"/>
      <c r="F74" s="12"/>
      <c r="G74" s="13"/>
      <c r="H74" s="14"/>
      <c r="I74" s="187"/>
    </row>
    <row r="75" spans="1:9" s="39" customFormat="1" ht="15.75">
      <c r="A75" s="27">
        <f>+A71+1</f>
        <v>137</v>
      </c>
      <c r="B75" s="83"/>
      <c r="C75" s="1" t="s">
        <v>167</v>
      </c>
      <c r="E75" s="9" t="s">
        <v>172</v>
      </c>
      <c r="F75" s="17"/>
      <c r="G75" s="21"/>
      <c r="H75" s="28"/>
      <c r="I75" s="145">
        <f>+I65*(1-I51/I54)*I56</f>
        <v>25727688.760212962</v>
      </c>
    </row>
    <row r="76" spans="1:9" s="39" customFormat="1" ht="15.75">
      <c r="A76" s="27"/>
      <c r="B76" s="27"/>
      <c r="C76" s="27"/>
      <c r="D76" s="71"/>
      <c r="E76" s="72"/>
      <c r="F76" s="165"/>
      <c r="G76" s="21"/>
      <c r="H76" s="73"/>
      <c r="I76" s="58"/>
    </row>
    <row r="77" spans="1:9" s="39" customFormat="1" ht="16.5" thickBot="1">
      <c r="A77" s="27">
        <f>+A75+1</f>
        <v>138</v>
      </c>
      <c r="B77" s="83"/>
      <c r="C77" s="102" t="s">
        <v>7</v>
      </c>
      <c r="D77" s="102"/>
      <c r="E77" s="97"/>
      <c r="F77" s="158"/>
      <c r="G77" s="35"/>
      <c r="H77" s="122"/>
      <c r="I77" s="146">
        <f>+I75+I71</f>
        <v>25674315.052946478</v>
      </c>
    </row>
    <row r="78" spans="1:9" s="39" customFormat="1" ht="15.75" thickTop="1">
      <c r="A78" s="27"/>
      <c r="B78" s="27"/>
      <c r="C78" s="27"/>
      <c r="D78" s="13"/>
      <c r="E78" s="28"/>
      <c r="F78" s="83"/>
      <c r="G78" s="16"/>
      <c r="H78" s="8"/>
      <c r="I78" s="124"/>
    </row>
    <row r="79" spans="1:9" s="39" customFormat="1" ht="15"/>
    <row r="306" spans="1:6" ht="15.75">
      <c r="C306" s="174"/>
    </row>
    <row r="308" spans="1:6">
      <c r="A308" s="383"/>
      <c r="B308" s="383"/>
      <c r="C308" s="383"/>
      <c r="D308" s="383"/>
      <c r="E308" s="383"/>
      <c r="F308" s="383"/>
    </row>
    <row r="309" spans="1:6">
      <c r="A309" s="383"/>
      <c r="B309" s="383"/>
      <c r="C309" s="383"/>
      <c r="D309" s="383"/>
      <c r="E309" s="383"/>
      <c r="F309" s="383"/>
    </row>
    <row r="310" spans="1:6">
      <c r="A310" s="383"/>
      <c r="B310" s="383"/>
      <c r="C310" s="383"/>
      <c r="D310" s="383"/>
      <c r="E310" s="383"/>
      <c r="F310" s="383"/>
    </row>
    <row r="311" spans="1:6">
      <c r="A311" s="383"/>
      <c r="B311" s="383"/>
      <c r="C311" s="383"/>
      <c r="D311" s="383"/>
      <c r="E311" s="383"/>
      <c r="F311" s="383"/>
    </row>
    <row r="312" spans="1:6">
      <c r="A312" s="383"/>
      <c r="B312" s="383"/>
      <c r="C312" s="383"/>
      <c r="D312" s="383"/>
      <c r="E312" s="383"/>
      <c r="F312" s="383"/>
    </row>
    <row r="313" spans="1:6">
      <c r="A313" s="383"/>
      <c r="B313" s="383"/>
      <c r="C313" s="383"/>
      <c r="D313" s="383"/>
      <c r="E313" s="383"/>
      <c r="F313" s="383"/>
    </row>
    <row r="314" spans="1:6">
      <c r="A314" s="383"/>
      <c r="B314" s="383"/>
      <c r="C314" s="383"/>
      <c r="D314" s="383"/>
      <c r="E314" s="383"/>
      <c r="F314" s="383"/>
    </row>
    <row r="315" spans="1:6">
      <c r="A315" s="383"/>
      <c r="B315" s="383"/>
      <c r="C315" s="383"/>
      <c r="D315" s="383"/>
      <c r="E315" s="383"/>
      <c r="F315" s="383"/>
    </row>
    <row r="316" spans="1:6">
      <c r="A316" s="383"/>
      <c r="B316" s="383"/>
      <c r="C316" s="383"/>
      <c r="D316" s="383"/>
      <c r="E316" s="383"/>
      <c r="F316" s="383"/>
    </row>
  </sheetData>
  <customSheetViews>
    <customSheetView guid="{63011E91-4609-4523-98FE-FD252E915668}" scale="60" showPageBreaks="1" fitToPage="1" view="pageBreakPreview" showRuler="0" topLeftCell="A55">
      <selection activeCell="D6" sqref="D6"/>
      <pageMargins left="0.5" right="0.5" top="0.5" bottom="0.5" header="0.5" footer="0.5"/>
      <printOptions horizontalCentered="1"/>
      <pageSetup scale="53" orientation="portrait" r:id="rId1"/>
      <headerFooter alignWithMargins="0">
        <oddHeader>&amp;R&amp;12Page &amp;P of &amp;N</oddHeader>
      </headerFooter>
    </customSheetView>
    <customSheetView guid="{B647CB7F-C846-4278-B6B1-1EF7F3C004F5}" scale="75" fitToPage="1" showRuler="0">
      <selection activeCell="D6" sqref="D6"/>
      <pageMargins left="0.5" right="0.5" top="0.5" bottom="0.5" header="0.5" footer="0.5"/>
      <printOptions horizontalCentered="1"/>
      <pageSetup scale="53" orientation="portrait" r:id="rId2"/>
      <headerFooter alignWithMargins="0">
        <oddHeader>&amp;R&amp;12Page &amp;P of &amp;N</oddHeader>
      </headerFooter>
    </customSheetView>
    <customSheetView guid="{28948E05-8F34-4F1E-96FB-A80A6A844600}" scale="75" showPageBreaks="1" fitToPage="1" showRuler="0">
      <selection activeCell="D6" sqref="D6"/>
      <pageMargins left="0.5" right="0.5" top="0.5" bottom="0.5" header="0.5" footer="0.5"/>
      <printOptions horizontalCentered="1"/>
      <pageSetup scale="53" orientation="portrait" r:id="rId3"/>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4"/>
      <headerFooter alignWithMargins="0">
        <oddHeader>&amp;R&amp;14Page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5"/>
      <headerFooter alignWithMargins="0">
        <oddHeader>&amp;R&amp;12Page &amp;P of &amp;N</oddHeader>
      </headerFooter>
    </customSheetView>
    <customSheetView guid="{FAAD9AAC-1337-43AB-BF1F-CCF9DFCF5B78}" scale="75" showPageBreaks="1" fitToPage="1" showRuler="0">
      <selection activeCell="F53" sqref="F53"/>
      <pageMargins left="0.5" right="0.5" top="0.5" bottom="0.5" header="0.5" footer="0.5"/>
      <printOptions horizontalCentered="1"/>
      <pageSetup scale="53" orientation="portrait" r:id="rId6"/>
      <headerFooter alignWithMargins="0"/>
    </customSheetView>
  </customSheetViews>
  <mergeCells count="2">
    <mergeCell ref="A1:I1"/>
    <mergeCell ref="A3:I3"/>
  </mergeCells>
  <phoneticPr fontId="0" type="noConversion"/>
  <printOptions horizontalCentered="1"/>
  <pageMargins left="0.5" right="0.5" top="0.5" bottom="0.5" header="0.5" footer="0.5"/>
  <pageSetup scale="53" fitToHeight="0" orientation="portrait" r:id="rId7"/>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306"/>
  <sheetViews>
    <sheetView zoomScale="90" zoomScaleNormal="90" zoomScaleSheetLayoutView="50" workbookViewId="0"/>
  </sheetViews>
  <sheetFormatPr defaultRowHeight="12.75"/>
  <cols>
    <col min="1" max="1" width="6.42578125" customWidth="1"/>
    <col min="2" max="2" width="4.28515625" customWidth="1"/>
    <col min="3" max="3" width="60.5703125" customWidth="1"/>
    <col min="4" max="4" width="22.5703125" customWidth="1"/>
    <col min="5" max="5" width="14.140625" customWidth="1"/>
    <col min="6" max="6" width="19.7109375" customWidth="1"/>
    <col min="7" max="7" width="19" customWidth="1"/>
    <col min="8" max="8" width="15.28515625" customWidth="1"/>
    <col min="9" max="9" width="14.42578125" customWidth="1"/>
    <col min="10" max="11" width="15.5703125" customWidth="1"/>
    <col min="12" max="12" width="17.5703125" bestFit="1" customWidth="1"/>
    <col min="13" max="17" width="9.7109375" customWidth="1"/>
  </cols>
  <sheetData>
    <row r="1" spans="1:17" ht="21" customHeight="1">
      <c r="A1" s="269"/>
      <c r="B1" s="263"/>
      <c r="D1" s="170"/>
      <c r="E1" s="171"/>
      <c r="F1" s="172"/>
      <c r="G1" s="391" t="str">
        <f>+'ATT H-9A'!A4</f>
        <v>Potomac Electric Power Company</v>
      </c>
      <c r="H1" s="203"/>
      <c r="I1" s="203"/>
      <c r="J1" s="203"/>
      <c r="K1" s="203"/>
      <c r="L1" s="203"/>
      <c r="M1" s="203"/>
      <c r="N1" s="203"/>
      <c r="O1" s="203"/>
      <c r="P1" s="203"/>
      <c r="Q1" s="203"/>
    </row>
    <row r="2" spans="1:17" ht="21" customHeight="1">
      <c r="A2" s="358"/>
      <c r="B2" s="263"/>
      <c r="D2" s="170"/>
      <c r="E2" s="171"/>
      <c r="F2" s="172"/>
      <c r="H2" s="203"/>
      <c r="I2" s="203"/>
      <c r="J2" s="203"/>
      <c r="K2" s="203"/>
      <c r="L2" s="203"/>
      <c r="M2" s="203"/>
      <c r="N2" s="203"/>
      <c r="O2" s="203"/>
      <c r="P2" s="203"/>
      <c r="Q2" s="392"/>
    </row>
    <row r="3" spans="1:17" ht="21" customHeight="1">
      <c r="A3" s="358"/>
      <c r="B3" s="263"/>
      <c r="D3" s="170"/>
      <c r="E3" s="171"/>
      <c r="F3" s="172"/>
      <c r="G3" s="491" t="s">
        <v>203</v>
      </c>
      <c r="H3" s="203"/>
      <c r="I3" s="203"/>
      <c r="J3" s="203"/>
      <c r="K3" s="203"/>
      <c r="L3" s="203"/>
      <c r="M3" s="203"/>
      <c r="N3" s="203"/>
      <c r="O3" s="203"/>
      <c r="P3" s="203"/>
      <c r="Q3" s="392"/>
    </row>
    <row r="4" spans="1:17" ht="21" thickBot="1">
      <c r="A4" s="305" t="s">
        <v>570</v>
      </c>
      <c r="B4" s="263"/>
      <c r="D4" s="170"/>
      <c r="E4" s="171"/>
      <c r="F4" s="172"/>
      <c r="G4" s="203"/>
      <c r="H4" s="203"/>
      <c r="I4" s="203"/>
      <c r="J4" s="203"/>
      <c r="K4" s="203"/>
      <c r="L4" s="203"/>
      <c r="M4" s="203"/>
      <c r="N4" s="203"/>
      <c r="O4" s="203"/>
      <c r="P4" s="203"/>
      <c r="Q4" s="203"/>
    </row>
    <row r="5" spans="1:17" ht="26.25">
      <c r="A5" s="1256" t="s">
        <v>676</v>
      </c>
      <c r="B5" s="1257"/>
      <c r="C5" s="1257"/>
      <c r="D5" s="1257"/>
      <c r="E5" s="1257"/>
      <c r="F5" s="1258"/>
      <c r="G5" s="467" t="s">
        <v>439</v>
      </c>
      <c r="H5" s="326" t="s">
        <v>436</v>
      </c>
      <c r="I5" s="326" t="s">
        <v>440</v>
      </c>
      <c r="J5" s="1236" t="s">
        <v>400</v>
      </c>
      <c r="K5" s="1242"/>
      <c r="L5" s="1242"/>
      <c r="M5" s="1242"/>
      <c r="N5" s="1242"/>
      <c r="O5" s="1242"/>
      <c r="P5" s="1242"/>
      <c r="Q5" s="1243"/>
    </row>
    <row r="6" spans="1:17" ht="15.75">
      <c r="A6" s="279"/>
      <c r="B6" s="275" t="s">
        <v>173</v>
      </c>
      <c r="C6" s="170"/>
      <c r="D6" s="268"/>
      <c r="E6" s="253"/>
      <c r="F6" s="280"/>
      <c r="G6" s="320"/>
      <c r="H6" s="204"/>
      <c r="I6" s="204"/>
      <c r="J6" s="1255"/>
      <c r="K6" s="1240"/>
      <c r="L6" s="1240"/>
      <c r="M6" s="1240"/>
      <c r="N6" s="1240"/>
      <c r="O6" s="1240"/>
      <c r="P6" s="1240"/>
      <c r="Q6" s="1241"/>
    </row>
    <row r="7" spans="1:17" ht="15.75">
      <c r="A7" s="283">
        <f>+'ATT H-9A'!A24</f>
        <v>10</v>
      </c>
      <c r="B7" s="268"/>
      <c r="C7" s="265" t="str">
        <f>+'ATT H-9A'!C24</f>
        <v>Accumulated Intangible Amortization</v>
      </c>
      <c r="D7" s="170"/>
      <c r="E7" s="295" t="str">
        <f>+'ATT H-9A'!E24</f>
        <v>(Note A)</v>
      </c>
      <c r="F7" s="293" t="str">
        <f>+'ATT H-9A'!F24</f>
        <v>p200.21c</v>
      </c>
      <c r="G7" s="543">
        <v>24139690</v>
      </c>
      <c r="H7" s="715">
        <f>G7</f>
        <v>24139690</v>
      </c>
      <c r="I7" s="435">
        <v>0</v>
      </c>
      <c r="J7" s="1260" t="s">
        <v>2</v>
      </c>
      <c r="K7" s="1261"/>
      <c r="L7" s="1261"/>
      <c r="M7" s="1261"/>
      <c r="N7" s="1261"/>
      <c r="O7" s="1261"/>
      <c r="P7" s="1261"/>
      <c r="Q7" s="1262"/>
    </row>
    <row r="8" spans="1:17" ht="15.75">
      <c r="A8" s="283">
        <f>+'ATT H-9A'!A25</f>
        <v>11</v>
      </c>
      <c r="B8" s="268"/>
      <c r="C8" s="265" t="str">
        <f>+'ATT H-9A'!C25</f>
        <v>Accumulated Common Amortization - Electric</v>
      </c>
      <c r="D8" s="170"/>
      <c r="E8" s="295" t="str">
        <f>+'ATT H-9A'!E25</f>
        <v>(Note A)</v>
      </c>
      <c r="F8" s="293" t="str">
        <f>+'ATT H-9A'!F25</f>
        <v>p356</v>
      </c>
      <c r="G8" s="468">
        <v>0</v>
      </c>
      <c r="H8" s="435">
        <v>0</v>
      </c>
      <c r="I8" s="435">
        <v>0</v>
      </c>
      <c r="J8" s="1260"/>
      <c r="K8" s="1261"/>
      <c r="L8" s="1261"/>
      <c r="M8" s="1261"/>
      <c r="N8" s="1261"/>
      <c r="O8" s="1261"/>
      <c r="P8" s="1261"/>
      <c r="Q8" s="1262"/>
    </row>
    <row r="9" spans="1:17" ht="15.75">
      <c r="A9" s="283">
        <f>+'ATT H-9A'!A26</f>
        <v>12</v>
      </c>
      <c r="B9" s="170"/>
      <c r="C9" s="265" t="str">
        <f>+'ATT H-9A'!C26</f>
        <v>Accumulated Common Plant Depreciation - Electric</v>
      </c>
      <c r="D9" s="170"/>
      <c r="E9" s="295" t="str">
        <f>+'ATT H-9A'!E26</f>
        <v>(Note A)</v>
      </c>
      <c r="F9" s="293" t="str">
        <f>+'ATT H-9A'!F26</f>
        <v>p356</v>
      </c>
      <c r="G9" s="468">
        <v>0</v>
      </c>
      <c r="H9" s="435">
        <v>0</v>
      </c>
      <c r="I9" s="435">
        <v>0</v>
      </c>
      <c r="J9" s="1260"/>
      <c r="K9" s="1261"/>
      <c r="L9" s="1261"/>
      <c r="M9" s="1261"/>
      <c r="N9" s="1261"/>
      <c r="O9" s="1261"/>
      <c r="P9" s="1261"/>
      <c r="Q9" s="1262"/>
    </row>
    <row r="10" spans="1:17" ht="15.75">
      <c r="A10" s="279"/>
      <c r="B10" s="275" t="s">
        <v>121</v>
      </c>
      <c r="C10" s="170"/>
      <c r="D10" s="170"/>
      <c r="E10" s="261"/>
      <c r="F10" s="284"/>
      <c r="G10" s="320"/>
      <c r="H10" s="204"/>
      <c r="I10" s="204"/>
      <c r="J10" s="445"/>
      <c r="K10" s="446"/>
      <c r="L10" s="446"/>
      <c r="M10" s="446"/>
      <c r="N10" s="446"/>
      <c r="O10" s="446"/>
      <c r="P10" s="446"/>
      <c r="Q10" s="469"/>
    </row>
    <row r="11" spans="1:17" ht="15.75">
      <c r="A11" s="283">
        <f>+'ATT H-9A'!A46</f>
        <v>24</v>
      </c>
      <c r="B11" s="263"/>
      <c r="C11" s="265" t="str">
        <f>+'ATT H-9A'!C46</f>
        <v>Common Plant (Electric Only)</v>
      </c>
      <c r="D11" s="170"/>
      <c r="E11" s="295" t="str">
        <f>+'ATT H-9A'!E46</f>
        <v>(Notes A &amp; B)</v>
      </c>
      <c r="F11" s="293" t="str">
        <f>+'ATT H-9A'!F46</f>
        <v>p356</v>
      </c>
      <c r="G11" s="468">
        <v>0</v>
      </c>
      <c r="H11" s="435">
        <v>0</v>
      </c>
      <c r="I11" s="435">
        <v>0</v>
      </c>
      <c r="J11" s="1260"/>
      <c r="K11" s="1261"/>
      <c r="L11" s="1261"/>
      <c r="M11" s="1261"/>
      <c r="N11" s="1261"/>
      <c r="O11" s="1261"/>
      <c r="P11" s="1261"/>
      <c r="Q11" s="1262"/>
    </row>
    <row r="12" spans="1:17" ht="15.75">
      <c r="A12" s="285"/>
      <c r="B12" s="257" t="s">
        <v>361</v>
      </c>
      <c r="C12" s="288"/>
      <c r="D12" s="252"/>
      <c r="E12" s="451"/>
      <c r="F12" s="281"/>
      <c r="G12" s="320"/>
      <c r="H12" s="204"/>
      <c r="I12" s="204"/>
      <c r="J12" s="445"/>
      <c r="K12" s="446"/>
      <c r="L12" s="446"/>
      <c r="M12" s="446"/>
      <c r="N12" s="446"/>
      <c r="O12" s="446"/>
      <c r="P12" s="446"/>
      <c r="Q12" s="469"/>
    </row>
    <row r="13" spans="1:17" ht="15.75">
      <c r="A13" s="283">
        <f>+'ATT H-9A'!A75</f>
        <v>41</v>
      </c>
      <c r="B13" s="252"/>
      <c r="C13" s="265" t="str">
        <f>+'ATT H-9A'!C75</f>
        <v>Accumulated Investment Tax Credit Account No. 255</v>
      </c>
      <c r="D13" s="260"/>
      <c r="E13" s="295" t="str">
        <f>+'ATT H-9A'!E75</f>
        <v>(Notes A &amp; I)</v>
      </c>
      <c r="F13" s="293" t="str">
        <f>+'ATT H-9A'!F75</f>
        <v>p266.h</v>
      </c>
      <c r="G13" s="712">
        <v>2102230</v>
      </c>
      <c r="H13" s="715">
        <f>G13</f>
        <v>2102230</v>
      </c>
      <c r="I13" s="435">
        <v>0</v>
      </c>
      <c r="J13" s="1260" t="s">
        <v>2</v>
      </c>
      <c r="K13" s="1261"/>
      <c r="L13" s="1261"/>
      <c r="M13" s="1261"/>
      <c r="N13" s="1261"/>
      <c r="O13" s="1261"/>
      <c r="P13" s="1261"/>
      <c r="Q13" s="1262"/>
    </row>
    <row r="14" spans="1:17" ht="15.75">
      <c r="A14" s="283"/>
      <c r="B14" s="257" t="s">
        <v>103</v>
      </c>
      <c r="C14" s="262"/>
      <c r="D14" s="252"/>
      <c r="E14" s="254"/>
      <c r="F14" s="450"/>
      <c r="G14" s="320"/>
      <c r="H14" s="204"/>
      <c r="I14" s="204"/>
      <c r="J14" s="445"/>
      <c r="K14" s="446"/>
      <c r="L14" s="446"/>
      <c r="M14" s="446"/>
      <c r="N14" s="446"/>
      <c r="O14" s="446"/>
      <c r="P14" s="446"/>
      <c r="Q14" s="469"/>
    </row>
    <row r="15" spans="1:17" ht="15.75" customHeight="1">
      <c r="A15" s="285">
        <f>+'ATT H-9A'!A92</f>
        <v>47</v>
      </c>
      <c r="B15" s="252"/>
      <c r="C15" s="262" t="str">
        <f>+'ATT H-9A'!C92</f>
        <v>Undistributed Stores Exp</v>
      </c>
      <c r="D15" s="255"/>
      <c r="E15" s="254" t="str">
        <f>+'ATT H-9A'!E92</f>
        <v>(Note A)</v>
      </c>
      <c r="F15" s="292" t="str">
        <f>+'ATT H-9A'!F92</f>
        <v>p227.6c &amp; 16.c</v>
      </c>
      <c r="G15" s="543">
        <v>0</v>
      </c>
      <c r="H15" s="715">
        <f>G15</f>
        <v>0</v>
      </c>
      <c r="I15" s="435">
        <v>0</v>
      </c>
      <c r="J15" s="1260" t="s">
        <v>2</v>
      </c>
      <c r="K15" s="1261"/>
      <c r="L15" s="1261"/>
      <c r="M15" s="1261"/>
      <c r="N15" s="1261"/>
      <c r="O15" s="1261"/>
      <c r="P15" s="1261"/>
      <c r="Q15" s="1262"/>
    </row>
    <row r="16" spans="1:17" ht="15.75">
      <c r="A16" s="283"/>
      <c r="B16" s="275" t="s">
        <v>93</v>
      </c>
      <c r="C16" s="262"/>
      <c r="D16" s="255"/>
      <c r="E16" s="261"/>
      <c r="F16" s="292"/>
      <c r="G16" s="320"/>
      <c r="H16" s="204"/>
      <c r="I16" s="204"/>
      <c r="J16" s="445"/>
      <c r="K16" s="446"/>
      <c r="L16" s="446"/>
      <c r="M16" s="446"/>
      <c r="N16" s="446"/>
      <c r="O16" s="446"/>
      <c r="P16" s="446"/>
      <c r="Q16" s="469"/>
    </row>
    <row r="17" spans="1:17" ht="15.75">
      <c r="A17" s="283">
        <f>+'ATT H-9A'!A120</f>
        <v>65</v>
      </c>
      <c r="B17" s="275"/>
      <c r="C17" s="265" t="str">
        <f>+'ATT H-9A'!C120</f>
        <v xml:space="preserve">     Plus Transmission Lease Payments</v>
      </c>
      <c r="D17" s="255"/>
      <c r="E17" s="295" t="str">
        <f>+'ATT H-9A'!E120</f>
        <v>(Note A)</v>
      </c>
      <c r="F17" s="293" t="str">
        <f>+'ATT H-9A'!F120</f>
        <v>p200.3.c</v>
      </c>
      <c r="G17" s="378"/>
      <c r="H17" s="204"/>
      <c r="I17" s="204"/>
      <c r="J17" s="445"/>
      <c r="K17" s="446"/>
      <c r="L17" s="446"/>
      <c r="M17" s="446"/>
      <c r="N17" s="446"/>
      <c r="O17" s="446"/>
      <c r="P17" s="446"/>
      <c r="Q17" s="469"/>
    </row>
    <row r="18" spans="1:17" ht="15.75">
      <c r="A18" s="283">
        <f>+'ATT H-9A'!A124</f>
        <v>67</v>
      </c>
      <c r="B18" s="274"/>
      <c r="C18" s="265" t="str">
        <f>+'ATT H-9A'!C124</f>
        <v>Common Plant O&amp;M</v>
      </c>
      <c r="D18" s="255"/>
      <c r="E18" s="295" t="str">
        <f>+'ATT H-9A'!E124</f>
        <v>(Note A)</v>
      </c>
      <c r="F18" s="293" t="str">
        <f>+'ATT H-9A'!F124</f>
        <v>p356</v>
      </c>
      <c r="G18" s="468">
        <v>0</v>
      </c>
      <c r="H18" s="435">
        <v>0</v>
      </c>
      <c r="I18" s="435">
        <v>0</v>
      </c>
      <c r="J18" s="1260"/>
      <c r="K18" s="1261"/>
      <c r="L18" s="1261"/>
      <c r="M18" s="1261"/>
      <c r="N18" s="1261"/>
      <c r="O18" s="1261"/>
      <c r="P18" s="1261"/>
      <c r="Q18" s="1262"/>
    </row>
    <row r="19" spans="1:17" ht="15.75">
      <c r="A19" s="279"/>
      <c r="B19" s="270" t="s">
        <v>44</v>
      </c>
      <c r="C19" s="288"/>
      <c r="D19" s="170"/>
      <c r="E19" s="276"/>
      <c r="F19" s="281"/>
      <c r="G19" s="320"/>
      <c r="H19" s="204"/>
      <c r="I19" s="204"/>
      <c r="J19" s="1239"/>
      <c r="K19" s="1239"/>
      <c r="L19" s="1239"/>
      <c r="M19" s="1239"/>
      <c r="N19" s="1239"/>
      <c r="O19" s="1239"/>
      <c r="P19" s="1239"/>
      <c r="Q19" s="1259"/>
    </row>
    <row r="20" spans="1:17" ht="15.75" customHeight="1">
      <c r="A20" s="278">
        <f>+'ATT H-9A'!A157</f>
        <v>88</v>
      </c>
      <c r="B20" s="294"/>
      <c r="C20" s="266" t="str">
        <f>+'ATT H-9A'!C157</f>
        <v>Intangible Amortization</v>
      </c>
      <c r="D20" s="255"/>
      <c r="E20" s="299" t="str">
        <f>+'ATT H-9A'!E157</f>
        <v>(Note A)</v>
      </c>
      <c r="F20" s="296" t="str">
        <f>+'ATT H-9A'!F157</f>
        <v>p336.1d&amp;e</v>
      </c>
      <c r="G20" s="543">
        <v>520766</v>
      </c>
      <c r="H20" s="713">
        <f>G20</f>
        <v>520766</v>
      </c>
      <c r="I20" s="435">
        <v>0</v>
      </c>
      <c r="J20" s="1260" t="s">
        <v>2</v>
      </c>
      <c r="K20" s="1261"/>
      <c r="L20" s="1261"/>
      <c r="M20" s="1261"/>
      <c r="N20" s="1261"/>
      <c r="O20" s="1261"/>
      <c r="P20" s="1261"/>
      <c r="Q20" s="1262"/>
    </row>
    <row r="21" spans="1:17" ht="15.75">
      <c r="A21" s="278">
        <f>+'ATT H-9A'!A162</f>
        <v>92</v>
      </c>
      <c r="B21" s="286"/>
      <c r="C21" s="266" t="str">
        <f>+'ATT H-9A'!C162</f>
        <v>Common Depreciation - Electric Only</v>
      </c>
      <c r="D21" s="255"/>
      <c r="E21" s="299" t="str">
        <f>+'ATT H-9A'!E162</f>
        <v>(Note A)</v>
      </c>
      <c r="F21" s="296" t="str">
        <f>+'ATT H-9A'!F162</f>
        <v>p336.11.b</v>
      </c>
      <c r="G21" s="468">
        <v>0</v>
      </c>
      <c r="H21" s="439">
        <v>0</v>
      </c>
      <c r="I21" s="435">
        <v>0</v>
      </c>
      <c r="J21" s="1263"/>
      <c r="K21" s="1263"/>
      <c r="L21" s="1263"/>
      <c r="M21" s="1263"/>
      <c r="N21" s="1263"/>
      <c r="O21" s="1263"/>
      <c r="P21" s="1263"/>
      <c r="Q21" s="1264"/>
    </row>
    <row r="22" spans="1:17" ht="16.5" thickBot="1">
      <c r="A22" s="300">
        <f>+'ATT H-9A'!A163</f>
        <v>93</v>
      </c>
      <c r="B22" s="306"/>
      <c r="C22" s="307" t="str">
        <f>+'ATT H-9A'!C163</f>
        <v>Common Amortization - Electric Only</v>
      </c>
      <c r="D22" s="304"/>
      <c r="E22" s="308" t="str">
        <f>+'ATT H-9A'!E163</f>
        <v>(Note A)</v>
      </c>
      <c r="F22" s="312" t="str">
        <f>+'ATT H-9A'!F163</f>
        <v>p356 or p336.11d</v>
      </c>
      <c r="G22" s="470">
        <v>0</v>
      </c>
      <c r="H22" s="440">
        <v>0</v>
      </c>
      <c r="I22" s="436">
        <v>0</v>
      </c>
      <c r="J22" s="1249"/>
      <c r="K22" s="1249"/>
      <c r="L22" s="1249"/>
      <c r="M22" s="1249"/>
      <c r="N22" s="1249"/>
      <c r="O22" s="1249"/>
      <c r="P22" s="1249"/>
      <c r="Q22" s="1250"/>
    </row>
    <row r="23" spans="1:17">
      <c r="G23" s="203"/>
      <c r="H23" s="203"/>
      <c r="I23" s="203"/>
      <c r="J23" s="203"/>
      <c r="K23" s="203"/>
      <c r="L23" s="203"/>
      <c r="M23" s="203"/>
      <c r="N23" s="203"/>
      <c r="O23" s="203"/>
      <c r="P23" s="203"/>
      <c r="Q23" s="203"/>
    </row>
    <row r="24" spans="1:17">
      <c r="G24" s="203"/>
      <c r="H24" s="203"/>
      <c r="I24" s="203"/>
      <c r="J24" s="203"/>
      <c r="K24" s="203"/>
      <c r="L24" s="203"/>
      <c r="M24" s="203"/>
      <c r="N24" s="203"/>
      <c r="O24" s="203"/>
      <c r="P24" s="203"/>
      <c r="Q24" s="203"/>
    </row>
    <row r="25" spans="1:17" ht="21" thickBot="1">
      <c r="A25" s="305" t="s">
        <v>571</v>
      </c>
      <c r="G25" s="203"/>
      <c r="H25" s="203"/>
      <c r="I25" s="203"/>
      <c r="J25" s="203"/>
      <c r="K25" s="203"/>
      <c r="L25" s="203"/>
      <c r="M25" s="203"/>
      <c r="N25" s="203"/>
      <c r="O25" s="203"/>
      <c r="P25" s="203"/>
      <c r="Q25" s="203"/>
    </row>
    <row r="26" spans="1:17" ht="50.25" customHeight="1">
      <c r="A26" s="1256" t="s">
        <v>676</v>
      </c>
      <c r="B26" s="1257"/>
      <c r="C26" s="1257"/>
      <c r="D26" s="1257"/>
      <c r="E26" s="1257"/>
      <c r="F26" s="1258"/>
      <c r="G26" s="326" t="s">
        <v>439</v>
      </c>
      <c r="H26" s="326" t="s">
        <v>441</v>
      </c>
      <c r="I26" s="326" t="s">
        <v>567</v>
      </c>
      <c r="J26" s="1236" t="s">
        <v>400</v>
      </c>
      <c r="K26" s="1242"/>
      <c r="L26" s="1242"/>
      <c r="M26" s="1242"/>
      <c r="N26" s="1242"/>
      <c r="O26" s="1242"/>
      <c r="P26" s="1242"/>
      <c r="Q26" s="1243"/>
    </row>
    <row r="27" spans="1:17" ht="33.75" customHeight="1">
      <c r="A27" s="283">
        <f>+'ATT H-9A'!A51</f>
        <v>28</v>
      </c>
      <c r="B27" s="274"/>
      <c r="C27" s="257" t="str">
        <f>+'ATT H-9A'!C51</f>
        <v>Plant Held for Future Use (Including Land)</v>
      </c>
      <c r="D27" s="298"/>
      <c r="E27" s="295" t="str">
        <f>+'ATT H-9A'!E51</f>
        <v>(Note C)</v>
      </c>
      <c r="F27" s="287" t="str">
        <f>+'ATT H-9A'!F51</f>
        <v>p214</v>
      </c>
      <c r="G27" s="714">
        <v>55989068</v>
      </c>
      <c r="H27" s="715">
        <v>0</v>
      </c>
      <c r="I27" s="715">
        <f>G27-H27</f>
        <v>55989068</v>
      </c>
      <c r="J27" s="1240" t="s">
        <v>3</v>
      </c>
      <c r="K27" s="1240"/>
      <c r="L27" s="1240"/>
      <c r="M27" s="1240"/>
      <c r="N27" s="1240"/>
      <c r="O27" s="1240"/>
      <c r="P27" s="1240"/>
      <c r="Q27" s="1241"/>
    </row>
    <row r="28" spans="1:17" ht="15.75" hidden="1" customHeight="1">
      <c r="A28" s="283"/>
      <c r="B28" s="275" t="s">
        <v>92</v>
      </c>
      <c r="C28" s="252"/>
      <c r="D28" s="255"/>
      <c r="E28" s="256"/>
      <c r="F28" s="281"/>
      <c r="G28" s="204"/>
      <c r="H28" s="204"/>
      <c r="I28" s="204"/>
      <c r="J28" s="1239"/>
      <c r="K28" s="1240"/>
      <c r="L28" s="1240"/>
      <c r="M28" s="1240"/>
      <c r="N28" s="1240"/>
      <c r="O28" s="1240"/>
      <c r="P28" s="1240"/>
      <c r="Q28" s="1241"/>
    </row>
    <row r="29" spans="1:17" ht="16.5" hidden="1" customHeight="1">
      <c r="A29" s="283">
        <v>73</v>
      </c>
      <c r="B29" s="286"/>
      <c r="C29" s="265" t="s">
        <v>242</v>
      </c>
      <c r="D29" s="254"/>
      <c r="E29" s="276" t="s">
        <v>183</v>
      </c>
      <c r="F29" s="287" t="s">
        <v>76</v>
      </c>
      <c r="G29" s="714" t="s">
        <v>759</v>
      </c>
      <c r="H29" s="715" t="s">
        <v>759</v>
      </c>
      <c r="I29" s="715" t="s">
        <v>759</v>
      </c>
      <c r="J29" s="1240" t="s">
        <v>760</v>
      </c>
      <c r="K29" s="1240"/>
      <c r="L29" s="1240"/>
      <c r="M29" s="1240"/>
      <c r="N29" s="1240"/>
      <c r="O29" s="1240"/>
      <c r="P29" s="1240"/>
      <c r="Q29" s="1241"/>
    </row>
    <row r="30" spans="1:17" ht="15.75">
      <c r="A30" s="283"/>
      <c r="B30" s="286"/>
      <c r="C30" s="265"/>
      <c r="D30" s="255"/>
      <c r="E30" s="295"/>
      <c r="F30" s="287"/>
      <c r="G30" s="204"/>
      <c r="H30" s="250"/>
      <c r="I30" s="204"/>
      <c r="J30" s="204">
        <v>1</v>
      </c>
      <c r="K30" s="204"/>
      <c r="L30" s="204"/>
      <c r="M30" s="204"/>
      <c r="N30" s="204"/>
      <c r="O30" s="204"/>
      <c r="P30" s="204"/>
      <c r="Q30" s="318"/>
    </row>
    <row r="31" spans="1:17" ht="15.75">
      <c r="A31" s="283"/>
      <c r="B31" s="286"/>
      <c r="C31" s="265"/>
      <c r="D31" s="255"/>
      <c r="E31" s="295"/>
      <c r="F31" s="287"/>
      <c r="G31" s="204"/>
      <c r="H31" s="442"/>
      <c r="I31" s="204"/>
      <c r="J31" s="204">
        <v>2</v>
      </c>
      <c r="K31" s="204"/>
      <c r="L31" s="204"/>
      <c r="M31" s="204"/>
      <c r="N31" s="204"/>
      <c r="O31" s="204"/>
      <c r="P31" s="204"/>
      <c r="Q31" s="318"/>
    </row>
    <row r="32" spans="1:17" ht="15.75">
      <c r="A32" s="283"/>
      <c r="B32" s="286"/>
      <c r="C32" s="265"/>
      <c r="D32" s="255"/>
      <c r="E32" s="295"/>
      <c r="F32" s="287"/>
      <c r="G32" s="204"/>
      <c r="H32" s="442"/>
      <c r="I32" s="204"/>
      <c r="J32" s="204">
        <v>3</v>
      </c>
      <c r="K32" s="204"/>
      <c r="L32" s="204"/>
      <c r="M32" s="204"/>
      <c r="N32" s="204"/>
      <c r="O32" s="204"/>
      <c r="P32" s="204"/>
      <c r="Q32" s="318"/>
    </row>
    <row r="33" spans="1:17" ht="15.75">
      <c r="A33" s="283"/>
      <c r="B33" s="286"/>
      <c r="C33" s="265"/>
      <c r="D33" s="255"/>
      <c r="E33" s="295"/>
      <c r="F33" s="287"/>
      <c r="G33" s="204"/>
      <c r="H33" s="442"/>
      <c r="I33" s="204"/>
      <c r="J33" s="204">
        <v>4</v>
      </c>
      <c r="K33" s="204"/>
      <c r="L33" s="204"/>
      <c r="M33" s="204"/>
      <c r="N33" s="204"/>
      <c r="O33" s="204"/>
      <c r="P33" s="204"/>
      <c r="Q33" s="318"/>
    </row>
    <row r="34" spans="1:17" ht="13.5" thickBot="1">
      <c r="A34" s="238"/>
      <c r="B34" s="239"/>
      <c r="C34" s="239"/>
      <c r="D34" s="441"/>
      <c r="E34" s="239"/>
      <c r="F34" s="240"/>
      <c r="G34" s="319"/>
      <c r="H34" s="443"/>
      <c r="I34" s="319"/>
      <c r="J34" s="319">
        <v>5</v>
      </c>
      <c r="K34" s="319"/>
      <c r="L34" s="319"/>
      <c r="M34" s="319"/>
      <c r="N34" s="319"/>
      <c r="O34" s="319"/>
      <c r="P34" s="319"/>
      <c r="Q34" s="324"/>
    </row>
    <row r="35" spans="1:17" ht="21" thickBot="1">
      <c r="A35" s="305" t="s">
        <v>580</v>
      </c>
      <c r="G35" s="203"/>
      <c r="H35" s="203"/>
      <c r="I35" s="203"/>
      <c r="J35" s="203"/>
      <c r="K35" s="203"/>
      <c r="L35" s="203"/>
      <c r="M35" s="203"/>
      <c r="N35" s="203"/>
      <c r="O35" s="203"/>
      <c r="P35" s="203"/>
      <c r="Q35" s="203"/>
    </row>
    <row r="36" spans="1:17" ht="61.5" customHeight="1">
      <c r="A36" s="1256" t="s">
        <v>676</v>
      </c>
      <c r="B36" s="1257"/>
      <c r="C36" s="1257"/>
      <c r="D36" s="1257"/>
      <c r="E36" s="1257"/>
      <c r="F36" s="1258"/>
      <c r="G36" s="326" t="str">
        <f>+G26</f>
        <v>Form 1 Amount</v>
      </c>
      <c r="H36" s="326" t="s">
        <v>568</v>
      </c>
      <c r="I36" s="326" t="s">
        <v>442</v>
      </c>
      <c r="J36" s="1236" t="s">
        <v>400</v>
      </c>
      <c r="K36" s="1242"/>
      <c r="L36" s="1242"/>
      <c r="M36" s="1242"/>
      <c r="N36" s="1242"/>
      <c r="O36" s="1242"/>
      <c r="P36" s="1242"/>
      <c r="Q36" s="1243"/>
    </row>
    <row r="37" spans="1:17" ht="15.75">
      <c r="A37" s="279"/>
      <c r="B37" s="275" t="s">
        <v>173</v>
      </c>
      <c r="C37" s="288"/>
      <c r="D37" s="268"/>
      <c r="E37" s="253"/>
      <c r="F37" s="280"/>
      <c r="G37" s="204"/>
      <c r="H37" s="204"/>
      <c r="I37" s="204"/>
      <c r="J37" s="1239"/>
      <c r="K37" s="1240"/>
      <c r="L37" s="1240"/>
      <c r="M37" s="1240"/>
      <c r="N37" s="1240"/>
      <c r="O37" s="1240"/>
      <c r="P37" s="1240"/>
      <c r="Q37" s="1241"/>
    </row>
    <row r="38" spans="1:17" ht="15.75">
      <c r="A38" s="283">
        <f>+'ATT H-9A'!A19</f>
        <v>6</v>
      </c>
      <c r="B38" s="268"/>
      <c r="C38" s="265" t="str">
        <f>+'ATT H-9A'!C19</f>
        <v>Electric Plant in Service</v>
      </c>
      <c r="D38" s="170"/>
      <c r="E38" s="295" t="str">
        <f>+'ATT H-9A'!E19</f>
        <v>(Note B)</v>
      </c>
      <c r="F38" s="287" t="s">
        <v>67</v>
      </c>
      <c r="G38" s="543">
        <v>7865536284</v>
      </c>
      <c r="H38" s="362">
        <v>0</v>
      </c>
      <c r="I38" s="435">
        <v>0</v>
      </c>
      <c r="J38" s="1240" t="s">
        <v>757</v>
      </c>
      <c r="K38" s="1240"/>
      <c r="L38" s="1240"/>
      <c r="M38" s="1240"/>
      <c r="N38" s="1240"/>
      <c r="O38" s="1240"/>
      <c r="P38" s="1240"/>
      <c r="Q38" s="1241"/>
    </row>
    <row r="39" spans="1:17" ht="15.75">
      <c r="A39" s="279"/>
      <c r="B39" s="275" t="s">
        <v>121</v>
      </c>
      <c r="C39" s="288"/>
      <c r="D39" s="170"/>
      <c r="E39" s="261"/>
      <c r="F39" s="453"/>
      <c r="G39" s="452"/>
      <c r="H39" s="204"/>
      <c r="I39" s="204"/>
      <c r="J39" s="1240"/>
      <c r="K39" s="1240"/>
      <c r="L39" s="1240"/>
      <c r="M39" s="1240"/>
      <c r="N39" s="1240"/>
      <c r="O39" s="1240"/>
      <c r="P39" s="1240"/>
      <c r="Q39" s="1241"/>
    </row>
    <row r="40" spans="1:17" ht="15.75">
      <c r="A40" s="283">
        <f>+'ATT H-9A'!A40</f>
        <v>19</v>
      </c>
      <c r="B40" s="263"/>
      <c r="C40" s="265" t="str">
        <f>+'ATT H-9A'!C40</f>
        <v>Transmission Plant In Service</v>
      </c>
      <c r="D40" s="170"/>
      <c r="E40" s="295" t="str">
        <f>+'ATT H-9A'!E40</f>
        <v>(Note B)</v>
      </c>
      <c r="F40" s="287" t="str">
        <f>+'ATT H-9A'!F40</f>
        <v>p207.58.g</v>
      </c>
      <c r="G40" s="543">
        <v>1350012628</v>
      </c>
      <c r="H40" s="362">
        <v>0</v>
      </c>
      <c r="I40" s="362">
        <v>0</v>
      </c>
      <c r="J40" s="1240" t="s">
        <v>593</v>
      </c>
      <c r="K40" s="1240"/>
      <c r="L40" s="1240"/>
      <c r="M40" s="1240"/>
      <c r="N40" s="1240"/>
      <c r="O40" s="1240"/>
      <c r="P40" s="1240"/>
      <c r="Q40" s="1241"/>
    </row>
    <row r="41" spans="1:17" ht="15.75">
      <c r="A41" s="279">
        <f>+'ATT H-9A'!A46</f>
        <v>24</v>
      </c>
      <c r="B41" s="268"/>
      <c r="C41" s="288" t="str">
        <f>+'ATT H-9A'!C46</f>
        <v>Common Plant (Electric Only)</v>
      </c>
      <c r="D41" s="268"/>
      <c r="E41" s="276" t="str">
        <f>+'ATT H-9A'!E46</f>
        <v>(Notes A &amp; B)</v>
      </c>
      <c r="F41" s="454" t="str">
        <f>+'ATT H-9A'!F46</f>
        <v>p356</v>
      </c>
      <c r="G41" s="362">
        <v>0</v>
      </c>
      <c r="H41" s="362">
        <v>0</v>
      </c>
      <c r="I41" s="362">
        <v>0</v>
      </c>
      <c r="J41" s="1240"/>
      <c r="K41" s="1240"/>
      <c r="L41" s="1240"/>
      <c r="M41" s="1240"/>
      <c r="N41" s="1240"/>
      <c r="O41" s="1240"/>
      <c r="P41" s="1240"/>
      <c r="Q41" s="1241"/>
    </row>
    <row r="42" spans="1:17" ht="15.75">
      <c r="A42" s="283"/>
      <c r="B42" s="275" t="s">
        <v>105</v>
      </c>
      <c r="C42" s="257"/>
      <c r="D42" s="258"/>
      <c r="E42" s="291"/>
      <c r="F42" s="455"/>
      <c r="G42" s="204"/>
      <c r="H42" s="204"/>
      <c r="I42" s="204"/>
      <c r="J42" s="204"/>
      <c r="K42" s="204"/>
      <c r="L42" s="204"/>
      <c r="M42" s="204"/>
      <c r="N42" s="204"/>
      <c r="O42" s="204"/>
      <c r="P42" s="204"/>
      <c r="Q42" s="318"/>
    </row>
    <row r="43" spans="1:17" ht="16.5" thickBot="1">
      <c r="A43" s="300">
        <f>+'ATT H-9A'!A57</f>
        <v>30</v>
      </c>
      <c r="B43" s="301"/>
      <c r="C43" s="307" t="str">
        <f>+'ATT H-9A'!C57</f>
        <v>Transmission Accumulated Depreciation</v>
      </c>
      <c r="D43" s="302"/>
      <c r="E43" s="308" t="str">
        <f>+'ATT H-9A'!E57</f>
        <v>(Note B)</v>
      </c>
      <c r="F43" s="309" t="str">
        <f>+'ATT H-9A'!F57</f>
        <v>p219.25.c</v>
      </c>
      <c r="G43" s="711">
        <v>446584194</v>
      </c>
      <c r="H43" s="364">
        <v>0</v>
      </c>
      <c r="I43" s="364">
        <v>0</v>
      </c>
      <c r="J43" s="1245" t="s">
        <v>593</v>
      </c>
      <c r="K43" s="1245"/>
      <c r="L43" s="1245"/>
      <c r="M43" s="1245"/>
      <c r="N43" s="1245"/>
      <c r="O43" s="1245"/>
      <c r="P43" s="1245"/>
      <c r="Q43" s="1246"/>
    </row>
    <row r="44" spans="1:17">
      <c r="G44" s="203"/>
      <c r="H44" s="203"/>
      <c r="I44" s="203"/>
      <c r="J44" s="203"/>
      <c r="K44" s="203"/>
      <c r="L44" s="203"/>
      <c r="M44" s="203"/>
      <c r="N44" s="203"/>
      <c r="O44" s="203"/>
      <c r="P44" s="203"/>
      <c r="Q44" s="203"/>
    </row>
    <row r="45" spans="1:17">
      <c r="G45" s="203"/>
      <c r="H45" s="203"/>
      <c r="I45" s="203"/>
      <c r="J45" s="203"/>
      <c r="K45" s="203"/>
      <c r="L45" s="203"/>
      <c r="M45" s="203"/>
      <c r="N45" s="203"/>
      <c r="O45" s="203"/>
      <c r="P45" s="203"/>
      <c r="Q45" s="203"/>
    </row>
    <row r="46" spans="1:17" ht="21" thickBot="1">
      <c r="A46" s="305" t="s">
        <v>572</v>
      </c>
      <c r="G46" s="203"/>
      <c r="H46" s="203"/>
      <c r="I46" s="203"/>
      <c r="J46" s="203"/>
      <c r="K46" s="203"/>
      <c r="L46" s="203"/>
      <c r="M46" s="203"/>
      <c r="N46" s="203"/>
      <c r="O46" s="203"/>
      <c r="P46" s="203"/>
      <c r="Q46" s="203"/>
    </row>
    <row r="47" spans="1:17" ht="18">
      <c r="A47" s="1256" t="s">
        <v>676</v>
      </c>
      <c r="B47" s="1257"/>
      <c r="C47" s="1257"/>
      <c r="D47" s="1257"/>
      <c r="E47" s="1257"/>
      <c r="F47" s="1258"/>
      <c r="G47" s="326" t="str">
        <f>+G36</f>
        <v>Form 1 Amount</v>
      </c>
      <c r="H47" s="326" t="s">
        <v>437</v>
      </c>
      <c r="I47" s="326"/>
      <c r="J47" s="1236" t="s">
        <v>400</v>
      </c>
      <c r="K47" s="1242"/>
      <c r="L47" s="1242"/>
      <c r="M47" s="1242"/>
      <c r="N47" s="1242"/>
      <c r="O47" s="1242"/>
      <c r="P47" s="1242"/>
      <c r="Q47" s="1243"/>
    </row>
    <row r="48" spans="1:17" ht="15.75">
      <c r="A48" s="283"/>
      <c r="B48" s="275" t="s">
        <v>93</v>
      </c>
      <c r="C48" s="255"/>
      <c r="D48" s="255"/>
      <c r="E48" s="282"/>
      <c r="F48" s="292"/>
      <c r="G48" s="204"/>
      <c r="H48" s="204"/>
      <c r="I48" s="204"/>
      <c r="J48" s="1239"/>
      <c r="K48" s="1240"/>
      <c r="L48" s="1240"/>
      <c r="M48" s="1240"/>
      <c r="N48" s="1240"/>
      <c r="O48" s="1240"/>
      <c r="P48" s="1240"/>
      <c r="Q48" s="1241"/>
    </row>
    <row r="49" spans="1:17" ht="16.5" thickBot="1">
      <c r="A49" s="300">
        <f>+'ATT H-9A'!A131</f>
        <v>73</v>
      </c>
      <c r="B49" s="303"/>
      <c r="C49" s="307" t="str">
        <f>+'ATT H-9A'!C131</f>
        <v xml:space="preserve">    Less EPRI Dues</v>
      </c>
      <c r="D49" s="311"/>
      <c r="E49" s="308" t="str">
        <f>+'ATT H-9A'!E131</f>
        <v>(Note D)</v>
      </c>
      <c r="F49" s="309" t="str">
        <f>+'ATT H-9A'!F131</f>
        <v>p352-353</v>
      </c>
      <c r="G49" s="717">
        <v>268651</v>
      </c>
      <c r="H49" s="720">
        <f>G49</f>
        <v>268651</v>
      </c>
      <c r="I49" s="364"/>
      <c r="J49" s="1245" t="s">
        <v>593</v>
      </c>
      <c r="K49" s="1245"/>
      <c r="L49" s="1245"/>
      <c r="M49" s="1245"/>
      <c r="N49" s="1245"/>
      <c r="O49" s="1245"/>
      <c r="P49" s="1245"/>
      <c r="Q49" s="1246"/>
    </row>
    <row r="50" spans="1:17">
      <c r="G50" s="203"/>
      <c r="H50" s="203"/>
      <c r="I50" s="203"/>
      <c r="J50" s="203"/>
      <c r="K50" s="203"/>
      <c r="L50" s="203"/>
      <c r="M50" s="203"/>
      <c r="N50" s="203"/>
      <c r="O50" s="203"/>
      <c r="P50" s="203"/>
      <c r="Q50" s="203"/>
    </row>
    <row r="51" spans="1:17">
      <c r="G51" s="203"/>
      <c r="H51" s="203"/>
      <c r="I51" s="203"/>
      <c r="J51" s="203"/>
      <c r="K51" s="203"/>
      <c r="L51" s="203"/>
      <c r="M51" s="203"/>
      <c r="N51" s="203"/>
      <c r="O51" s="203"/>
      <c r="P51" s="203"/>
      <c r="Q51" s="203"/>
    </row>
    <row r="52" spans="1:17" ht="21" thickBot="1">
      <c r="A52" s="305" t="s">
        <v>573</v>
      </c>
      <c r="G52" s="203"/>
      <c r="H52" s="203"/>
      <c r="I52" s="203"/>
      <c r="J52" s="203"/>
      <c r="K52" s="203"/>
      <c r="L52" s="203"/>
      <c r="M52" s="203"/>
      <c r="N52" s="203"/>
      <c r="O52" s="203"/>
      <c r="P52" s="203"/>
      <c r="Q52" s="203"/>
    </row>
    <row r="53" spans="1:17" ht="39">
      <c r="A53" s="1256" t="s">
        <v>676</v>
      </c>
      <c r="B53" s="1257"/>
      <c r="C53" s="1257"/>
      <c r="D53" s="1257"/>
      <c r="E53" s="1257"/>
      <c r="F53" s="1258"/>
      <c r="G53" s="326" t="s">
        <v>439</v>
      </c>
      <c r="H53" s="326" t="s">
        <v>441</v>
      </c>
      <c r="I53" s="326" t="s">
        <v>567</v>
      </c>
      <c r="J53" s="1236" t="s">
        <v>400</v>
      </c>
      <c r="K53" s="1242"/>
      <c r="L53" s="1242"/>
      <c r="M53" s="1242"/>
      <c r="N53" s="1242"/>
      <c r="O53" s="1242"/>
      <c r="P53" s="1242"/>
      <c r="Q53" s="1243"/>
    </row>
    <row r="54" spans="1:17" ht="15.75">
      <c r="A54" s="283"/>
      <c r="B54" s="275" t="s">
        <v>93</v>
      </c>
      <c r="C54" s="255"/>
      <c r="D54" s="255"/>
      <c r="E54" s="282"/>
      <c r="F54" s="292"/>
      <c r="G54" s="204"/>
      <c r="H54" s="204"/>
      <c r="I54" s="204"/>
      <c r="J54" s="204"/>
      <c r="K54" s="204"/>
      <c r="L54" s="204"/>
      <c r="M54" s="204"/>
      <c r="N54" s="204"/>
      <c r="O54" s="204"/>
      <c r="P54" s="204"/>
      <c r="Q54" s="318"/>
    </row>
    <row r="55" spans="1:17" ht="15.75">
      <c r="A55" s="283">
        <f>+'ATT H-9A'!A128</f>
        <v>70</v>
      </c>
      <c r="B55" s="274"/>
      <c r="C55" s="265" t="str">
        <f>+'ATT H-9A'!C128</f>
        <v xml:space="preserve">    Less Regulatory Commission Exp Account 928</v>
      </c>
      <c r="D55" s="258"/>
      <c r="E55" s="295" t="str">
        <f>+'ATT H-9A'!E128</f>
        <v>(Note E)</v>
      </c>
      <c r="F55" s="287" t="str">
        <f>+'ATT H-9A'!F128</f>
        <v>p323.189b</v>
      </c>
      <c r="G55" s="543">
        <v>7678105</v>
      </c>
      <c r="H55" s="1115">
        <v>170628</v>
      </c>
      <c r="I55" s="713">
        <f>G55-H55</f>
        <v>7507477</v>
      </c>
      <c r="J55" s="1140" t="s">
        <v>857</v>
      </c>
      <c r="K55" s="551"/>
      <c r="L55" s="551"/>
      <c r="M55" s="551"/>
      <c r="N55" s="551"/>
      <c r="O55" s="551"/>
      <c r="P55" s="551"/>
      <c r="Q55" s="552"/>
    </row>
    <row r="56" spans="1:17" ht="15.75">
      <c r="A56" s="283"/>
      <c r="B56" s="275" t="s">
        <v>92</v>
      </c>
      <c r="C56" s="262"/>
      <c r="D56" s="255"/>
      <c r="E56" s="291"/>
      <c r="F56" s="454"/>
      <c r="G56" s="250"/>
      <c r="H56" s="250"/>
      <c r="I56" s="250"/>
      <c r="J56" s="204"/>
      <c r="K56" s="204"/>
      <c r="L56" s="204"/>
      <c r="M56" s="204"/>
      <c r="N56" s="204"/>
      <c r="O56" s="204"/>
      <c r="P56" s="204"/>
      <c r="Q56" s="318"/>
    </row>
    <row r="57" spans="1:17" ht="16.5" thickBot="1">
      <c r="A57" s="300">
        <f>+'ATT H-9A'!A137</f>
        <v>77</v>
      </c>
      <c r="B57" s="306"/>
      <c r="C57" s="307" t="str">
        <f>+'ATT H-9A'!C137</f>
        <v>Regulatory Commission Exp Account 928</v>
      </c>
      <c r="D57" s="310"/>
      <c r="E57" s="308" t="str">
        <f>+'ATT H-9A'!E137</f>
        <v>(Note G)</v>
      </c>
      <c r="F57" s="309" t="str">
        <f>+'ATT H-9A'!F137</f>
        <v>p323.189b</v>
      </c>
      <c r="G57" s="717">
        <f>G55</f>
        <v>7678105</v>
      </c>
      <c r="H57" s="1129">
        <f>H55</f>
        <v>170628</v>
      </c>
      <c r="I57" s="716">
        <f>I55</f>
        <v>7507477</v>
      </c>
      <c r="J57" s="1249" t="s">
        <v>857</v>
      </c>
      <c r="K57" s="1249"/>
      <c r="L57" s="1249"/>
      <c r="M57" s="1249"/>
      <c r="N57" s="1249"/>
      <c r="O57" s="1249"/>
      <c r="P57" s="1249"/>
      <c r="Q57" s="1250"/>
    </row>
    <row r="58" spans="1:17">
      <c r="G58" s="203"/>
      <c r="H58" s="203"/>
      <c r="I58" s="203"/>
      <c r="J58" s="203"/>
      <c r="K58" s="203"/>
      <c r="L58" s="203"/>
      <c r="M58" s="203"/>
      <c r="N58" s="203"/>
      <c r="O58" s="203"/>
      <c r="P58" s="203"/>
      <c r="Q58" s="203"/>
    </row>
    <row r="59" spans="1:17">
      <c r="G59" s="203"/>
      <c r="H59" s="203"/>
      <c r="I59" s="203"/>
      <c r="J59" s="203"/>
      <c r="K59" s="203"/>
      <c r="L59" s="203"/>
      <c r="M59" s="203"/>
      <c r="N59" s="203"/>
      <c r="O59" s="203"/>
      <c r="P59" s="203"/>
      <c r="Q59" s="203"/>
    </row>
    <row r="60" spans="1:17" ht="21" thickBot="1">
      <c r="A60" s="305" t="s">
        <v>574</v>
      </c>
      <c r="G60" s="203"/>
      <c r="H60" s="203"/>
      <c r="I60" s="203"/>
      <c r="J60" s="203"/>
      <c r="K60" s="203"/>
      <c r="L60" s="203"/>
      <c r="M60" s="203"/>
      <c r="N60" s="203"/>
      <c r="O60" s="203"/>
      <c r="P60" s="203"/>
      <c r="Q60" s="203"/>
    </row>
    <row r="61" spans="1:17" ht="26.25">
      <c r="A61" s="1256" t="s">
        <v>676</v>
      </c>
      <c r="B61" s="1257"/>
      <c r="C61" s="1257"/>
      <c r="D61" s="1257"/>
      <c r="E61" s="1257"/>
      <c r="F61" s="1258"/>
      <c r="G61" s="326" t="s">
        <v>439</v>
      </c>
      <c r="H61" s="326" t="s">
        <v>443</v>
      </c>
      <c r="I61" s="326" t="s">
        <v>569</v>
      </c>
      <c r="J61" s="1236" t="s">
        <v>400</v>
      </c>
      <c r="K61" s="1242"/>
      <c r="L61" s="1242"/>
      <c r="M61" s="1242"/>
      <c r="N61" s="1242"/>
      <c r="O61" s="1242"/>
      <c r="P61" s="1242"/>
      <c r="Q61" s="1243"/>
    </row>
    <row r="62" spans="1:17" ht="15.75">
      <c r="A62" s="283"/>
      <c r="B62" s="275" t="s">
        <v>92</v>
      </c>
      <c r="C62" s="252"/>
      <c r="D62" s="255"/>
      <c r="E62" s="256"/>
      <c r="F62" s="281"/>
      <c r="G62" s="204"/>
      <c r="H62" s="204"/>
      <c r="I62" s="204"/>
      <c r="J62" s="204"/>
      <c r="K62" s="204"/>
      <c r="L62" s="204"/>
      <c r="M62" s="204"/>
      <c r="N62" s="204"/>
      <c r="O62" s="204"/>
      <c r="P62" s="204"/>
      <c r="Q62" s="318"/>
    </row>
    <row r="63" spans="1:17" ht="16.5" thickBot="1">
      <c r="A63" s="313">
        <f>+'ATT H-9A'!A142</f>
        <v>81</v>
      </c>
      <c r="B63" s="306"/>
      <c r="C63" s="456" t="str">
        <f>+'ATT H-9A'!C142</f>
        <v>General Advertising Exp Account 930.1</v>
      </c>
      <c r="D63" s="304"/>
      <c r="E63" s="458" t="str">
        <f>+'ATT H-9A'!E142</f>
        <v>(Note F)</v>
      </c>
      <c r="F63" s="457" t="str">
        <f>+'ATT H-9A'!F142</f>
        <v>p323.191b</v>
      </c>
      <c r="G63" s="717">
        <v>710861</v>
      </c>
      <c r="H63" s="437">
        <v>0</v>
      </c>
      <c r="I63" s="718">
        <f>G63-H63</f>
        <v>710861</v>
      </c>
      <c r="J63" s="1247" t="s">
        <v>594</v>
      </c>
      <c r="K63" s="1247"/>
      <c r="L63" s="1247"/>
      <c r="M63" s="1247"/>
      <c r="N63" s="1247"/>
      <c r="O63" s="1247"/>
      <c r="P63" s="1247"/>
      <c r="Q63" s="1248"/>
    </row>
    <row r="64" spans="1:17" ht="15.75">
      <c r="A64" s="263"/>
      <c r="B64" s="286"/>
      <c r="C64" s="265"/>
      <c r="D64" s="255"/>
      <c r="E64" s="254"/>
      <c r="F64" s="265"/>
      <c r="G64" s="250"/>
      <c r="H64" s="250"/>
      <c r="I64" s="250"/>
      <c r="J64" s="322"/>
      <c r="K64" s="321"/>
      <c r="L64" s="321"/>
      <c r="M64" s="321"/>
      <c r="N64" s="321"/>
      <c r="O64" s="321"/>
      <c r="P64" s="321"/>
      <c r="Q64" s="321"/>
    </row>
    <row r="65" spans="1:18">
      <c r="G65" s="203"/>
      <c r="H65" s="203"/>
      <c r="I65" s="203"/>
      <c r="J65" s="203"/>
      <c r="K65" s="203"/>
      <c r="L65" s="203"/>
      <c r="M65" s="203"/>
      <c r="N65" s="203"/>
      <c r="O65" s="203"/>
      <c r="P65" s="203"/>
      <c r="Q65" s="203"/>
    </row>
    <row r="66" spans="1:18" ht="21" thickBot="1">
      <c r="A66" s="305" t="s">
        <v>438</v>
      </c>
      <c r="G66" s="203"/>
      <c r="H66" s="203"/>
      <c r="I66" s="203"/>
      <c r="J66" s="203"/>
      <c r="K66" s="203"/>
      <c r="L66" s="203"/>
      <c r="M66" s="203"/>
      <c r="N66" s="203"/>
      <c r="O66" s="203"/>
      <c r="P66" s="203"/>
      <c r="Q66" s="203"/>
    </row>
    <row r="67" spans="1:18" ht="18">
      <c r="A67" s="1256" t="s">
        <v>676</v>
      </c>
      <c r="B67" s="1257"/>
      <c r="C67" s="1257"/>
      <c r="D67" s="1257"/>
      <c r="E67" s="1257"/>
      <c r="F67" s="1258"/>
      <c r="G67" s="326" t="s">
        <v>447</v>
      </c>
      <c r="H67" s="326" t="s">
        <v>448</v>
      </c>
      <c r="I67" s="326" t="s">
        <v>449</v>
      </c>
      <c r="J67" s="326" t="s">
        <v>450</v>
      </c>
      <c r="K67" s="326" t="s">
        <v>451</v>
      </c>
      <c r="L67" s="1236" t="s">
        <v>400</v>
      </c>
      <c r="M67" s="1242"/>
      <c r="N67" s="1242"/>
      <c r="O67" s="1242"/>
      <c r="P67" s="1242"/>
      <c r="Q67" s="1243"/>
    </row>
    <row r="68" spans="1:18" ht="15.75">
      <c r="A68" s="278" t="s">
        <v>58</v>
      </c>
      <c r="B68" s="267" t="s">
        <v>138</v>
      </c>
      <c r="C68" s="170"/>
      <c r="D68" s="170"/>
      <c r="E68" s="256"/>
      <c r="F68" s="277"/>
      <c r="G68" s="204"/>
      <c r="H68" s="204"/>
      <c r="I68" s="204"/>
      <c r="J68" s="204"/>
      <c r="K68" s="204"/>
      <c r="L68" s="204"/>
      <c r="M68" s="204"/>
      <c r="N68" s="204"/>
      <c r="O68" s="204"/>
      <c r="P68" s="204"/>
      <c r="Q68" s="318"/>
    </row>
    <row r="69" spans="1:18" ht="15.75">
      <c r="A69" s="278"/>
      <c r="B69" s="267"/>
      <c r="C69" s="170"/>
      <c r="D69" s="170"/>
      <c r="E69" s="256"/>
      <c r="F69" s="277"/>
      <c r="G69" s="250" t="s">
        <v>595</v>
      </c>
      <c r="H69" s="250" t="s">
        <v>4</v>
      </c>
      <c r="I69" s="250" t="s">
        <v>444</v>
      </c>
      <c r="J69" s="250" t="s">
        <v>444</v>
      </c>
      <c r="K69" s="250" t="s">
        <v>444</v>
      </c>
      <c r="L69" s="1239" t="s">
        <v>446</v>
      </c>
      <c r="M69" s="1251"/>
      <c r="N69" s="1251"/>
      <c r="O69" s="1251"/>
      <c r="P69" s="1251"/>
      <c r="Q69" s="1252"/>
    </row>
    <row r="70" spans="1:18" ht="16.5" thickBot="1">
      <c r="A70" s="313">
        <f>+'ATT H-9A'!A222</f>
        <v>129</v>
      </c>
      <c r="B70" s="301"/>
      <c r="C70" s="456" t="str">
        <f>+'ATT H-9A'!C222</f>
        <v>SIT=State Income Tax Rate or Composite</v>
      </c>
      <c r="D70" s="314"/>
      <c r="E70" s="458" t="str">
        <f>+'ATT H-9A'!E222</f>
        <v>(Note I)</v>
      </c>
      <c r="F70" s="1218">
        <v>7.8E-2</v>
      </c>
      <c r="G70" s="569">
        <v>8.2500000000000004E-2</v>
      </c>
      <c r="H70" s="570">
        <v>0.09</v>
      </c>
      <c r="I70" s="364" t="s">
        <v>445</v>
      </c>
      <c r="J70" s="364" t="s">
        <v>445</v>
      </c>
      <c r="K70" s="364" t="s">
        <v>445</v>
      </c>
      <c r="L70" s="1245" t="s">
        <v>855</v>
      </c>
      <c r="M70" s="1253"/>
      <c r="N70" s="1253"/>
      <c r="O70" s="1253"/>
      <c r="P70" s="1253"/>
      <c r="Q70" s="1254"/>
      <c r="R70" s="334"/>
    </row>
    <row r="71" spans="1:18">
      <c r="G71" s="203"/>
      <c r="H71" s="203"/>
      <c r="I71" s="203"/>
      <c r="J71" s="203"/>
      <c r="K71" s="203"/>
      <c r="L71" s="203"/>
      <c r="M71" s="203"/>
      <c r="N71" s="203"/>
      <c r="O71" s="203"/>
      <c r="P71" s="203"/>
      <c r="Q71" s="203"/>
    </row>
    <row r="72" spans="1:18">
      <c r="G72" s="203"/>
      <c r="H72" s="203"/>
      <c r="I72" s="203"/>
      <c r="J72" s="203"/>
      <c r="K72" s="203"/>
      <c r="L72" s="203"/>
      <c r="M72" s="203"/>
      <c r="N72" s="203"/>
      <c r="O72" s="203"/>
      <c r="P72" s="203"/>
      <c r="Q72" s="203"/>
    </row>
    <row r="73" spans="1:18" ht="21" thickBot="1">
      <c r="A73" s="305" t="s">
        <v>575</v>
      </c>
      <c r="G73" s="203"/>
      <c r="H73" s="203"/>
      <c r="I73" s="203"/>
      <c r="J73" s="203"/>
      <c r="K73" s="203"/>
      <c r="L73" s="203"/>
      <c r="M73" s="203"/>
      <c r="N73" s="203"/>
      <c r="O73" s="203"/>
      <c r="P73" s="203"/>
      <c r="Q73" s="203"/>
    </row>
    <row r="74" spans="1:18" ht="26.25">
      <c r="A74" s="1256" t="s">
        <v>676</v>
      </c>
      <c r="B74" s="1257"/>
      <c r="C74" s="1257"/>
      <c r="D74" s="1257"/>
      <c r="E74" s="1257"/>
      <c r="F74" s="1258"/>
      <c r="G74" s="326" t="s">
        <v>439</v>
      </c>
      <c r="H74" s="326" t="s">
        <v>452</v>
      </c>
      <c r="I74" s="326" t="s">
        <v>453</v>
      </c>
      <c r="J74" s="1236" t="s">
        <v>400</v>
      </c>
      <c r="K74" s="1242"/>
      <c r="L74" s="1242"/>
      <c r="M74" s="1242"/>
      <c r="N74" s="1242"/>
      <c r="O74" s="1242"/>
      <c r="P74" s="1242"/>
      <c r="Q74" s="1243"/>
    </row>
    <row r="75" spans="1:18" ht="15.75">
      <c r="A75" s="283"/>
      <c r="B75" s="275" t="s">
        <v>92</v>
      </c>
      <c r="C75" s="252"/>
      <c r="D75" s="255"/>
      <c r="E75" s="256"/>
      <c r="F75" s="281"/>
      <c r="G75" s="204"/>
      <c r="H75" s="204"/>
      <c r="I75" s="204"/>
      <c r="J75" s="204"/>
      <c r="K75" s="204"/>
      <c r="L75" s="204"/>
      <c r="M75" s="204"/>
      <c r="N75" s="204"/>
      <c r="O75" s="204"/>
      <c r="P75" s="204"/>
      <c r="Q75" s="318"/>
    </row>
    <row r="76" spans="1:18" ht="16.5" thickBot="1">
      <c r="A76" s="313">
        <f>+'ATT H-9A'!A138</f>
        <v>78</v>
      </c>
      <c r="B76" s="306"/>
      <c r="C76" s="456" t="str">
        <f>+'ATT H-9A'!C138</f>
        <v>General Advertising Exp Account 930.1</v>
      </c>
      <c r="D76" s="315"/>
      <c r="E76" s="458" t="str">
        <f>+'ATT H-9A'!E138</f>
        <v>(Note K)</v>
      </c>
      <c r="F76" s="457" t="str">
        <f>+'ATT H-9A'!F138</f>
        <v>p323.191b</v>
      </c>
      <c r="G76" s="717">
        <f>+G63</f>
        <v>710861</v>
      </c>
      <c r="H76" s="364">
        <v>0</v>
      </c>
      <c r="I76" s="719">
        <f>G76-H76</f>
        <v>710861</v>
      </c>
      <c r="J76" s="1244" t="str">
        <f>+J63</f>
        <v>None</v>
      </c>
      <c r="K76" s="1245"/>
      <c r="L76" s="1245"/>
      <c r="M76" s="1245"/>
      <c r="N76" s="1245"/>
      <c r="O76" s="1245"/>
      <c r="P76" s="1245"/>
      <c r="Q76" s="1246"/>
    </row>
    <row r="77" spans="1:18">
      <c r="G77" s="203"/>
      <c r="H77" s="203"/>
      <c r="I77" s="203"/>
      <c r="J77" s="203"/>
      <c r="K77" s="203"/>
      <c r="L77" s="203"/>
      <c r="M77" s="203"/>
      <c r="N77" s="203"/>
      <c r="O77" s="203"/>
      <c r="P77" s="203"/>
      <c r="Q77" s="203"/>
    </row>
    <row r="78" spans="1:18">
      <c r="G78" s="203"/>
      <c r="H78" s="203"/>
      <c r="I78" s="203"/>
      <c r="J78" s="203"/>
      <c r="K78" s="203"/>
      <c r="L78" s="203"/>
      <c r="M78" s="203"/>
      <c r="N78" s="203"/>
      <c r="O78" s="203"/>
      <c r="P78" s="203"/>
      <c r="Q78" s="203"/>
    </row>
    <row r="79" spans="1:18" ht="21" thickBot="1">
      <c r="A79" s="305" t="s">
        <v>577</v>
      </c>
      <c r="G79" s="203"/>
      <c r="H79" s="203"/>
      <c r="I79" s="203"/>
      <c r="J79" s="203"/>
      <c r="K79" s="203"/>
      <c r="L79" s="203"/>
      <c r="M79" s="203"/>
      <c r="N79" s="203"/>
      <c r="O79" s="203"/>
      <c r="P79" s="203"/>
      <c r="Q79" s="203"/>
    </row>
    <row r="80" spans="1:18" ht="26.25">
      <c r="A80" s="1256" t="s">
        <v>676</v>
      </c>
      <c r="B80" s="1257"/>
      <c r="C80" s="1257"/>
      <c r="D80" s="1257"/>
      <c r="E80" s="1257"/>
      <c r="F80" s="1257"/>
      <c r="G80" s="467" t="str">
        <f>+C82</f>
        <v>Excluded Transmission Facilities</v>
      </c>
      <c r="H80" s="1236" t="s">
        <v>455</v>
      </c>
      <c r="I80" s="1237"/>
      <c r="J80" s="1237"/>
      <c r="K80" s="1237"/>
      <c r="L80" s="1237"/>
      <c r="M80" s="1237"/>
      <c r="N80" s="1237"/>
      <c r="O80" s="1237"/>
      <c r="P80" s="1237"/>
      <c r="Q80" s="1238"/>
      <c r="R80" s="1205"/>
    </row>
    <row r="81" spans="1:17" ht="18">
      <c r="A81" s="297"/>
      <c r="B81" s="251" t="s">
        <v>95</v>
      </c>
      <c r="C81" s="271"/>
      <c r="D81" s="272"/>
      <c r="E81" s="273"/>
      <c r="F81" s="553"/>
      <c r="G81" s="320"/>
      <c r="H81" s="204"/>
      <c r="I81" s="204"/>
      <c r="J81" s="204"/>
      <c r="K81" s="204"/>
      <c r="L81" s="204"/>
      <c r="M81" s="204"/>
      <c r="N81" s="204"/>
      <c r="O81" s="204"/>
      <c r="P81" s="204"/>
      <c r="Q81" s="318"/>
    </row>
    <row r="82" spans="1:17" ht="18">
      <c r="A82" s="283">
        <f>+'ATT H-9A'!A256</f>
        <v>149</v>
      </c>
      <c r="B82" s="274"/>
      <c r="C82" s="265" t="str">
        <f>+'ATT H-9A'!C256</f>
        <v>Excluded Transmission Facilities</v>
      </c>
      <c r="D82" s="272"/>
      <c r="E82" s="295" t="str">
        <f>+'ATT H-9A'!E256</f>
        <v>(Note M)</v>
      </c>
      <c r="F82" s="265" t="str">
        <f>+'ATT H-9A'!F256</f>
        <v>Attachment 5</v>
      </c>
      <c r="G82" s="554">
        <v>0</v>
      </c>
      <c r="H82" s="1239" t="s">
        <v>457</v>
      </c>
      <c r="I82" s="1240"/>
      <c r="J82" s="1240"/>
      <c r="K82" s="1240"/>
      <c r="L82" s="1240"/>
      <c r="M82" s="1240"/>
      <c r="N82" s="1240"/>
      <c r="O82" s="1240"/>
      <c r="P82" s="1240"/>
      <c r="Q82" s="1241"/>
    </row>
    <row r="83" spans="1:17" ht="18">
      <c r="A83" s="283"/>
      <c r="B83" s="274"/>
      <c r="C83" s="259"/>
      <c r="D83" s="272"/>
      <c r="E83" s="261"/>
      <c r="F83" s="258"/>
      <c r="G83" s="320"/>
      <c r="H83" s="204"/>
      <c r="I83" s="204"/>
      <c r="J83" s="204"/>
      <c r="K83" s="204"/>
      <c r="L83" s="204"/>
      <c r="M83" s="204"/>
      <c r="N83" s="204"/>
      <c r="O83" s="250"/>
      <c r="P83" s="204"/>
      <c r="Q83" s="318"/>
    </row>
    <row r="84" spans="1:17" ht="18">
      <c r="A84" s="283"/>
      <c r="B84" s="274"/>
      <c r="C84" s="259" t="s">
        <v>661</v>
      </c>
      <c r="D84" s="272"/>
      <c r="E84" s="261"/>
      <c r="F84" s="258"/>
      <c r="G84" s="517" t="s">
        <v>454</v>
      </c>
      <c r="H84" s="1239" t="s">
        <v>594</v>
      </c>
      <c r="I84" s="1240"/>
      <c r="J84" s="1240"/>
      <c r="K84" s="1240"/>
      <c r="L84" s="1240"/>
      <c r="M84" s="1240"/>
      <c r="N84" s="1240"/>
      <c r="O84" s="1240"/>
      <c r="P84" s="1240"/>
      <c r="Q84" s="1241"/>
    </row>
    <row r="85" spans="1:17" ht="18">
      <c r="A85" s="283"/>
      <c r="B85" s="274">
        <v>1</v>
      </c>
      <c r="C85" s="259" t="s">
        <v>262</v>
      </c>
      <c r="D85" s="272"/>
      <c r="E85" s="261"/>
      <c r="F85" s="258"/>
      <c r="G85" s="520"/>
      <c r="H85" s="1239"/>
      <c r="I85" s="1240"/>
      <c r="J85" s="1240"/>
      <c r="K85" s="1240"/>
      <c r="L85" s="1240"/>
      <c r="M85" s="1240"/>
      <c r="N85" s="1240"/>
      <c r="O85" s="1240"/>
      <c r="P85" s="1240"/>
      <c r="Q85" s="1241"/>
    </row>
    <row r="86" spans="1:17" ht="18">
      <c r="A86" s="283"/>
      <c r="B86" s="274"/>
      <c r="C86" s="259" t="s">
        <v>263</v>
      </c>
      <c r="D86" s="272"/>
      <c r="E86" s="261"/>
      <c r="F86" s="258"/>
      <c r="G86" s="520"/>
      <c r="H86" s="322"/>
      <c r="I86" s="321"/>
      <c r="J86" s="321"/>
      <c r="K86" s="321"/>
      <c r="L86" s="321"/>
      <c r="M86" s="321"/>
      <c r="N86" s="321"/>
      <c r="O86" s="321"/>
      <c r="P86" s="321"/>
      <c r="Q86" s="472"/>
    </row>
    <row r="87" spans="1:17" ht="18">
      <c r="A87" s="283"/>
      <c r="B87" s="274">
        <v>2</v>
      </c>
      <c r="C87" s="259" t="s">
        <v>664</v>
      </c>
      <c r="D87" s="272"/>
      <c r="E87" s="261"/>
      <c r="F87" s="258"/>
      <c r="G87" s="517" t="s">
        <v>665</v>
      </c>
      <c r="H87" s="1239"/>
      <c r="I87" s="1240"/>
      <c r="J87" s="1240"/>
      <c r="K87" s="1240"/>
      <c r="L87" s="1240"/>
      <c r="M87" s="1240"/>
      <c r="N87" s="1240"/>
      <c r="O87" s="1240"/>
      <c r="P87" s="1240"/>
      <c r="Q87" s="1241"/>
    </row>
    <row r="88" spans="1:17" ht="18">
      <c r="A88" s="283"/>
      <c r="B88" s="274"/>
      <c r="C88" s="259" t="s">
        <v>666</v>
      </c>
      <c r="D88" s="533" t="s">
        <v>667</v>
      </c>
      <c r="E88" s="261"/>
      <c r="F88" s="258"/>
      <c r="G88" s="517" t="str">
        <f>+G84</f>
        <v>Enter $</v>
      </c>
      <c r="H88" s="1239"/>
      <c r="I88" s="1240"/>
      <c r="J88" s="1240"/>
      <c r="K88" s="1240"/>
      <c r="L88" s="1240"/>
      <c r="M88" s="1240"/>
      <c r="N88" s="1240"/>
      <c r="O88" s="1240"/>
      <c r="P88" s="1240"/>
      <c r="Q88" s="1241"/>
    </row>
    <row r="89" spans="1:17" ht="15.75">
      <c r="A89" s="525"/>
      <c r="B89" s="534" t="s">
        <v>60</v>
      </c>
      <c r="C89" s="259" t="s">
        <v>668</v>
      </c>
      <c r="D89" s="535">
        <v>1000000</v>
      </c>
      <c r="E89" s="383"/>
      <c r="F89" s="383"/>
      <c r="G89" s="520"/>
      <c r="H89" s="1239"/>
      <c r="I89" s="1240"/>
      <c r="J89" s="1240"/>
      <c r="K89" s="1240"/>
      <c r="L89" s="1240"/>
      <c r="M89" s="1240"/>
      <c r="N89" s="1240"/>
      <c r="O89" s="1240"/>
      <c r="P89" s="1240"/>
      <c r="Q89" s="1241"/>
    </row>
    <row r="90" spans="1:17" ht="15.75">
      <c r="A90" s="525"/>
      <c r="B90" s="534" t="s">
        <v>180</v>
      </c>
      <c r="C90" s="259" t="s">
        <v>669</v>
      </c>
      <c r="D90" s="535">
        <v>500000</v>
      </c>
      <c r="E90" s="383"/>
      <c r="F90" s="383"/>
      <c r="G90" s="520"/>
      <c r="H90" s="1239"/>
      <c r="I90" s="1240"/>
      <c r="J90" s="1240"/>
      <c r="K90" s="1240"/>
      <c r="L90" s="1240"/>
      <c r="M90" s="1240"/>
      <c r="N90" s="1240"/>
      <c r="O90" s="1240"/>
      <c r="P90" s="1240"/>
      <c r="Q90" s="1241"/>
    </row>
    <row r="91" spans="1:17" ht="15.75">
      <c r="A91" s="525"/>
      <c r="B91" s="534" t="s">
        <v>14</v>
      </c>
      <c r="C91" s="259" t="s">
        <v>670</v>
      </c>
      <c r="D91" s="535">
        <v>400000</v>
      </c>
      <c r="E91" s="383"/>
      <c r="F91" s="383"/>
      <c r="G91" s="520"/>
      <c r="H91" s="1239"/>
      <c r="I91" s="1240"/>
      <c r="J91" s="1240"/>
      <c r="K91" s="1240"/>
      <c r="L91" s="1240"/>
      <c r="M91" s="1240"/>
      <c r="N91" s="1240"/>
      <c r="O91" s="1240"/>
      <c r="P91" s="1240"/>
      <c r="Q91" s="1241"/>
    </row>
    <row r="92" spans="1:17" ht="15.75">
      <c r="A92" s="525"/>
      <c r="B92" s="534" t="s">
        <v>61</v>
      </c>
      <c r="C92" s="259" t="s">
        <v>671</v>
      </c>
      <c r="D92" s="535">
        <f>+D89*(D91/(D90+D91))</f>
        <v>444444.44444444444</v>
      </c>
      <c r="E92" s="383"/>
      <c r="F92" s="383"/>
      <c r="G92" s="520"/>
      <c r="H92" s="1239"/>
      <c r="I92" s="1240"/>
      <c r="J92" s="1240"/>
      <c r="K92" s="1240"/>
      <c r="L92" s="1240"/>
      <c r="M92" s="1240"/>
      <c r="N92" s="1240"/>
      <c r="O92" s="1240"/>
      <c r="P92" s="1240"/>
      <c r="Q92" s="1241"/>
    </row>
    <row r="93" spans="1:17" ht="13.5" thickBot="1">
      <c r="A93" s="238"/>
      <c r="B93" s="239"/>
      <c r="C93" s="239"/>
      <c r="D93" s="239"/>
      <c r="E93" s="239"/>
      <c r="F93" s="239"/>
      <c r="G93" s="323"/>
      <c r="H93" s="319"/>
      <c r="I93" s="319"/>
      <c r="J93" s="319"/>
      <c r="K93" s="327" t="s">
        <v>456</v>
      </c>
      <c r="L93" s="319"/>
      <c r="M93" s="319"/>
      <c r="N93" s="319"/>
      <c r="O93" s="319"/>
      <c r="P93" s="319"/>
      <c r="Q93" s="324"/>
    </row>
    <row r="94" spans="1:17">
      <c r="A94" s="237"/>
      <c r="B94" s="237"/>
      <c r="C94" s="237"/>
      <c r="D94" s="237"/>
      <c r="E94" s="237"/>
      <c r="F94" s="237"/>
      <c r="G94" s="204"/>
      <c r="H94" s="204"/>
      <c r="I94" s="204"/>
      <c r="J94" s="204"/>
      <c r="K94" s="206"/>
      <c r="L94" s="204"/>
      <c r="M94" s="204"/>
      <c r="N94" s="204"/>
      <c r="O94" s="204"/>
      <c r="P94" s="204"/>
      <c r="Q94" s="204"/>
    </row>
    <row r="95" spans="1:17">
      <c r="A95" s="237"/>
      <c r="B95" s="237"/>
      <c r="C95" s="237"/>
      <c r="D95" s="237"/>
      <c r="E95" s="237"/>
      <c r="F95" s="237"/>
      <c r="G95" s="204"/>
      <c r="H95" s="204"/>
      <c r="I95" s="204"/>
      <c r="J95" s="204"/>
      <c r="K95" s="206"/>
      <c r="L95" s="204"/>
      <c r="M95" s="204"/>
      <c r="N95" s="204"/>
      <c r="O95" s="204"/>
      <c r="P95" s="204"/>
      <c r="Q95" s="204"/>
    </row>
    <row r="96" spans="1:17" ht="15.75">
      <c r="A96" s="274"/>
      <c r="B96" s="274"/>
      <c r="C96" s="274"/>
      <c r="D96" s="274"/>
      <c r="E96" s="295"/>
      <c r="F96" s="274"/>
      <c r="G96" s="204"/>
      <c r="H96" s="204"/>
      <c r="I96" s="204"/>
      <c r="J96" s="204"/>
      <c r="K96" s="206"/>
      <c r="L96" s="204"/>
      <c r="M96" s="204"/>
      <c r="N96" s="204"/>
      <c r="O96" s="204"/>
      <c r="P96" s="204"/>
      <c r="Q96" s="204"/>
    </row>
    <row r="97" spans="1:17" ht="15.75">
      <c r="A97" s="274"/>
      <c r="B97" s="274"/>
      <c r="C97" s="274"/>
      <c r="D97" s="274"/>
      <c r="E97" s="295"/>
      <c r="F97" s="274"/>
      <c r="G97" s="204"/>
      <c r="H97" s="204"/>
      <c r="I97" s="204"/>
      <c r="J97" s="204"/>
      <c r="K97" s="206"/>
      <c r="L97" s="204"/>
      <c r="M97" s="204"/>
      <c r="N97" s="204"/>
      <c r="O97" s="204"/>
      <c r="P97" s="204"/>
      <c r="Q97" s="204"/>
    </row>
    <row r="98" spans="1:17" ht="21" thickBot="1">
      <c r="A98" s="305" t="s">
        <v>204</v>
      </c>
      <c r="G98" s="203"/>
      <c r="H98" s="203"/>
      <c r="I98" s="203"/>
      <c r="J98" s="203"/>
      <c r="K98" s="203"/>
      <c r="L98" s="203"/>
      <c r="M98" s="203"/>
      <c r="N98" s="203"/>
      <c r="O98" s="203"/>
      <c r="P98" s="203"/>
      <c r="Q98" s="203"/>
    </row>
    <row r="99" spans="1:17" ht="26.25">
      <c r="A99" s="1256" t="s">
        <v>676</v>
      </c>
      <c r="B99" s="1257"/>
      <c r="C99" s="1257"/>
      <c r="D99" s="1257"/>
      <c r="E99" s="1257"/>
      <c r="F99" s="1258"/>
      <c r="G99" s="326" t="s">
        <v>179</v>
      </c>
      <c r="H99" s="326" t="s">
        <v>207</v>
      </c>
      <c r="I99" s="326" t="s">
        <v>441</v>
      </c>
      <c r="J99" s="1236" t="s">
        <v>400</v>
      </c>
      <c r="K99" s="1242"/>
      <c r="L99" s="1242"/>
      <c r="M99" s="1242"/>
      <c r="N99" s="1242"/>
      <c r="O99" s="1242"/>
      <c r="P99" s="1242"/>
      <c r="Q99" s="1243"/>
    </row>
    <row r="100" spans="1:17" ht="15.75">
      <c r="A100" s="283">
        <f>+'ATT H-9A'!A84</f>
        <v>44</v>
      </c>
      <c r="B100" s="275" t="s">
        <v>652</v>
      </c>
      <c r="C100" s="252"/>
      <c r="D100" s="255"/>
      <c r="E100" s="282"/>
      <c r="F100" s="281"/>
      <c r="G100" s="478" t="s">
        <v>454</v>
      </c>
      <c r="H100" s="479"/>
      <c r="I100" s="479" t="s">
        <v>387</v>
      </c>
      <c r="J100" s="204"/>
      <c r="K100" s="204"/>
      <c r="L100" s="204"/>
      <c r="M100" s="204"/>
      <c r="N100" s="204"/>
      <c r="O100" s="204"/>
      <c r="P100" s="204"/>
      <c r="Q100" s="318"/>
    </row>
    <row r="101" spans="1:17" ht="15.75">
      <c r="A101" s="283"/>
      <c r="B101" s="275"/>
      <c r="C101" s="252" t="s">
        <v>205</v>
      </c>
      <c r="D101" s="255"/>
      <c r="E101" s="282"/>
      <c r="F101" s="281"/>
      <c r="G101" s="495">
        <v>0</v>
      </c>
      <c r="H101" s="493">
        <v>1</v>
      </c>
      <c r="I101" s="479">
        <f>+G101*H101</f>
        <v>0</v>
      </c>
      <c r="J101" s="204"/>
      <c r="K101" s="204"/>
      <c r="L101" s="204"/>
      <c r="M101" s="204"/>
      <c r="N101" s="204"/>
      <c r="O101" s="204"/>
      <c r="P101" s="204"/>
      <c r="Q101" s="318"/>
    </row>
    <row r="102" spans="1:17" ht="15.75">
      <c r="A102" s="283"/>
      <c r="B102" s="275"/>
      <c r="C102" s="252" t="s">
        <v>206</v>
      </c>
      <c r="D102" s="255"/>
      <c r="E102" s="282"/>
      <c r="F102" s="281"/>
      <c r="G102" s="495">
        <v>75738498</v>
      </c>
      <c r="H102" s="494">
        <f>+'ATT H-9A'!H16</f>
        <v>0.10085788644749728</v>
      </c>
      <c r="I102" s="479">
        <f>+G102*H102</f>
        <v>7638824.8309880001</v>
      </c>
      <c r="J102" s="204"/>
      <c r="K102" s="204"/>
      <c r="L102" s="204"/>
      <c r="M102" s="204"/>
      <c r="N102" s="204"/>
      <c r="O102" s="204"/>
      <c r="P102" s="204"/>
      <c r="Q102" s="318"/>
    </row>
    <row r="103" spans="1:17" ht="15.75">
      <c r="A103" s="283"/>
      <c r="B103" s="275"/>
      <c r="C103" s="252" t="s">
        <v>376</v>
      </c>
      <c r="D103" s="255"/>
      <c r="E103" s="282"/>
      <c r="F103" s="281"/>
      <c r="G103" s="495">
        <v>2725749</v>
      </c>
      <c r="H103" s="494">
        <f>+'ATT H-9A'!H32</f>
        <v>0.17583148419195754</v>
      </c>
      <c r="I103" s="479">
        <f>+G103*H103</f>
        <v>479272.49220474408</v>
      </c>
      <c r="J103" s="204"/>
      <c r="K103" s="204"/>
      <c r="L103" s="204"/>
      <c r="M103" s="204"/>
      <c r="N103" s="204"/>
      <c r="O103" s="204"/>
      <c r="P103" s="204"/>
      <c r="Q103" s="318"/>
    </row>
    <row r="104" spans="1:17" ht="16.5" thickBot="1">
      <c r="A104" s="283"/>
      <c r="B104" s="275"/>
      <c r="C104" s="252" t="s">
        <v>453</v>
      </c>
      <c r="D104" s="255"/>
      <c r="E104" s="282"/>
      <c r="F104" s="281"/>
      <c r="G104" s="496"/>
      <c r="H104" s="494">
        <v>0</v>
      </c>
      <c r="I104" s="479">
        <f>+G104*H104</f>
        <v>0</v>
      </c>
      <c r="J104" s="204"/>
      <c r="K104" s="204"/>
      <c r="L104" s="204"/>
      <c r="M104" s="204"/>
      <c r="N104" s="204"/>
      <c r="O104" s="204"/>
      <c r="P104" s="204"/>
      <c r="Q104" s="318"/>
    </row>
    <row r="105" spans="1:17" ht="16.5" thickBot="1">
      <c r="A105" s="526"/>
      <c r="B105" s="306"/>
      <c r="C105" s="307" t="s">
        <v>672</v>
      </c>
      <c r="D105" s="315"/>
      <c r="E105" s="308"/>
      <c r="F105" s="457"/>
      <c r="G105" s="492">
        <f>SUM(G101:G104)</f>
        <v>78464247</v>
      </c>
      <c r="H105" s="447"/>
      <c r="I105" s="459">
        <f>SUM(I101:I104)</f>
        <v>8118097.3231927445</v>
      </c>
      <c r="J105" s="1244"/>
      <c r="K105" s="1245"/>
      <c r="L105" s="1245"/>
      <c r="M105" s="1245"/>
      <c r="N105" s="1245"/>
      <c r="O105" s="1245"/>
      <c r="P105" s="1245"/>
      <c r="Q105" s="1246"/>
    </row>
    <row r="106" spans="1:17" ht="15.75">
      <c r="A106" s="274"/>
      <c r="B106" s="274"/>
      <c r="C106" s="274"/>
      <c r="D106" s="274"/>
      <c r="E106" s="295"/>
      <c r="F106" s="274"/>
      <c r="G106" s="204"/>
      <c r="H106" s="204"/>
      <c r="I106" s="204"/>
      <c r="J106" s="204"/>
      <c r="K106" s="206"/>
      <c r="L106" s="204"/>
      <c r="M106" s="204"/>
      <c r="N106" s="204"/>
      <c r="O106" s="204"/>
      <c r="P106" s="204"/>
      <c r="Q106" s="204"/>
    </row>
    <row r="107" spans="1:17" ht="15.75">
      <c r="A107" s="274"/>
      <c r="B107" s="274"/>
      <c r="C107" s="274"/>
      <c r="D107" s="274"/>
      <c r="E107" s="295"/>
      <c r="F107" s="274"/>
      <c r="G107" s="204"/>
      <c r="H107" s="204"/>
      <c r="I107" s="204"/>
      <c r="J107" s="204"/>
      <c r="K107" s="206"/>
      <c r="L107" s="204"/>
      <c r="M107" s="204"/>
      <c r="N107" s="204"/>
      <c r="O107" s="204"/>
      <c r="P107" s="204"/>
      <c r="Q107" s="204"/>
    </row>
    <row r="108" spans="1:17" ht="21" thickBot="1">
      <c r="A108" s="305" t="s">
        <v>106</v>
      </c>
      <c r="G108" s="203"/>
      <c r="H108" s="203"/>
      <c r="I108" s="203"/>
      <c r="J108" s="203"/>
      <c r="K108" s="203"/>
      <c r="L108" s="203"/>
      <c r="M108" s="203"/>
      <c r="N108" s="203"/>
      <c r="O108" s="203"/>
      <c r="P108" s="203"/>
      <c r="Q108" s="203"/>
    </row>
    <row r="109" spans="1:17" ht="18">
      <c r="A109" s="1256" t="s">
        <v>676</v>
      </c>
      <c r="B109" s="1257"/>
      <c r="C109" s="1257"/>
      <c r="D109" s="1257"/>
      <c r="E109" s="1257"/>
      <c r="F109" s="1258"/>
      <c r="G109" s="326"/>
      <c r="H109" s="1236" t="s">
        <v>673</v>
      </c>
      <c r="I109" s="1237"/>
      <c r="J109" s="1237"/>
      <c r="K109" s="1237"/>
      <c r="L109" s="1237"/>
      <c r="M109" s="1237"/>
      <c r="N109" s="1237"/>
      <c r="O109" s="1237"/>
      <c r="P109" s="1237"/>
      <c r="Q109" s="1238"/>
    </row>
    <row r="110" spans="1:17" ht="15.75">
      <c r="A110" s="559">
        <f>+'ATT H-9A'!A87</f>
        <v>45</v>
      </c>
      <c r="B110" s="257" t="s">
        <v>106</v>
      </c>
      <c r="C110" s="290"/>
      <c r="D110" s="264"/>
      <c r="E110" s="291"/>
      <c r="F110" s="523" t="s">
        <v>267</v>
      </c>
      <c r="G110" s="204"/>
      <c r="H110" s="367"/>
      <c r="I110" s="204"/>
      <c r="J110" s="204"/>
      <c r="K110" s="204"/>
      <c r="L110" s="204"/>
      <c r="M110" s="204"/>
      <c r="N110" s="204"/>
      <c r="O110" s="204"/>
      <c r="P110" s="204"/>
      <c r="Q110" s="318"/>
    </row>
    <row r="111" spans="1:17" ht="15.75">
      <c r="A111" s="283"/>
      <c r="B111" s="274">
        <f>+'ATT H-9A'!A16</f>
        <v>5</v>
      </c>
      <c r="C111" t="str">
        <f>+'ATT H-9A'!B16</f>
        <v>Wages &amp; Salary Allocator</v>
      </c>
      <c r="D111" s="264"/>
      <c r="E111" s="502">
        <f>+'ATT H-9A'!H16</f>
        <v>0.10085788644749728</v>
      </c>
      <c r="F111" s="287"/>
      <c r="G111" s="342"/>
      <c r="H111" s="1239"/>
      <c r="I111" s="1240"/>
      <c r="J111" s="1240"/>
      <c r="K111" s="1240"/>
      <c r="L111" s="1240"/>
      <c r="M111" s="1240"/>
      <c r="N111" s="1240"/>
      <c r="O111" s="1240"/>
      <c r="P111" s="1240"/>
      <c r="Q111" s="1241"/>
    </row>
    <row r="112" spans="1:17" ht="15.75">
      <c r="A112" s="283"/>
      <c r="B112" s="274"/>
      <c r="C112" s="237" t="s">
        <v>527</v>
      </c>
      <c r="D112" s="501">
        <f>G112*H112</f>
        <v>0</v>
      </c>
      <c r="E112" s="522">
        <f>+E111</f>
        <v>0.10085788644749728</v>
      </c>
      <c r="F112" s="481">
        <f>D112*E111</f>
        <v>0</v>
      </c>
      <c r="G112" s="503"/>
      <c r="H112" s="497"/>
      <c r="I112" s="321"/>
      <c r="J112" s="321"/>
      <c r="K112" s="321"/>
      <c r="L112" s="321"/>
      <c r="M112" s="321"/>
      <c r="N112" s="321"/>
      <c r="O112" s="321"/>
      <c r="P112" s="321"/>
      <c r="Q112" s="472"/>
    </row>
    <row r="113" spans="1:17" ht="15.75">
      <c r="A113" s="283"/>
      <c r="B113" s="274"/>
      <c r="C113" s="1002" t="s">
        <v>858</v>
      </c>
      <c r="D113" s="1219">
        <f>31583993-D114-D115</f>
        <v>4497086.1000000015</v>
      </c>
      <c r="E113" s="1220">
        <v>0</v>
      </c>
      <c r="F113" s="1221">
        <f>D113*E113</f>
        <v>0</v>
      </c>
      <c r="G113" s="204" t="s">
        <v>862</v>
      </c>
      <c r="H113" s="322"/>
      <c r="I113" s="321"/>
      <c r="J113" s="321"/>
      <c r="K113" s="321"/>
      <c r="L113" s="321"/>
      <c r="M113" s="321"/>
      <c r="N113" s="321"/>
      <c r="O113" s="321"/>
      <c r="P113" s="321"/>
      <c r="Q113" s="318"/>
    </row>
    <row r="114" spans="1:17" ht="15.75">
      <c r="A114" s="283"/>
      <c r="B114" s="274"/>
      <c r="C114" s="237" t="s">
        <v>644</v>
      </c>
      <c r="D114" s="574">
        <v>24487027.449999999</v>
      </c>
      <c r="E114" s="480">
        <f>'Prop taxes to function'!C36/'Prop taxes to function'!C25</f>
        <v>0.23397996986022782</v>
      </c>
      <c r="F114" s="481">
        <f>+D114*E114</f>
        <v>5729473.9447175711</v>
      </c>
      <c r="G114" s="1143" t="s">
        <v>861</v>
      </c>
      <c r="H114" s="204"/>
      <c r="I114" s="1214"/>
      <c r="J114" s="497"/>
      <c r="K114" s="1214"/>
      <c r="L114" s="497"/>
      <c r="M114" s="1214"/>
      <c r="N114" s="497"/>
      <c r="O114" s="1214"/>
      <c r="P114" s="497"/>
      <c r="Q114" s="318"/>
    </row>
    <row r="115" spans="1:17" ht="15.75">
      <c r="A115" s="283"/>
      <c r="B115" s="274"/>
      <c r="C115" s="1002" t="s">
        <v>859</v>
      </c>
      <c r="D115" s="574">
        <f>31583993-4497086.1-24487027.45</f>
        <v>2599879.4499999993</v>
      </c>
      <c r="E115" s="480">
        <f>E111</f>
        <v>0.10085788644749728</v>
      </c>
      <c r="F115" s="481">
        <f>+D115*E115</f>
        <v>262218.34634528164</v>
      </c>
      <c r="G115" s="1143" t="s">
        <v>860</v>
      </c>
      <c r="H115" s="204"/>
      <c r="I115" s="1217"/>
      <c r="J115" s="497"/>
      <c r="K115" s="1217"/>
      <c r="L115" s="497"/>
      <c r="M115" s="1217"/>
      <c r="N115" s="497"/>
      <c r="O115" s="1217"/>
      <c r="P115" s="497"/>
      <c r="Q115" s="318"/>
    </row>
    <row r="116" spans="1:17" ht="15.75">
      <c r="A116" s="283"/>
      <c r="B116" s="274"/>
      <c r="C116" s="482" t="s">
        <v>268</v>
      </c>
      <c r="D116" s="574">
        <v>287546935</v>
      </c>
      <c r="E116" s="480">
        <f>+E115</f>
        <v>0.10085788644749728</v>
      </c>
      <c r="F116" s="481">
        <f>+D116*E116</f>
        <v>29001376.118555881</v>
      </c>
      <c r="G116" s="1143" t="s">
        <v>762</v>
      </c>
      <c r="H116" s="521"/>
      <c r="I116" s="321"/>
      <c r="J116" s="321"/>
      <c r="K116" s="321"/>
      <c r="L116" s="321"/>
      <c r="M116" s="321"/>
      <c r="N116" s="321"/>
      <c r="O116" s="321"/>
      <c r="P116" s="321"/>
      <c r="Q116" s="472"/>
    </row>
    <row r="117" spans="1:17" ht="15.75">
      <c r="A117" s="283"/>
      <c r="B117" s="274"/>
      <c r="C117" s="483"/>
      <c r="D117" s="484">
        <f>SUM(D114:D116)</f>
        <v>314633841.89999998</v>
      </c>
      <c r="E117" s="567"/>
      <c r="F117" s="485">
        <f>SUM(F114:F116)</f>
        <v>34993068.409618735</v>
      </c>
      <c r="G117" s="498"/>
      <c r="H117" s="497"/>
      <c r="I117" s="321"/>
      <c r="J117" s="321"/>
      <c r="K117" s="321"/>
      <c r="L117" s="321"/>
      <c r="M117" s="321"/>
      <c r="N117" s="321"/>
      <c r="O117" s="321"/>
      <c r="P117" s="321"/>
      <c r="Q117" s="472"/>
    </row>
    <row r="118" spans="1:17" ht="16.5" thickBot="1">
      <c r="A118" s="300"/>
      <c r="B118" s="303"/>
      <c r="C118" s="303"/>
      <c r="D118" s="303"/>
      <c r="E118" s="308"/>
      <c r="F118" s="317"/>
      <c r="G118" s="319"/>
      <c r="H118" s="319"/>
      <c r="I118" s="319"/>
      <c r="J118" s="319"/>
      <c r="K118" s="327"/>
      <c r="L118" s="319"/>
      <c r="M118" s="319"/>
      <c r="N118" s="319"/>
      <c r="O118" s="319"/>
      <c r="P118" s="319"/>
      <c r="Q118" s="324"/>
    </row>
    <row r="119" spans="1:17">
      <c r="A119" s="237"/>
      <c r="B119" s="237"/>
      <c r="C119" s="237"/>
      <c r="D119" s="237"/>
      <c r="E119" s="237"/>
      <c r="F119" s="237"/>
      <c r="G119" s="204"/>
      <c r="H119" s="204"/>
      <c r="I119" s="204"/>
      <c r="J119" s="204"/>
      <c r="K119" s="206"/>
      <c r="L119" s="204"/>
      <c r="M119" s="204"/>
      <c r="N119" s="204"/>
      <c r="O119" s="204"/>
      <c r="P119" s="204"/>
      <c r="Q119" s="204"/>
    </row>
    <row r="120" spans="1:17">
      <c r="A120" s="237"/>
      <c r="B120" s="237"/>
      <c r="C120" s="237"/>
      <c r="D120" s="237"/>
      <c r="E120" s="237"/>
      <c r="F120" s="237"/>
      <c r="G120" s="204"/>
      <c r="H120" s="204"/>
      <c r="I120" s="204"/>
      <c r="J120" s="204"/>
      <c r="K120" s="206"/>
      <c r="L120" s="204"/>
      <c r="M120" s="204"/>
      <c r="N120" s="204"/>
      <c r="O120" s="204"/>
      <c r="P120" s="204"/>
      <c r="Q120" s="204"/>
    </row>
    <row r="121" spans="1:17" ht="21" thickBot="1">
      <c r="A121" s="305" t="s">
        <v>578</v>
      </c>
      <c r="G121" s="203"/>
      <c r="H121" s="203"/>
      <c r="I121" s="203"/>
      <c r="J121" s="203"/>
      <c r="K121" s="203"/>
      <c r="L121" s="203"/>
      <c r="M121" s="203"/>
      <c r="N121" s="203"/>
      <c r="O121" s="203"/>
      <c r="P121" s="203"/>
      <c r="Q121" s="203"/>
    </row>
    <row r="122" spans="1:17" ht="26.25">
      <c r="A122" s="1256" t="s">
        <v>676</v>
      </c>
      <c r="B122" s="1257"/>
      <c r="C122" s="1257"/>
      <c r="D122" s="1257"/>
      <c r="E122" s="1257"/>
      <c r="F122" s="1258"/>
      <c r="G122" s="326" t="str">
        <f>+C124</f>
        <v>Outstanding Network Credits</v>
      </c>
      <c r="H122" s="1236" t="s">
        <v>459</v>
      </c>
      <c r="I122" s="1237"/>
      <c r="J122" s="1237"/>
      <c r="K122" s="1237"/>
      <c r="L122" s="1237"/>
      <c r="M122" s="1237"/>
      <c r="N122" s="1237"/>
      <c r="O122" s="1237"/>
      <c r="P122" s="1237"/>
      <c r="Q122" s="1238"/>
    </row>
    <row r="123" spans="1:17" ht="15.75">
      <c r="A123" s="289"/>
      <c r="B123" s="257" t="s">
        <v>420</v>
      </c>
      <c r="C123" s="290"/>
      <c r="D123" s="264"/>
      <c r="E123" s="291"/>
      <c r="F123" s="277"/>
      <c r="G123" s="250" t="s">
        <v>454</v>
      </c>
      <c r="H123" s="204"/>
      <c r="I123" s="204"/>
      <c r="J123" s="204"/>
      <c r="K123" s="204"/>
      <c r="L123" s="204"/>
      <c r="M123" s="204"/>
      <c r="N123" s="204"/>
      <c r="O123" s="204"/>
      <c r="P123" s="204"/>
      <c r="Q123" s="318"/>
    </row>
    <row r="124" spans="1:17" ht="15.75">
      <c r="A124" s="283">
        <f>+'ATT H-9A'!A104</f>
        <v>55</v>
      </c>
      <c r="B124" s="274"/>
      <c r="C124" s="265" t="str">
        <f>+'ATT H-9A'!C104</f>
        <v>Outstanding Network Credits</v>
      </c>
      <c r="D124" s="274"/>
      <c r="E124" s="295" t="str">
        <f>+'ATT H-9A'!E104</f>
        <v>(Note N)</v>
      </c>
      <c r="F124" s="287" t="str">
        <f>+'ATT H-9A'!F104</f>
        <v>From PJM</v>
      </c>
      <c r="G124" s="250">
        <v>0</v>
      </c>
      <c r="H124" s="1239" t="s">
        <v>458</v>
      </c>
      <c r="I124" s="1240"/>
      <c r="J124" s="1240"/>
      <c r="K124" s="1240"/>
      <c r="L124" s="1240"/>
      <c r="M124" s="1240"/>
      <c r="N124" s="1240"/>
      <c r="O124" s="1240"/>
      <c r="P124" s="1240"/>
      <c r="Q124" s="1241"/>
    </row>
    <row r="125" spans="1:17" ht="15.75">
      <c r="A125" s="283"/>
      <c r="B125" s="274"/>
      <c r="C125" s="265"/>
      <c r="D125" s="274"/>
      <c r="E125" s="295"/>
      <c r="F125" s="287"/>
      <c r="G125" s="204"/>
      <c r="H125" s="204"/>
      <c r="I125" s="204"/>
      <c r="J125" s="204"/>
      <c r="K125" s="204"/>
      <c r="L125" s="204"/>
      <c r="M125" s="204"/>
      <c r="N125" s="204"/>
      <c r="O125" s="250"/>
      <c r="P125" s="204"/>
      <c r="Q125" s="318"/>
    </row>
    <row r="126" spans="1:17" ht="15.75">
      <c r="A126" s="283"/>
      <c r="B126" s="274"/>
      <c r="C126" s="265"/>
      <c r="D126" s="274"/>
      <c r="E126" s="295"/>
      <c r="F126" s="287"/>
      <c r="H126" s="1239" t="s">
        <v>594</v>
      </c>
      <c r="I126" s="1240"/>
      <c r="J126" s="1240"/>
      <c r="K126" s="1240"/>
      <c r="L126" s="1240"/>
      <c r="M126" s="1240"/>
      <c r="N126" s="1240"/>
      <c r="O126" s="1240"/>
      <c r="P126" s="1240"/>
      <c r="Q126" s="1241"/>
    </row>
    <row r="127" spans="1:17" ht="15.75">
      <c r="A127" s="283"/>
      <c r="B127" s="274"/>
      <c r="C127" s="265"/>
      <c r="D127" s="274"/>
      <c r="E127" s="295"/>
      <c r="F127" s="287"/>
      <c r="G127" s="250"/>
      <c r="H127" s="1239"/>
      <c r="I127" s="1240"/>
      <c r="J127" s="1240"/>
      <c r="K127" s="1240"/>
      <c r="L127" s="1240"/>
      <c r="M127" s="1240"/>
      <c r="N127" s="1240"/>
      <c r="O127" s="1240"/>
      <c r="P127" s="1240"/>
      <c r="Q127" s="1241"/>
    </row>
    <row r="128" spans="1:17" ht="15.75">
      <c r="A128" s="283"/>
      <c r="B128" s="274"/>
      <c r="C128" s="265"/>
      <c r="D128" s="274"/>
      <c r="E128" s="295"/>
      <c r="F128" s="287"/>
      <c r="G128" s="250"/>
      <c r="H128" s="1239"/>
      <c r="I128" s="1240"/>
      <c r="J128" s="1240"/>
      <c r="K128" s="1240"/>
      <c r="L128" s="1240"/>
      <c r="M128" s="1240"/>
      <c r="N128" s="1240"/>
      <c r="O128" s="1240"/>
      <c r="P128" s="1240"/>
      <c r="Q128" s="1241"/>
    </row>
    <row r="129" spans="1:18" ht="15.75">
      <c r="A129" s="283">
        <f>+'ATT H-9A'!A105</f>
        <v>56</v>
      </c>
      <c r="B129" s="274"/>
      <c r="C129" s="265" t="str">
        <f>+'ATT H-9A'!C105</f>
        <v xml:space="preserve">    Less Accumulated Depreciation Associated with Facilities with Outstanding Network Credits</v>
      </c>
      <c r="D129" s="274"/>
      <c r="E129" s="295" t="str">
        <f>+'ATT H-9A'!E105</f>
        <v>(Note N)</v>
      </c>
      <c r="F129" s="287" t="str">
        <f>+'ATT H-9A'!F105</f>
        <v>From PJM</v>
      </c>
      <c r="G129" s="250">
        <v>0</v>
      </c>
      <c r="H129" s="1239"/>
      <c r="I129" s="1240"/>
      <c r="J129" s="1240"/>
      <c r="K129" s="1240"/>
      <c r="L129" s="1240"/>
      <c r="M129" s="1240"/>
      <c r="N129" s="1240"/>
      <c r="O129" s="1240"/>
      <c r="P129" s="1240"/>
      <c r="Q129" s="1241"/>
    </row>
    <row r="130" spans="1:18" ht="15.75">
      <c r="A130" s="283"/>
      <c r="B130" s="274"/>
      <c r="C130" s="274"/>
      <c r="D130" s="274"/>
      <c r="E130" s="295"/>
      <c r="F130" s="316"/>
      <c r="G130" s="250"/>
      <c r="H130" s="1239"/>
      <c r="I130" s="1240"/>
      <c r="J130" s="1240"/>
      <c r="K130" s="1240"/>
      <c r="L130" s="1240"/>
      <c r="M130" s="1240"/>
      <c r="N130" s="1240"/>
      <c r="O130" s="1240"/>
      <c r="P130" s="1240"/>
      <c r="Q130" s="1241"/>
    </row>
    <row r="131" spans="1:18" ht="15.75">
      <c r="A131" s="283"/>
      <c r="B131" s="274"/>
      <c r="C131" s="274"/>
      <c r="D131" s="274"/>
      <c r="E131" s="295"/>
      <c r="F131" s="316"/>
      <c r="G131" s="250"/>
      <c r="H131" s="1239" t="s">
        <v>594</v>
      </c>
      <c r="I131" s="1240"/>
      <c r="J131" s="1240"/>
      <c r="K131" s="1240"/>
      <c r="L131" s="1240"/>
      <c r="M131" s="1240"/>
      <c r="N131" s="1240"/>
      <c r="O131" s="1240"/>
      <c r="P131" s="1240"/>
      <c r="Q131" s="1241"/>
    </row>
    <row r="132" spans="1:18" ht="15.75">
      <c r="A132" s="283"/>
      <c r="B132" s="274"/>
      <c r="C132" s="274"/>
      <c r="D132" s="274"/>
      <c r="E132" s="295"/>
      <c r="F132" s="316"/>
      <c r="G132" s="250"/>
      <c r="H132" s="1239"/>
      <c r="I132" s="1240"/>
      <c r="J132" s="1240"/>
      <c r="K132" s="1240"/>
      <c r="L132" s="1240"/>
      <c r="M132" s="1240"/>
      <c r="N132" s="1240"/>
      <c r="O132" s="1240"/>
      <c r="P132" s="1240"/>
      <c r="Q132" s="1241"/>
    </row>
    <row r="133" spans="1:18" ht="16.5" thickBot="1">
      <c r="A133" s="300"/>
      <c r="B133" s="303"/>
      <c r="C133" s="303"/>
      <c r="D133" s="303"/>
      <c r="E133" s="308"/>
      <c r="F133" s="317"/>
      <c r="G133" s="319"/>
      <c r="H133" s="319"/>
      <c r="I133" s="319"/>
      <c r="J133" s="319"/>
      <c r="K133" s="327" t="s">
        <v>456</v>
      </c>
      <c r="L133" s="319"/>
      <c r="M133" s="319"/>
      <c r="N133" s="319"/>
      <c r="O133" s="319"/>
      <c r="P133" s="319"/>
      <c r="Q133" s="324"/>
    </row>
    <row r="134" spans="1:18" ht="15.75">
      <c r="A134" s="274"/>
      <c r="B134" s="274"/>
      <c r="C134" s="274"/>
      <c r="D134" s="274"/>
      <c r="E134" s="295"/>
      <c r="F134" s="274"/>
      <c r="G134" s="204"/>
      <c r="H134" s="204"/>
      <c r="I134" s="204"/>
      <c r="J134" s="204"/>
      <c r="K134" s="206"/>
      <c r="L134" s="204"/>
      <c r="M134" s="204"/>
      <c r="N134" s="204"/>
      <c r="O134" s="204"/>
      <c r="P134" s="204"/>
      <c r="Q134" s="204"/>
    </row>
    <row r="135" spans="1:18" ht="21" thickBot="1">
      <c r="A135" s="508" t="s">
        <v>337</v>
      </c>
      <c r="B135" s="274"/>
      <c r="C135" s="274"/>
      <c r="D135" s="274"/>
      <c r="E135" s="295"/>
      <c r="F135" s="274"/>
      <c r="G135" s="204"/>
      <c r="H135" s="204"/>
      <c r="I135" s="204"/>
      <c r="J135" s="204"/>
      <c r="K135" s="206"/>
      <c r="L135" s="204"/>
      <c r="M135" s="204"/>
      <c r="N135" s="204"/>
      <c r="O135" s="204"/>
      <c r="P135" s="204"/>
      <c r="Q135" s="204"/>
    </row>
    <row r="136" spans="1:18" ht="18">
      <c r="A136" s="1256" t="s">
        <v>676</v>
      </c>
      <c r="B136" s="1257"/>
      <c r="C136" s="1257"/>
      <c r="D136" s="1257"/>
      <c r="E136" s="1257"/>
      <c r="F136" s="1258"/>
      <c r="G136" s="509" t="s">
        <v>647</v>
      </c>
      <c r="H136" s="504" t="s">
        <v>338</v>
      </c>
      <c r="I136" s="504" t="s">
        <v>196</v>
      </c>
      <c r="J136" s="504" t="s">
        <v>339</v>
      </c>
      <c r="K136" s="505"/>
      <c r="L136" s="504"/>
      <c r="M136" s="504"/>
      <c r="N136" s="504"/>
      <c r="O136" s="504"/>
      <c r="P136" s="504"/>
      <c r="Q136" s="384"/>
    </row>
    <row r="137" spans="1:18" ht="15.75">
      <c r="A137" s="283">
        <f>'ATT H-9A'!A116</f>
        <v>61</v>
      </c>
      <c r="B137" s="274"/>
      <c r="C137" s="265" t="str">
        <f>'ATT H-9A'!C116</f>
        <v>Less extraordinary property loss</v>
      </c>
      <c r="D137" s="274"/>
      <c r="E137" s="274"/>
      <c r="F137" s="316" t="str">
        <f>'ATT H-9A'!F116</f>
        <v>Attachment 5</v>
      </c>
      <c r="G137" s="506">
        <v>0</v>
      </c>
      <c r="H137" s="204"/>
      <c r="I137" s="204"/>
      <c r="J137" s="204"/>
      <c r="K137" s="206"/>
      <c r="L137" s="204"/>
      <c r="M137" s="204"/>
      <c r="N137" s="204"/>
      <c r="O137" s="204"/>
      <c r="P137" s="204"/>
      <c r="Q137" s="318"/>
      <c r="R137" s="39"/>
    </row>
    <row r="138" spans="1:18" ht="16.5" thickBot="1">
      <c r="A138" s="300">
        <f>'ATT H-9A'!A117</f>
        <v>62</v>
      </c>
      <c r="B138" s="303"/>
      <c r="C138" s="307" t="str">
        <f>'ATT H-9A'!C117</f>
        <v>Plus amortized extraordinary property loss</v>
      </c>
      <c r="D138" s="303"/>
      <c r="E138" s="303"/>
      <c r="F138" s="317" t="str">
        <f>'ATT H-9A'!F117</f>
        <v>Attachment 5</v>
      </c>
      <c r="G138" s="769">
        <v>0</v>
      </c>
      <c r="H138" s="319">
        <v>5</v>
      </c>
      <c r="I138" s="507">
        <f>G137*1/H138</f>
        <v>0</v>
      </c>
      <c r="J138" s="507">
        <f>I138-ISPMT('ATT H-9A'!H214,1,'5 - Cost Support 1'!H138,'5 - Cost Support 1'!G137)</f>
        <v>0</v>
      </c>
      <c r="K138" s="327"/>
      <c r="L138" s="319"/>
      <c r="M138" s="319"/>
      <c r="N138" s="319"/>
      <c r="O138" s="319"/>
      <c r="P138" s="319"/>
      <c r="Q138" s="324"/>
      <c r="R138" s="39"/>
    </row>
    <row r="139" spans="1:18" ht="15.75">
      <c r="A139" s="274"/>
      <c r="B139" s="274"/>
      <c r="C139" s="274"/>
      <c r="D139" s="274"/>
      <c r="E139" s="295"/>
      <c r="F139" s="274"/>
      <c r="G139" s="204"/>
      <c r="H139" s="204"/>
      <c r="I139" s="204"/>
      <c r="J139" s="204"/>
      <c r="K139" s="206"/>
      <c r="L139" s="204"/>
      <c r="M139" s="204"/>
      <c r="N139" s="204"/>
      <c r="O139" s="204"/>
      <c r="P139" s="204"/>
      <c r="Q139" s="204"/>
    </row>
    <row r="140" spans="1:18" ht="15.75">
      <c r="A140" s="274"/>
      <c r="B140" s="274"/>
      <c r="C140" s="274"/>
      <c r="D140" s="274"/>
      <c r="E140" s="295"/>
      <c r="F140" s="274"/>
      <c r="G140" s="204"/>
      <c r="H140" s="204"/>
      <c r="I140" s="204"/>
      <c r="J140" s="204"/>
      <c r="K140" s="206"/>
      <c r="L140" s="204"/>
      <c r="M140" s="204"/>
      <c r="N140" s="204"/>
      <c r="O140" s="204"/>
      <c r="P140" s="204"/>
      <c r="Q140" s="204"/>
    </row>
    <row r="141" spans="1:18" ht="21" thickBot="1">
      <c r="A141" s="305" t="s">
        <v>579</v>
      </c>
      <c r="G141" s="203"/>
      <c r="H141" s="203"/>
      <c r="I141" s="203"/>
      <c r="J141" s="203"/>
      <c r="K141" s="203"/>
      <c r="L141" s="203"/>
      <c r="M141" s="203"/>
      <c r="N141" s="203"/>
      <c r="O141" s="203"/>
      <c r="P141" s="203"/>
      <c r="Q141" s="203"/>
    </row>
    <row r="142" spans="1:18" ht="26.25">
      <c r="A142" s="1256" t="s">
        <v>676</v>
      </c>
      <c r="B142" s="1257"/>
      <c r="C142" s="1257"/>
      <c r="D142" s="1257"/>
      <c r="E142" s="1257"/>
      <c r="F142" s="1258"/>
      <c r="G142" s="326" t="str">
        <f>+C144</f>
        <v>Interest on Network Credits</v>
      </c>
      <c r="H142" s="1236" t="s">
        <v>461</v>
      </c>
      <c r="I142" s="1237"/>
      <c r="J142" s="1237"/>
      <c r="K142" s="1237"/>
      <c r="L142" s="1237"/>
      <c r="M142" s="1237"/>
      <c r="N142" s="1237"/>
      <c r="O142" s="1237"/>
      <c r="P142" s="1237"/>
      <c r="Q142" s="1238"/>
    </row>
    <row r="143" spans="1:18" ht="15.75">
      <c r="A143" s="283"/>
      <c r="B143" s="257" t="str">
        <f>+'ATT H-9A'!B262</f>
        <v>Revenue Credits &amp; Interest on Network Credits</v>
      </c>
      <c r="C143" s="274"/>
      <c r="D143" s="274"/>
      <c r="E143" s="274"/>
      <c r="F143" s="316"/>
      <c r="G143" s="204"/>
      <c r="H143" s="204"/>
      <c r="I143" s="204"/>
      <c r="J143" s="204"/>
      <c r="K143" s="204"/>
      <c r="L143" s="204"/>
      <c r="M143" s="204"/>
      <c r="N143" s="204"/>
      <c r="O143" s="204"/>
      <c r="P143" s="204"/>
      <c r="Q143" s="318"/>
    </row>
    <row r="144" spans="1:18" ht="15.75">
      <c r="A144" s="283">
        <f>+'ATT H-9A'!A264</f>
        <v>155</v>
      </c>
      <c r="B144" s="274"/>
      <c r="C144" s="265" t="str">
        <f>+'ATT H-9A'!C264</f>
        <v>Interest on Network Credits</v>
      </c>
      <c r="D144" s="274"/>
      <c r="E144" s="295" t="str">
        <f>+'ATT H-9A'!E264</f>
        <v>(Note N)</v>
      </c>
      <c r="F144" s="287" t="str">
        <f>+'ATT H-9A'!F264</f>
        <v>PJM Data</v>
      </c>
      <c r="G144" s="342">
        <v>0</v>
      </c>
      <c r="H144" s="1239" t="s">
        <v>458</v>
      </c>
      <c r="I144" s="1240"/>
      <c r="J144" s="1240"/>
      <c r="K144" s="1240"/>
      <c r="L144" s="1240"/>
      <c r="M144" s="1240"/>
      <c r="N144" s="1240"/>
      <c r="O144" s="1240"/>
      <c r="P144" s="1240"/>
      <c r="Q144" s="1241"/>
      <c r="R144" s="912"/>
    </row>
    <row r="145" spans="1:17" ht="15.75">
      <c r="A145" s="283"/>
      <c r="B145" s="274"/>
      <c r="C145" s="274"/>
      <c r="D145" s="274"/>
      <c r="E145" s="295"/>
      <c r="F145" s="316"/>
      <c r="G145" s="204"/>
      <c r="H145" s="204"/>
      <c r="I145" s="204"/>
      <c r="J145" s="204"/>
      <c r="K145" s="204"/>
      <c r="L145" s="204"/>
      <c r="M145" s="204"/>
      <c r="N145" s="204"/>
      <c r="O145" s="250"/>
      <c r="P145" s="204"/>
      <c r="Q145" s="318"/>
    </row>
    <row r="146" spans="1:17" ht="15.75">
      <c r="A146" s="283"/>
      <c r="B146" s="274"/>
      <c r="C146" s="274"/>
      <c r="D146" s="274"/>
      <c r="E146" s="295"/>
      <c r="F146" s="316"/>
      <c r="G146" s="250" t="s">
        <v>454</v>
      </c>
      <c r="H146" s="1239" t="s">
        <v>594</v>
      </c>
      <c r="I146" s="1240"/>
      <c r="J146" s="1240"/>
      <c r="K146" s="1240"/>
      <c r="L146" s="1240"/>
      <c r="M146" s="1240"/>
      <c r="N146" s="1240"/>
      <c r="O146" s="1240"/>
      <c r="P146" s="1240"/>
      <c r="Q146" s="1241"/>
    </row>
    <row r="147" spans="1:17" ht="15.75">
      <c r="A147" s="283"/>
      <c r="B147" s="274"/>
      <c r="C147" s="274"/>
      <c r="D147" s="274"/>
      <c r="E147" s="295"/>
      <c r="F147" s="316"/>
      <c r="G147" s="250"/>
      <c r="H147" s="1239"/>
      <c r="I147" s="1240"/>
      <c r="J147" s="1240"/>
      <c r="K147" s="1240"/>
      <c r="L147" s="1240"/>
      <c r="M147" s="1240"/>
      <c r="N147" s="1240"/>
      <c r="O147" s="1240"/>
      <c r="P147" s="1240"/>
      <c r="Q147" s="1241"/>
    </row>
    <row r="148" spans="1:17" ht="16.5" thickBot="1">
      <c r="A148" s="300"/>
      <c r="B148" s="303"/>
      <c r="C148" s="303"/>
      <c r="D148" s="303"/>
      <c r="E148" s="308"/>
      <c r="F148" s="317"/>
      <c r="G148" s="319"/>
      <c r="H148" s="319"/>
      <c r="I148" s="319"/>
      <c r="J148" s="319"/>
      <c r="K148" s="327" t="s">
        <v>456</v>
      </c>
      <c r="L148" s="319"/>
      <c r="M148" s="319"/>
      <c r="N148" s="319"/>
      <c r="O148" s="319"/>
      <c r="P148" s="319"/>
      <c r="Q148" s="324"/>
    </row>
    <row r="149" spans="1:17" ht="15.75">
      <c r="A149" s="274"/>
      <c r="B149" s="274"/>
      <c r="C149" s="274"/>
      <c r="D149" s="274"/>
      <c r="E149" s="295"/>
      <c r="F149" s="274"/>
      <c r="G149" s="204"/>
      <c r="H149" s="204"/>
      <c r="I149" s="204"/>
      <c r="J149" s="204"/>
      <c r="K149" s="206"/>
      <c r="L149" s="204"/>
      <c r="M149" s="204"/>
      <c r="N149" s="204"/>
      <c r="O149" s="204"/>
      <c r="P149" s="204"/>
      <c r="Q149" s="204"/>
    </row>
    <row r="150" spans="1:17" ht="21" thickBot="1">
      <c r="A150" s="305" t="str">
        <f>+'ATT H-9A'!C287</f>
        <v>Facility Credits under Section 30.9 of the PJM OATT and Facility Credits to Vineland per settlement in ER05-515</v>
      </c>
      <c r="G150" s="203"/>
      <c r="H150" s="203"/>
      <c r="I150" s="203"/>
      <c r="J150" s="203"/>
      <c r="K150" s="203"/>
      <c r="L150" s="203"/>
      <c r="M150" s="203"/>
      <c r="N150" s="203"/>
      <c r="O150" s="203"/>
      <c r="P150" s="203"/>
      <c r="Q150" s="203"/>
    </row>
    <row r="151" spans="1:17" ht="18">
      <c r="A151" s="1256" t="s">
        <v>676</v>
      </c>
      <c r="B151" s="1257"/>
      <c r="C151" s="1257"/>
      <c r="D151" s="1257"/>
      <c r="E151" s="1257"/>
      <c r="F151" s="1258"/>
      <c r="G151" s="326" t="s">
        <v>387</v>
      </c>
      <c r="H151" s="1236" t="s">
        <v>460</v>
      </c>
      <c r="I151" s="1237"/>
      <c r="J151" s="1237"/>
      <c r="K151" s="1237"/>
      <c r="L151" s="1237"/>
      <c r="M151" s="1237"/>
      <c r="N151" s="1237"/>
      <c r="O151" s="1237"/>
      <c r="P151" s="1237"/>
      <c r="Q151" s="1238"/>
    </row>
    <row r="152" spans="1:17" ht="15.75">
      <c r="A152" s="283"/>
      <c r="B152" s="270" t="str">
        <f>+'ATT H-9A'!C284</f>
        <v>Net Revenue Requirement</v>
      </c>
      <c r="C152" s="252"/>
      <c r="D152" s="252"/>
      <c r="E152" s="253"/>
      <c r="F152" s="281"/>
      <c r="G152" s="204"/>
      <c r="H152" s="204"/>
      <c r="I152" s="204"/>
      <c r="J152" s="204"/>
      <c r="K152" s="204"/>
      <c r="L152" s="204"/>
      <c r="M152" s="204"/>
      <c r="N152" s="204"/>
      <c r="O152" s="204"/>
      <c r="P152" s="204"/>
      <c r="Q152" s="318"/>
    </row>
    <row r="153" spans="1:17" ht="16.5" thickBot="1">
      <c r="A153" s="300">
        <f>+'ATT H-9A'!A287</f>
        <v>171</v>
      </c>
      <c r="B153" s="301"/>
      <c r="C153" s="307" t="str">
        <f>+'ATT H-9A'!C287</f>
        <v>Facility Credits under Section 30.9 of the PJM OATT and Facility Credits to Vineland per settlement in ER05-515</v>
      </c>
      <c r="D153" s="304"/>
      <c r="E153" s="303"/>
      <c r="F153" s="303"/>
      <c r="G153" s="486">
        <v>0</v>
      </c>
      <c r="H153" s="1278"/>
      <c r="I153" s="1245"/>
      <c r="J153" s="1245"/>
      <c r="K153" s="1245"/>
      <c r="L153" s="1245"/>
      <c r="M153" s="1245"/>
      <c r="N153" s="1245"/>
      <c r="O153" s="1245"/>
      <c r="P153" s="1245"/>
      <c r="Q153" s="1246"/>
    </row>
    <row r="154" spans="1:17" ht="15.75">
      <c r="A154" s="274"/>
      <c r="B154" s="274"/>
      <c r="C154" s="274"/>
      <c r="D154" s="274"/>
      <c r="E154" s="295"/>
      <c r="F154" s="274"/>
      <c r="G154" s="204"/>
      <c r="H154" s="204"/>
      <c r="I154" s="204"/>
      <c r="J154" s="204"/>
      <c r="K154" s="206"/>
      <c r="L154" s="204"/>
      <c r="M154" s="204"/>
      <c r="N154" s="204"/>
      <c r="O154" s="204"/>
      <c r="P154" s="204"/>
      <c r="Q154" s="204"/>
    </row>
    <row r="155" spans="1:17" ht="15.75">
      <c r="A155" s="274"/>
      <c r="B155" s="274"/>
      <c r="C155" s="274"/>
      <c r="D155" s="274"/>
      <c r="E155" s="295"/>
      <c r="F155" s="274"/>
      <c r="G155" s="204"/>
      <c r="H155" s="204"/>
      <c r="I155" s="204"/>
      <c r="J155" s="204"/>
      <c r="K155" s="206"/>
      <c r="L155" s="204"/>
      <c r="M155" s="204"/>
      <c r="N155" s="204"/>
      <c r="O155" s="204"/>
      <c r="P155" s="204"/>
      <c r="Q155" s="204"/>
    </row>
    <row r="156" spans="1:17" ht="15.75">
      <c r="A156" s="274"/>
      <c r="B156" s="274"/>
      <c r="C156" s="274"/>
      <c r="D156" s="274"/>
      <c r="E156" s="295"/>
      <c r="F156" s="274"/>
      <c r="G156" s="204"/>
      <c r="H156" s="204"/>
      <c r="I156" s="204"/>
      <c r="J156" s="204"/>
      <c r="K156" s="206"/>
      <c r="L156" s="204"/>
      <c r="M156" s="204"/>
      <c r="N156" s="204"/>
      <c r="O156" s="204"/>
      <c r="P156" s="204"/>
      <c r="Q156" s="204"/>
    </row>
    <row r="157" spans="1:17">
      <c r="G157" s="203"/>
      <c r="H157" s="203"/>
      <c r="I157" s="203"/>
      <c r="J157" s="203"/>
      <c r="K157" s="203"/>
      <c r="L157" s="203"/>
      <c r="M157" s="203"/>
      <c r="N157" s="203"/>
      <c r="O157" s="203"/>
      <c r="P157" s="203"/>
      <c r="Q157" s="203"/>
    </row>
    <row r="158" spans="1:17" ht="21" thickBot="1">
      <c r="A158" s="305" t="s">
        <v>576</v>
      </c>
      <c r="G158" s="203"/>
      <c r="H158" s="203"/>
      <c r="I158" s="203"/>
      <c r="J158" s="203"/>
      <c r="K158" s="203"/>
      <c r="L158" s="203"/>
      <c r="M158" s="203"/>
      <c r="N158" s="203"/>
      <c r="O158" s="203"/>
      <c r="P158" s="203"/>
      <c r="Q158" s="203"/>
    </row>
    <row r="159" spans="1:17" ht="18">
      <c r="A159" s="1256" t="s">
        <v>676</v>
      </c>
      <c r="B159" s="1257"/>
      <c r="C159" s="1257"/>
      <c r="D159" s="1257"/>
      <c r="E159" s="1257"/>
      <c r="F159" s="1258"/>
      <c r="G159" s="326" t="str">
        <f>+C161</f>
        <v>1 CP Peak</v>
      </c>
      <c r="H159" s="1236" t="s">
        <v>460</v>
      </c>
      <c r="I159" s="1237"/>
      <c r="J159" s="1237"/>
      <c r="K159" s="1237"/>
      <c r="L159" s="1237"/>
      <c r="M159" s="1237"/>
      <c r="N159" s="1237"/>
      <c r="O159" s="1237"/>
      <c r="P159" s="1237"/>
      <c r="Q159" s="1238"/>
    </row>
    <row r="160" spans="1:17" ht="15.75">
      <c r="A160" s="283"/>
      <c r="B160" s="270" t="s">
        <v>433</v>
      </c>
      <c r="C160" s="252"/>
      <c r="D160" s="252"/>
      <c r="E160" s="253"/>
      <c r="F160" s="281"/>
      <c r="G160" s="204"/>
      <c r="H160" s="204"/>
      <c r="I160" s="204"/>
      <c r="J160" s="204"/>
      <c r="K160" s="204"/>
      <c r="L160" s="204"/>
      <c r="M160" s="204"/>
      <c r="N160" s="204"/>
      <c r="O160" s="204"/>
      <c r="P160" s="204"/>
      <c r="Q160" s="318"/>
    </row>
    <row r="161" spans="1:17" ht="16.5" thickBot="1">
      <c r="A161" s="300">
        <f>+'ATT H-9A'!A292</f>
        <v>173</v>
      </c>
      <c r="B161" s="301"/>
      <c r="C161" s="307" t="str">
        <f>+'ATT H-9A'!C292</f>
        <v>1 CP Peak</v>
      </c>
      <c r="D161" s="304"/>
      <c r="E161" s="308" t="str">
        <f>+'ATT H-9A'!E292</f>
        <v>(Note L)</v>
      </c>
      <c r="F161" s="309" t="str">
        <f>+'ATT H-9A'!F292</f>
        <v>PJM Data</v>
      </c>
      <c r="G161" s="680">
        <v>6583.6</v>
      </c>
      <c r="H161" s="1278" t="s">
        <v>593</v>
      </c>
      <c r="I161" s="1245"/>
      <c r="J161" s="1245"/>
      <c r="K161" s="1245"/>
      <c r="L161" s="1245"/>
      <c r="M161" s="1245"/>
      <c r="N161" s="1245"/>
      <c r="O161" s="1245"/>
      <c r="P161" s="1245"/>
      <c r="Q161" s="1246"/>
    </row>
    <row r="162" spans="1:17">
      <c r="G162" s="203"/>
      <c r="H162" s="203"/>
      <c r="I162" s="203"/>
      <c r="J162" s="203"/>
      <c r="K162" s="203"/>
      <c r="L162" s="203"/>
      <c r="M162" s="203"/>
      <c r="N162" s="203"/>
      <c r="O162" s="203"/>
      <c r="P162" s="203"/>
      <c r="Q162" s="203"/>
    </row>
    <row r="163" spans="1:17">
      <c r="G163" s="203"/>
      <c r="H163" s="203"/>
      <c r="I163" s="203"/>
      <c r="J163" s="203"/>
      <c r="K163" s="203"/>
      <c r="L163" s="203"/>
      <c r="M163" s="203"/>
      <c r="N163" s="203"/>
      <c r="O163" s="203"/>
      <c r="P163" s="203"/>
      <c r="Q163" s="203"/>
    </row>
    <row r="164" spans="1:17" ht="21" thickBot="1">
      <c r="A164" s="305" t="s">
        <v>464</v>
      </c>
      <c r="G164" s="203"/>
      <c r="H164" s="203"/>
      <c r="I164" s="203"/>
      <c r="J164" s="203"/>
      <c r="K164" s="203"/>
      <c r="L164" s="203"/>
      <c r="M164" s="203"/>
      <c r="N164" s="203"/>
      <c r="O164" s="203"/>
      <c r="P164" s="203"/>
      <c r="Q164" s="203"/>
    </row>
    <row r="165" spans="1:17" ht="18">
      <c r="A165" s="328"/>
      <c r="B165" s="329"/>
      <c r="C165" s="338" t="s">
        <v>465</v>
      </c>
      <c r="D165" s="338" t="s">
        <v>466</v>
      </c>
      <c r="E165" s="338" t="s">
        <v>467</v>
      </c>
      <c r="F165" s="338" t="s">
        <v>468</v>
      </c>
      <c r="G165" s="1275" t="s">
        <v>469</v>
      </c>
      <c r="H165" s="1276"/>
      <c r="I165" s="1277" t="s">
        <v>470</v>
      </c>
      <c r="J165" s="1276"/>
      <c r="K165" s="1277" t="s">
        <v>471</v>
      </c>
      <c r="L165" s="1276"/>
      <c r="M165" s="330"/>
      <c r="N165" s="330"/>
      <c r="O165" s="330"/>
      <c r="P165" s="330"/>
      <c r="Q165" s="331"/>
    </row>
    <row r="166" spans="1:17" ht="15.75">
      <c r="A166" s="283"/>
      <c r="B166" s="257"/>
      <c r="C166" s="274" t="s">
        <v>5</v>
      </c>
      <c r="D166" s="274"/>
      <c r="E166" s="339"/>
      <c r="F166" s="339"/>
      <c r="G166" s="1279">
        <f>+E166*D166</f>
        <v>0</v>
      </c>
      <c r="H166" s="1280"/>
      <c r="I166" s="1281">
        <f>+F166*D166</f>
        <v>0</v>
      </c>
      <c r="J166" s="1280"/>
      <c r="K166" s="1281">
        <f>+I166-G166</f>
        <v>0</v>
      </c>
      <c r="L166" s="1280"/>
      <c r="M166" s="332"/>
      <c r="N166" s="332"/>
      <c r="O166" s="332"/>
      <c r="P166" s="332"/>
      <c r="Q166" s="333"/>
    </row>
    <row r="167" spans="1:17" ht="15.75">
      <c r="A167" s="283"/>
      <c r="B167" s="274"/>
      <c r="C167" s="274"/>
      <c r="D167" s="274"/>
      <c r="E167" s="339"/>
      <c r="F167" s="339"/>
      <c r="G167" s="1282"/>
      <c r="H167" s="1283"/>
      <c r="I167" s="1284"/>
      <c r="J167" s="1283"/>
      <c r="K167" s="1284"/>
      <c r="L167" s="1285"/>
      <c r="M167" s="334"/>
      <c r="N167" s="334"/>
      <c r="O167" s="334"/>
      <c r="P167" s="334"/>
      <c r="Q167" s="335"/>
    </row>
    <row r="168" spans="1:17" ht="15.75">
      <c r="A168" s="283"/>
      <c r="B168" s="274"/>
      <c r="C168" s="274"/>
      <c r="D168" s="274"/>
      <c r="E168" s="339"/>
      <c r="F168" s="339"/>
      <c r="G168" s="341"/>
      <c r="H168" s="448"/>
      <c r="I168" s="340"/>
      <c r="J168" s="449"/>
      <c r="K168" s="340"/>
      <c r="L168" s="449"/>
      <c r="M168" s="334"/>
      <c r="N168" s="334"/>
      <c r="O168" s="334"/>
      <c r="P168" s="334"/>
      <c r="Q168" s="335"/>
    </row>
    <row r="169" spans="1:17" ht="16.5" thickBot="1">
      <c r="A169" s="300"/>
      <c r="B169" s="303"/>
      <c r="C169" s="303" t="s">
        <v>179</v>
      </c>
      <c r="D169" s="303"/>
      <c r="E169" s="308"/>
      <c r="F169" s="303"/>
      <c r="G169" s="1272">
        <f>SUM(G166:H168)</f>
        <v>0</v>
      </c>
      <c r="H169" s="1273"/>
      <c r="I169" s="1274">
        <f>SUM(I166:J168)</f>
        <v>0</v>
      </c>
      <c r="J169" s="1273"/>
      <c r="K169" s="1274">
        <f>SUM(K166:L168)</f>
        <v>0</v>
      </c>
      <c r="L169" s="1273"/>
      <c r="M169" s="336"/>
      <c r="N169" s="336"/>
      <c r="O169" s="336"/>
      <c r="P169" s="336"/>
      <c r="Q169" s="337"/>
    </row>
    <row r="170" spans="1:17">
      <c r="G170" s="203"/>
      <c r="H170" s="203"/>
      <c r="I170" s="203"/>
      <c r="J170" s="203"/>
      <c r="K170" s="203"/>
      <c r="L170" s="203"/>
      <c r="M170" s="203"/>
      <c r="N170" s="203"/>
      <c r="O170" s="203"/>
      <c r="P170" s="203"/>
      <c r="Q170" s="203"/>
    </row>
    <row r="171" spans="1:17">
      <c r="G171" s="203"/>
      <c r="H171" s="203"/>
      <c r="I171" s="203"/>
      <c r="J171" s="203"/>
      <c r="K171" s="203"/>
      <c r="L171" s="203"/>
      <c r="M171" s="203"/>
      <c r="N171" s="203"/>
      <c r="O171" s="203"/>
      <c r="P171" s="203"/>
      <c r="Q171" s="203"/>
    </row>
    <row r="172" spans="1:17" ht="21" thickBot="1">
      <c r="A172" s="999" t="s">
        <v>718</v>
      </c>
      <c r="B172" s="1000"/>
      <c r="C172" s="1000"/>
      <c r="G172" s="203"/>
      <c r="H172" s="203"/>
      <c r="I172" s="203"/>
      <c r="J172" s="203"/>
      <c r="K172" s="203"/>
      <c r="L172" s="203"/>
      <c r="M172" s="203"/>
      <c r="N172" s="203"/>
      <c r="O172" s="203"/>
      <c r="P172" s="203"/>
      <c r="Q172" s="203"/>
    </row>
    <row r="173" spans="1:17" ht="18.75">
      <c r="A173" s="1256" t="s">
        <v>676</v>
      </c>
      <c r="B173" s="1257"/>
      <c r="C173" s="1257"/>
      <c r="D173" s="1257"/>
      <c r="E173" s="1257"/>
      <c r="F173" s="1258"/>
      <c r="G173" s="325"/>
      <c r="H173" s="325"/>
      <c r="I173" s="325"/>
      <c r="J173" s="325"/>
      <c r="K173" s="325"/>
      <c r="L173" s="325"/>
      <c r="M173" s="325"/>
      <c r="N173" s="325"/>
      <c r="O173" s="325"/>
      <c r="P173" s="325"/>
      <c r="Q173" s="325"/>
    </row>
    <row r="174" spans="1:17" ht="16.5">
      <c r="A174" s="1001" t="s">
        <v>60</v>
      </c>
      <c r="B174" s="1002" t="s">
        <v>719</v>
      </c>
      <c r="C174" s="1002"/>
      <c r="D174" s="1002" t="s">
        <v>711</v>
      </c>
      <c r="E174" s="1003"/>
      <c r="F174" s="1004"/>
      <c r="G174" s="325"/>
      <c r="H174" s="325"/>
      <c r="I174" s="325"/>
      <c r="J174" s="325"/>
      <c r="K174" s="325"/>
      <c r="L174" s="325"/>
      <c r="M174" s="325"/>
      <c r="N174" s="325"/>
      <c r="O174" s="325"/>
      <c r="P174" s="325"/>
      <c r="Q174" s="325"/>
    </row>
    <row r="175" spans="1:17" ht="16.5">
      <c r="A175" s="1001" t="s">
        <v>180</v>
      </c>
      <c r="B175" s="1002" t="s">
        <v>712</v>
      </c>
      <c r="C175" s="1002"/>
      <c r="D175" s="1002" t="s">
        <v>711</v>
      </c>
      <c r="E175" s="1002"/>
      <c r="F175" s="1004"/>
      <c r="G175" s="325"/>
      <c r="H175" s="325"/>
      <c r="I175" s="325"/>
      <c r="J175" s="325"/>
      <c r="K175" s="325"/>
      <c r="L175" s="325"/>
      <c r="M175" s="325"/>
      <c r="N175" s="325"/>
      <c r="O175" s="325"/>
      <c r="P175" s="325"/>
      <c r="Q175" s="325"/>
    </row>
    <row r="176" spans="1:17" ht="16.5">
      <c r="A176" s="1001" t="s">
        <v>14</v>
      </c>
      <c r="B176" s="1002" t="s">
        <v>720</v>
      </c>
      <c r="C176" s="1002"/>
      <c r="D176" s="1002" t="s">
        <v>721</v>
      </c>
      <c r="E176" s="1003"/>
      <c r="F176" s="1004"/>
      <c r="G176" s="325"/>
      <c r="H176" s="325"/>
      <c r="I176" s="325"/>
      <c r="J176" s="325"/>
      <c r="K176" s="325"/>
      <c r="L176" s="325"/>
      <c r="M176" s="325"/>
      <c r="N176" s="325"/>
      <c r="O176" s="325"/>
      <c r="P176" s="325"/>
      <c r="Q176" s="325"/>
    </row>
    <row r="177" spans="1:17" ht="16.5">
      <c r="A177" s="1001" t="s">
        <v>61</v>
      </c>
      <c r="B177" s="1002" t="s">
        <v>713</v>
      </c>
      <c r="C177" s="1002"/>
      <c r="D177" s="1002"/>
      <c r="E177" s="1002"/>
      <c r="F177" s="1004"/>
      <c r="G177" s="325"/>
      <c r="H177" s="325"/>
      <c r="I177" s="325"/>
      <c r="J177" s="325"/>
      <c r="K177" s="325"/>
      <c r="L177" s="325"/>
      <c r="M177" s="325"/>
      <c r="N177" s="325"/>
      <c r="O177" s="325"/>
      <c r="P177" s="325"/>
      <c r="Q177" s="325"/>
    </row>
    <row r="178" spans="1:17" ht="16.5">
      <c r="A178" s="1001" t="s">
        <v>59</v>
      </c>
      <c r="B178" s="1002" t="s">
        <v>722</v>
      </c>
      <c r="C178" s="1002"/>
      <c r="D178" s="1002" t="s">
        <v>723</v>
      </c>
      <c r="E178" s="1003"/>
      <c r="F178" s="1005" t="s">
        <v>724</v>
      </c>
      <c r="G178" s="325"/>
      <c r="H178" s="325"/>
      <c r="I178" s="325"/>
      <c r="J178" s="325"/>
      <c r="K178" s="325"/>
      <c r="L178" s="325"/>
      <c r="M178" s="325"/>
      <c r="N178" s="325"/>
      <c r="O178" s="325"/>
      <c r="P178" s="325"/>
      <c r="Q178" s="325"/>
    </row>
    <row r="179" spans="1:17" ht="16.5">
      <c r="A179" s="1001" t="s">
        <v>462</v>
      </c>
      <c r="B179" s="1002" t="s">
        <v>725</v>
      </c>
      <c r="C179" s="1002"/>
      <c r="D179" s="1002"/>
      <c r="E179" s="1003"/>
      <c r="F179" s="1005"/>
      <c r="G179" s="325"/>
      <c r="H179" s="325"/>
      <c r="I179" s="325"/>
      <c r="J179" s="325"/>
      <c r="K179" s="325"/>
      <c r="L179" s="325"/>
      <c r="M179" s="325"/>
      <c r="N179" s="325"/>
      <c r="O179" s="325"/>
      <c r="P179" s="325"/>
      <c r="Q179" s="325"/>
    </row>
    <row r="180" spans="1:17" ht="17.25" thickBot="1">
      <c r="A180" s="1006" t="s">
        <v>62</v>
      </c>
      <c r="B180" s="1007" t="s">
        <v>726</v>
      </c>
      <c r="C180" s="1008"/>
      <c r="D180" s="1007" t="s">
        <v>727</v>
      </c>
      <c r="E180" s="1009"/>
      <c r="F180" s="1010" t="s">
        <v>728</v>
      </c>
      <c r="G180" s="325"/>
      <c r="H180" s="325"/>
      <c r="I180" s="325"/>
      <c r="J180" s="325"/>
      <c r="K180" s="325"/>
      <c r="L180" s="325"/>
      <c r="M180" s="325"/>
      <c r="N180" s="325"/>
      <c r="O180" s="325"/>
      <c r="P180" s="325"/>
      <c r="Q180" s="325"/>
    </row>
    <row r="181" spans="1:17" ht="16.5">
      <c r="G181" s="325"/>
      <c r="H181" s="325"/>
      <c r="I181" s="325"/>
      <c r="J181" s="325"/>
      <c r="K181" s="325"/>
      <c r="L181" s="325"/>
      <c r="M181" s="325"/>
      <c r="N181" s="325"/>
      <c r="O181" s="325"/>
      <c r="P181" s="325"/>
      <c r="Q181" s="325"/>
    </row>
    <row r="182" spans="1:17" ht="21" thickBot="1">
      <c r="A182" s="999" t="s">
        <v>729</v>
      </c>
      <c r="B182" s="1000"/>
      <c r="C182" s="1000"/>
      <c r="G182" s="325"/>
      <c r="H182" s="325"/>
      <c r="I182" s="325"/>
      <c r="J182" s="325"/>
      <c r="K182" s="325"/>
      <c r="L182" s="325"/>
      <c r="M182" s="325"/>
      <c r="N182" s="325"/>
      <c r="O182" s="325"/>
      <c r="P182" s="325"/>
      <c r="Q182" s="325"/>
    </row>
    <row r="183" spans="1:17" ht="18.75">
      <c r="A183" s="1256" t="s">
        <v>676</v>
      </c>
      <c r="B183" s="1257"/>
      <c r="C183" s="1257"/>
      <c r="D183" s="1257"/>
      <c r="E183" s="1257"/>
      <c r="F183" s="1258"/>
      <c r="G183" s="325"/>
      <c r="H183" s="325"/>
      <c r="I183" s="325"/>
      <c r="J183" s="325"/>
      <c r="K183" s="325"/>
      <c r="L183" s="325"/>
      <c r="M183" s="325"/>
      <c r="N183" s="325"/>
      <c r="O183" s="325"/>
      <c r="P183" s="325"/>
      <c r="Q183" s="325"/>
    </row>
    <row r="184" spans="1:17" ht="16.5">
      <c r="A184" s="1011"/>
      <c r="B184" s="1012"/>
      <c r="C184" s="1012"/>
      <c r="D184" s="1013" t="s">
        <v>730</v>
      </c>
      <c r="E184" s="1014" t="s">
        <v>208</v>
      </c>
      <c r="F184" s="1015" t="s">
        <v>179</v>
      </c>
      <c r="G184" s="325"/>
      <c r="H184" s="325"/>
      <c r="I184" s="325"/>
      <c r="J184" s="325"/>
      <c r="K184" s="325"/>
      <c r="L184" s="325"/>
      <c r="M184" s="325"/>
      <c r="N184" s="325"/>
      <c r="O184" s="325"/>
      <c r="P184" s="325"/>
      <c r="Q184" s="325"/>
    </row>
    <row r="185" spans="1:17" ht="16.5">
      <c r="A185" s="1011" t="s">
        <v>731</v>
      </c>
      <c r="B185" s="1012"/>
      <c r="C185" s="1012" t="s">
        <v>732</v>
      </c>
      <c r="D185" s="1016">
        <v>9750649</v>
      </c>
      <c r="E185" s="1016">
        <v>12725412</v>
      </c>
      <c r="F185" s="1017">
        <v>22476061</v>
      </c>
      <c r="G185" s="325"/>
      <c r="H185" s="325"/>
      <c r="I185" s="325"/>
      <c r="J185" s="325"/>
      <c r="K185" s="325"/>
      <c r="L185" s="325"/>
      <c r="M185" s="325"/>
      <c r="N185" s="325"/>
      <c r="O185" s="325"/>
      <c r="P185" s="325"/>
      <c r="Q185" s="325"/>
    </row>
    <row r="186" spans="1:17" ht="16.5">
      <c r="A186" s="1011" t="s">
        <v>731</v>
      </c>
      <c r="B186" s="1012"/>
      <c r="C186" s="1012" t="s">
        <v>733</v>
      </c>
      <c r="D186" s="1018">
        <v>14666395</v>
      </c>
      <c r="E186" s="1019">
        <v>16524210</v>
      </c>
      <c r="F186" s="1017">
        <v>31190605</v>
      </c>
      <c r="G186" s="325"/>
      <c r="H186" s="325"/>
      <c r="I186" s="325"/>
      <c r="J186" s="325"/>
      <c r="K186" s="325"/>
      <c r="L186" s="325"/>
      <c r="M186" s="325"/>
      <c r="N186" s="325"/>
      <c r="O186" s="325"/>
      <c r="P186" s="325"/>
      <c r="Q186" s="325"/>
    </row>
    <row r="187" spans="1:17" ht="16.5">
      <c r="A187" s="1011" t="s">
        <v>731</v>
      </c>
      <c r="B187" s="1012"/>
      <c r="C187" s="1020" t="s">
        <v>734</v>
      </c>
      <c r="D187" s="1021">
        <v>12208522</v>
      </c>
      <c r="E187" s="1022">
        <v>14624812</v>
      </c>
      <c r="F187" s="1023">
        <v>26833334</v>
      </c>
      <c r="G187" s="325"/>
      <c r="H187" s="325"/>
      <c r="I187" s="325"/>
      <c r="J187" s="325"/>
      <c r="K187" s="325"/>
      <c r="L187" s="325"/>
      <c r="M187" s="325"/>
      <c r="N187" s="325"/>
      <c r="O187" s="325"/>
      <c r="P187" s="325"/>
      <c r="Q187" s="325"/>
    </row>
    <row r="188" spans="1:17" ht="17.25" thickBot="1">
      <c r="A188" s="1024"/>
      <c r="B188" s="1025"/>
      <c r="C188" s="1026" t="s">
        <v>179</v>
      </c>
      <c r="D188" s="1027">
        <v>36625566</v>
      </c>
      <c r="E188" s="1028">
        <v>43874434</v>
      </c>
      <c r="F188" s="1029">
        <v>80500000</v>
      </c>
      <c r="G188" s="325"/>
      <c r="H188" s="325"/>
      <c r="I188" s="325"/>
      <c r="J188" s="325"/>
      <c r="K188" s="325"/>
      <c r="L188" s="325"/>
      <c r="M188" s="325"/>
      <c r="N188" s="325"/>
      <c r="O188" s="325"/>
      <c r="P188" s="325"/>
      <c r="Q188" s="325"/>
    </row>
    <row r="189" spans="1:17" ht="16.5">
      <c r="G189" s="325"/>
      <c r="H189" s="325"/>
      <c r="I189" s="325"/>
      <c r="J189" s="325"/>
      <c r="K189" s="325"/>
      <c r="L189" s="325"/>
      <c r="M189" s="325"/>
      <c r="N189" s="325"/>
      <c r="O189" s="325"/>
      <c r="P189" s="325"/>
      <c r="Q189" s="325"/>
    </row>
    <row r="190" spans="1:17" ht="16.5">
      <c r="G190" s="325"/>
      <c r="H190" s="325"/>
      <c r="I190" s="325"/>
      <c r="J190" s="325"/>
      <c r="K190" s="325"/>
      <c r="L190" s="325"/>
      <c r="M190" s="325"/>
      <c r="N190" s="325"/>
      <c r="O190" s="325"/>
      <c r="P190" s="325"/>
      <c r="Q190" s="325"/>
    </row>
    <row r="191" spans="1:17" ht="21" thickBot="1">
      <c r="A191" s="1048" t="s">
        <v>738</v>
      </c>
      <c r="B191" s="1049"/>
      <c r="C191" s="1049"/>
      <c r="D191" s="383"/>
      <c r="E191" s="383"/>
      <c r="F191" s="383"/>
      <c r="G191" s="1050"/>
      <c r="H191" s="1050"/>
      <c r="I191" s="1050"/>
      <c r="J191" s="1050"/>
      <c r="K191" s="1050"/>
      <c r="L191" s="1050"/>
      <c r="M191" s="1050"/>
      <c r="N191" s="1050"/>
      <c r="O191" s="1050"/>
      <c r="P191" s="1050"/>
      <c r="Q191" s="1050"/>
    </row>
    <row r="192" spans="1:17" ht="18.75">
      <c r="A192" s="1265" t="s">
        <v>676</v>
      </c>
      <c r="B192" s="1266"/>
      <c r="C192" s="1266"/>
      <c r="D192" s="1266"/>
      <c r="E192" s="1266"/>
      <c r="F192" s="1266"/>
      <c r="G192" s="1051"/>
      <c r="H192" s="1051"/>
      <c r="I192" s="1051"/>
      <c r="J192" s="1051"/>
      <c r="K192" s="1051"/>
      <c r="L192" s="1051"/>
      <c r="M192" s="1051"/>
      <c r="N192" s="1051"/>
      <c r="O192" s="1051"/>
      <c r="P192" s="1051"/>
      <c r="Q192" s="1052"/>
    </row>
    <row r="193" spans="1:17">
      <c r="A193" s="1053" t="s">
        <v>739</v>
      </c>
      <c r="B193" s="1054"/>
      <c r="C193" s="1054"/>
      <c r="D193" s="1130">
        <v>-2617572</v>
      </c>
      <c r="E193" s="1267" t="s">
        <v>740</v>
      </c>
      <c r="F193" s="1268"/>
      <c r="G193" s="1268"/>
      <c r="H193" s="1268"/>
      <c r="I193" s="1268"/>
      <c r="J193" s="1268"/>
      <c r="K193" s="1268"/>
      <c r="L193" s="1268"/>
      <c r="M193" s="1268"/>
      <c r="N193" s="1268"/>
      <c r="O193" s="1268"/>
      <c r="P193" s="1268"/>
      <c r="Q193" s="1269"/>
    </row>
    <row r="194" spans="1:17">
      <c r="A194" s="1053"/>
      <c r="B194" s="1054"/>
      <c r="C194" s="1054"/>
      <c r="D194" s="1055"/>
      <c r="E194" s="1268"/>
      <c r="F194" s="1268"/>
      <c r="G194" s="1268"/>
      <c r="H194" s="1268"/>
      <c r="I194" s="1268"/>
      <c r="J194" s="1268"/>
      <c r="K194" s="1268"/>
      <c r="L194" s="1268"/>
      <c r="M194" s="1268"/>
      <c r="N194" s="1268"/>
      <c r="O194" s="1268"/>
      <c r="P194" s="1268"/>
      <c r="Q194" s="1269"/>
    </row>
    <row r="195" spans="1:17">
      <c r="A195" s="525"/>
      <c r="B195" s="1054"/>
      <c r="C195" s="1054"/>
      <c r="D195" s="1055"/>
      <c r="E195" s="1268"/>
      <c r="F195" s="1268"/>
      <c r="G195" s="1268"/>
      <c r="H195" s="1268"/>
      <c r="I195" s="1268"/>
      <c r="J195" s="1268"/>
      <c r="K195" s="1268"/>
      <c r="L195" s="1268"/>
      <c r="M195" s="1268"/>
      <c r="N195" s="1268"/>
      <c r="O195" s="1268"/>
      <c r="P195" s="1268"/>
      <c r="Q195" s="1269"/>
    </row>
    <row r="196" spans="1:17">
      <c r="A196" s="1053"/>
      <c r="B196" s="1054"/>
      <c r="C196" s="1054"/>
      <c r="D196" s="1055"/>
      <c r="E196" s="1268"/>
      <c r="F196" s="1268"/>
      <c r="G196" s="1268"/>
      <c r="H196" s="1268"/>
      <c r="I196" s="1268"/>
      <c r="J196" s="1268"/>
      <c r="K196" s="1268"/>
      <c r="L196" s="1268"/>
      <c r="M196" s="1268"/>
      <c r="N196" s="1268"/>
      <c r="O196" s="1268"/>
      <c r="P196" s="1268"/>
      <c r="Q196" s="1269"/>
    </row>
    <row r="197" spans="1:17">
      <c r="A197" s="1053"/>
      <c r="B197" s="1054"/>
      <c r="C197" s="1054"/>
      <c r="D197" s="1055"/>
      <c r="E197" s="1268"/>
      <c r="F197" s="1268"/>
      <c r="G197" s="1268"/>
      <c r="H197" s="1268"/>
      <c r="I197" s="1268"/>
      <c r="J197" s="1268"/>
      <c r="K197" s="1268"/>
      <c r="L197" s="1268"/>
      <c r="M197" s="1268"/>
      <c r="N197" s="1268"/>
      <c r="O197" s="1268"/>
      <c r="P197" s="1268"/>
      <c r="Q197" s="1269"/>
    </row>
    <row r="198" spans="1:17" ht="13.5" thickBot="1">
      <c r="A198" s="526"/>
      <c r="B198" s="441"/>
      <c r="C198" s="441"/>
      <c r="D198" s="441"/>
      <c r="E198" s="1270"/>
      <c r="F198" s="1270"/>
      <c r="G198" s="1270"/>
      <c r="H198" s="1270"/>
      <c r="I198" s="1270"/>
      <c r="J198" s="1270"/>
      <c r="K198" s="1270"/>
      <c r="L198" s="1270"/>
      <c r="M198" s="1270"/>
      <c r="N198" s="1270"/>
      <c r="O198" s="1270"/>
      <c r="P198" s="1270"/>
      <c r="Q198" s="1271"/>
    </row>
    <row r="199" spans="1:17" ht="16.5">
      <c r="G199" s="325"/>
      <c r="H199" s="325"/>
      <c r="I199" s="325"/>
      <c r="J199" s="325"/>
      <c r="K199" s="325"/>
      <c r="L199" s="325"/>
      <c r="M199" s="325"/>
      <c r="N199" s="325"/>
      <c r="O199" s="325"/>
      <c r="P199" s="325"/>
      <c r="Q199" s="325"/>
    </row>
    <row r="200" spans="1:17" ht="16.5">
      <c r="G200" s="325"/>
      <c r="H200" s="325"/>
      <c r="I200" s="325"/>
      <c r="J200" s="325"/>
      <c r="K200" s="325"/>
      <c r="L200" s="325"/>
      <c r="M200" s="325"/>
      <c r="N200" s="325"/>
      <c r="O200" s="325"/>
      <c r="P200" s="325"/>
      <c r="Q200" s="325"/>
    </row>
    <row r="201" spans="1:17" ht="20.25">
      <c r="A201" s="1139" t="s">
        <v>758</v>
      </c>
      <c r="G201" s="325"/>
      <c r="H201" s="325"/>
      <c r="I201" s="325"/>
      <c r="J201" s="325"/>
      <c r="K201" s="325"/>
      <c r="L201" s="325"/>
      <c r="M201" s="325"/>
      <c r="N201" s="325"/>
      <c r="O201" s="325"/>
      <c r="P201" s="325"/>
      <c r="Q201" s="325"/>
    </row>
    <row r="202" spans="1:17" ht="6.75" customHeight="1" thickBot="1">
      <c r="A202" s="305"/>
      <c r="G202" s="325"/>
      <c r="H202" s="325"/>
      <c r="I202" s="325"/>
      <c r="J202" s="325"/>
      <c r="K202" s="325"/>
      <c r="L202" s="325"/>
      <c r="M202" s="325"/>
      <c r="N202" s="325"/>
      <c r="O202" s="325"/>
      <c r="P202" s="325"/>
      <c r="Q202" s="325"/>
    </row>
    <row r="203" spans="1:17" ht="18.75" thickBot="1">
      <c r="A203" s="1286" t="s">
        <v>746</v>
      </c>
      <c r="B203" s="1287"/>
      <c r="C203" s="1287"/>
      <c r="D203" s="1287"/>
      <c r="E203" s="1287"/>
      <c r="F203" s="1288"/>
      <c r="G203" s="1275"/>
      <c r="H203" s="1276"/>
      <c r="I203" s="1277"/>
      <c r="J203" s="1276"/>
      <c r="K203" s="1277"/>
      <c r="L203" s="1276"/>
      <c r="M203" s="330"/>
      <c r="N203" s="330"/>
      <c r="O203" s="330"/>
      <c r="P203" s="330"/>
      <c r="Q203" s="331"/>
    </row>
    <row r="204" spans="1:17" ht="26.25">
      <c r="A204" s="1256" t="s">
        <v>676</v>
      </c>
      <c r="B204" s="1257"/>
      <c r="C204" s="1257"/>
      <c r="D204" s="1257"/>
      <c r="E204" s="1257"/>
      <c r="F204" s="1258"/>
      <c r="G204" s="1141" t="s">
        <v>439</v>
      </c>
      <c r="H204" s="1141" t="s">
        <v>744</v>
      </c>
      <c r="I204" s="1141" t="s">
        <v>745</v>
      </c>
      <c r="J204" s="1121"/>
      <c r="K204" s="1121"/>
      <c r="L204" s="1121"/>
      <c r="M204" s="1121"/>
      <c r="N204" s="1121"/>
      <c r="O204" s="1121"/>
      <c r="P204" s="1121"/>
      <c r="Q204" s="1122"/>
    </row>
    <row r="205" spans="1:17" s="2" customFormat="1" ht="18">
      <c r="A205" s="1123"/>
      <c r="B205" s="1124"/>
      <c r="C205" s="1124"/>
      <c r="D205" s="1124"/>
      <c r="E205" s="1124"/>
      <c r="F205" s="1125"/>
      <c r="G205" s="1142"/>
      <c r="H205" s="1142"/>
      <c r="I205" s="1142"/>
      <c r="J205" s="1126"/>
      <c r="K205" s="1126"/>
      <c r="L205" s="1126"/>
      <c r="M205" s="1126"/>
      <c r="N205" s="1126"/>
      <c r="O205" s="1126"/>
      <c r="P205" s="1126"/>
      <c r="Q205" s="1127"/>
    </row>
    <row r="206" spans="1:17" ht="15.75">
      <c r="A206" s="283">
        <v>60</v>
      </c>
      <c r="B206" s="274"/>
      <c r="C206" s="265" t="s">
        <v>150</v>
      </c>
      <c r="D206" s="264"/>
      <c r="E206" s="291"/>
      <c r="F206" s="287" t="s">
        <v>72</v>
      </c>
      <c r="G206" s="1128">
        <v>35263040</v>
      </c>
      <c r="H206" s="1128">
        <v>644243.34</v>
      </c>
      <c r="I206" s="367">
        <f>G206-H206</f>
        <v>34618796.659999996</v>
      </c>
      <c r="J206" s="204"/>
      <c r="K206" s="204"/>
      <c r="L206" s="204"/>
      <c r="M206" s="204"/>
      <c r="N206" s="204"/>
      <c r="O206" s="204"/>
      <c r="P206" s="204"/>
      <c r="Q206" s="318"/>
    </row>
    <row r="207" spans="1:17" ht="16.5" thickBot="1">
      <c r="A207" s="300">
        <v>68</v>
      </c>
      <c r="B207" s="303"/>
      <c r="C207" s="307" t="s">
        <v>155</v>
      </c>
      <c r="D207" s="239"/>
      <c r="E207" s="239"/>
      <c r="F207" s="309" t="s">
        <v>74</v>
      </c>
      <c r="G207" s="1144">
        <v>183061480</v>
      </c>
      <c r="H207" s="1144">
        <v>28771729.809999999</v>
      </c>
      <c r="I207" s="1145">
        <f>G207-H207</f>
        <v>154289750.19</v>
      </c>
      <c r="J207" s="319"/>
      <c r="K207" s="319"/>
      <c r="L207" s="319"/>
      <c r="M207" s="319"/>
      <c r="N207" s="319"/>
      <c r="O207" s="319"/>
      <c r="P207" s="319"/>
      <c r="Q207" s="324"/>
    </row>
    <row r="208" spans="1:17" ht="16.5">
      <c r="G208" s="325"/>
      <c r="H208" s="325"/>
      <c r="I208" s="325"/>
      <c r="J208" s="325"/>
      <c r="K208" s="325"/>
      <c r="L208" s="325"/>
      <c r="M208" s="325"/>
      <c r="N208" s="325"/>
      <c r="O208" s="325"/>
      <c r="P208" s="325"/>
      <c r="Q208" s="325"/>
    </row>
    <row r="209" spans="1:17" ht="17.25" thickBot="1">
      <c r="G209" s="325"/>
      <c r="H209" s="325"/>
      <c r="I209" s="325"/>
      <c r="J209" s="325"/>
      <c r="K209" s="325"/>
      <c r="L209" s="325"/>
      <c r="M209" s="325"/>
      <c r="N209" s="325"/>
      <c r="O209" s="325"/>
      <c r="P209" s="325"/>
      <c r="Q209" s="325"/>
    </row>
    <row r="210" spans="1:17" ht="18.75" thickBot="1">
      <c r="A210" s="1289" t="s">
        <v>747</v>
      </c>
      <c r="B210" s="1290"/>
      <c r="C210" s="1290"/>
      <c r="D210" s="1290"/>
      <c r="E210" s="1290"/>
      <c r="F210" s="1291"/>
      <c r="G210" s="1141" t="s">
        <v>439</v>
      </c>
      <c r="H210" s="1141" t="s">
        <v>748</v>
      </c>
      <c r="I210" s="1141" t="s">
        <v>749</v>
      </c>
      <c r="J210" s="1121"/>
      <c r="K210" s="1121"/>
      <c r="L210" s="1121"/>
      <c r="M210" s="1121"/>
      <c r="N210" s="1121"/>
      <c r="O210" s="1121"/>
      <c r="P210" s="1121"/>
      <c r="Q210" s="1122"/>
    </row>
    <row r="211" spans="1:17" ht="18">
      <c r="A211" s="1256" t="s">
        <v>676</v>
      </c>
      <c r="B211" s="1257"/>
      <c r="C211" s="1257"/>
      <c r="D211" s="1257"/>
      <c r="E211" s="1257"/>
      <c r="F211" s="1258"/>
      <c r="G211" s="1141" t="s">
        <v>439</v>
      </c>
      <c r="H211" s="1141" t="s">
        <v>748</v>
      </c>
      <c r="I211" s="1141" t="s">
        <v>749</v>
      </c>
      <c r="J211" s="1121"/>
      <c r="K211" s="1121"/>
      <c r="L211" s="1121"/>
      <c r="M211" s="1121"/>
      <c r="N211" s="1121"/>
      <c r="O211" s="1121"/>
      <c r="P211" s="1121"/>
      <c r="Q211" s="1122"/>
    </row>
    <row r="212" spans="1:17" s="2" customFormat="1" ht="18">
      <c r="A212" s="1123"/>
      <c r="B212" s="1124"/>
      <c r="C212" s="1124"/>
      <c r="D212" s="1124"/>
      <c r="E212" s="1124"/>
      <c r="F212" s="1125"/>
      <c r="G212" s="1142"/>
      <c r="H212" s="1142"/>
      <c r="I212" s="1142"/>
      <c r="J212" s="1126"/>
      <c r="K212" s="1126"/>
      <c r="L212" s="1126"/>
      <c r="M212" s="1126"/>
      <c r="N212" s="1126"/>
      <c r="O212" s="1126"/>
      <c r="P212" s="1126"/>
      <c r="Q212" s="1127"/>
    </row>
    <row r="213" spans="1:17" ht="15.75">
      <c r="A213" s="283">
        <v>6</v>
      </c>
      <c r="B213" s="274"/>
      <c r="C213" s="265" t="s">
        <v>187</v>
      </c>
      <c r="D213" s="264"/>
      <c r="E213" s="291"/>
      <c r="F213" s="287" t="s">
        <v>67</v>
      </c>
      <c r="G213" s="1128">
        <v>7865536284</v>
      </c>
      <c r="H213" s="1128">
        <f>2065535+283373</f>
        <v>2348908</v>
      </c>
      <c r="I213" s="367">
        <f>G213-H213</f>
        <v>7863187376</v>
      </c>
      <c r="J213" s="204"/>
      <c r="K213" s="204" t="s">
        <v>808</v>
      </c>
      <c r="L213" s="204"/>
      <c r="M213" s="204"/>
      <c r="N213" s="204"/>
      <c r="O213" s="204"/>
      <c r="P213" s="204"/>
      <c r="Q213" s="318"/>
    </row>
    <row r="214" spans="1:17" ht="15.75">
      <c r="A214" s="283">
        <v>9</v>
      </c>
      <c r="B214" s="274"/>
      <c r="C214" s="265" t="s">
        <v>49</v>
      </c>
      <c r="D214" s="237"/>
      <c r="E214" s="237"/>
      <c r="F214" s="287" t="s">
        <v>68</v>
      </c>
      <c r="G214" s="1128">
        <v>2795668047</v>
      </c>
      <c r="H214" s="1128">
        <f>159641+95616</f>
        <v>255257</v>
      </c>
      <c r="I214" s="367">
        <f>G214-H214</f>
        <v>2795412790</v>
      </c>
      <c r="J214" s="204"/>
      <c r="K214" s="204" t="s">
        <v>810</v>
      </c>
      <c r="L214" s="204"/>
      <c r="M214" s="204"/>
      <c r="N214" s="204"/>
      <c r="O214" s="204"/>
      <c r="P214" s="204"/>
      <c r="Q214" s="318"/>
    </row>
    <row r="215" spans="1:17" ht="15.75">
      <c r="A215" s="283">
        <v>23</v>
      </c>
      <c r="B215" s="274"/>
      <c r="C215" s="265" t="s">
        <v>156</v>
      </c>
      <c r="D215" s="237"/>
      <c r="E215" s="237"/>
      <c r="F215" s="287" t="s">
        <v>69</v>
      </c>
      <c r="G215" s="1128">
        <f>305890886+17453776</f>
        <v>323344662</v>
      </c>
      <c r="H215" s="1128">
        <v>283373</v>
      </c>
      <c r="I215" s="367">
        <f t="shared" ref="I215:I216" si="0">G215-H215</f>
        <v>323061289</v>
      </c>
      <c r="J215" s="204"/>
      <c r="K215" s="204" t="s">
        <v>809</v>
      </c>
      <c r="L215" s="204"/>
      <c r="M215" s="204"/>
      <c r="N215" s="204"/>
      <c r="O215" s="204"/>
      <c r="P215" s="204"/>
      <c r="Q215" s="318"/>
    </row>
    <row r="216" spans="1:17" ht="16.5" thickBot="1">
      <c r="A216" s="300">
        <v>31</v>
      </c>
      <c r="B216" s="303"/>
      <c r="C216" s="307" t="s">
        <v>253</v>
      </c>
      <c r="D216" s="239"/>
      <c r="E216" s="239"/>
      <c r="F216" s="309" t="s">
        <v>70</v>
      </c>
      <c r="G216" s="1144">
        <v>134787734</v>
      </c>
      <c r="H216" s="1144">
        <v>159641</v>
      </c>
      <c r="I216" s="1145">
        <f t="shared" si="0"/>
        <v>134628093</v>
      </c>
      <c r="J216" s="319"/>
      <c r="K216" s="319" t="s">
        <v>830</v>
      </c>
      <c r="L216" s="319"/>
      <c r="M216" s="319"/>
      <c r="N216" s="319"/>
      <c r="O216" s="319"/>
      <c r="P216" s="319"/>
      <c r="Q216" s="324"/>
    </row>
    <row r="217" spans="1:17" ht="16.5">
      <c r="G217" s="325"/>
      <c r="H217" s="325"/>
      <c r="I217" s="325"/>
      <c r="J217" s="325"/>
      <c r="K217" s="325"/>
      <c r="L217" s="325"/>
      <c r="M217" s="325"/>
      <c r="N217" s="325"/>
      <c r="O217" s="325"/>
      <c r="P217" s="325"/>
      <c r="Q217" s="325"/>
    </row>
    <row r="218" spans="1:17" ht="17.25" thickBot="1">
      <c r="G218" s="325"/>
      <c r="H218" s="325"/>
      <c r="I218" s="325"/>
      <c r="J218" s="325"/>
      <c r="K218" s="325"/>
      <c r="L218" s="325"/>
      <c r="M218" s="325"/>
      <c r="N218" s="325"/>
      <c r="O218" s="325"/>
      <c r="P218" s="325"/>
      <c r="Q218" s="325"/>
    </row>
    <row r="219" spans="1:17" ht="18.75" thickBot="1">
      <c r="A219" s="1286" t="s">
        <v>769</v>
      </c>
      <c r="B219" s="1287"/>
      <c r="C219" s="1287"/>
      <c r="D219" s="1287"/>
      <c r="E219" s="1287"/>
      <c r="F219" s="1288"/>
      <c r="G219" s="1275"/>
      <c r="H219" s="1276"/>
      <c r="I219" s="1277"/>
      <c r="J219" s="1276"/>
      <c r="K219" s="1277"/>
      <c r="L219" s="1276"/>
      <c r="M219" s="330"/>
      <c r="N219" s="330"/>
      <c r="O219" s="330"/>
      <c r="P219" s="330"/>
      <c r="Q219" s="331"/>
    </row>
    <row r="220" spans="1:17" ht="39">
      <c r="A220" s="1256" t="s">
        <v>676</v>
      </c>
      <c r="B220" s="1257"/>
      <c r="C220" s="1257"/>
      <c r="D220" s="1257"/>
      <c r="E220" s="1257"/>
      <c r="F220" s="1258"/>
      <c r="G220" s="1146" t="s">
        <v>770</v>
      </c>
      <c r="H220" s="1146" t="s">
        <v>771</v>
      </c>
      <c r="I220" s="1146" t="s">
        <v>772</v>
      </c>
      <c r="J220" s="1146" t="s">
        <v>773</v>
      </c>
      <c r="K220" s="1236" t="s">
        <v>774</v>
      </c>
      <c r="L220" s="1292"/>
      <c r="M220" s="1292"/>
      <c r="N220" s="1292"/>
      <c r="O220" s="1292"/>
      <c r="P220" s="1292"/>
      <c r="Q220" s="1293"/>
    </row>
    <row r="221" spans="1:17" s="2" customFormat="1" ht="10.5" customHeight="1">
      <c r="A221" s="1123"/>
      <c r="B221" s="1124"/>
      <c r="C221" s="1124"/>
      <c r="D221" s="1124"/>
      <c r="E221" s="1124"/>
      <c r="F221" s="1125"/>
      <c r="G221" s="1147"/>
      <c r="H221" s="1147"/>
      <c r="I221" s="1147"/>
      <c r="J221" s="1126"/>
      <c r="K221" s="1126"/>
      <c r="L221" s="1126"/>
      <c r="M221" s="1126"/>
      <c r="N221" s="1126"/>
      <c r="O221" s="1126"/>
      <c r="P221" s="1126"/>
      <c r="Q221" s="1127"/>
    </row>
    <row r="222" spans="1:17" ht="95.25" customHeight="1">
      <c r="A222" s="283">
        <v>68</v>
      </c>
      <c r="B222" s="274"/>
      <c r="C222" s="265" t="s">
        <v>155</v>
      </c>
      <c r="D222" s="264"/>
      <c r="E222" s="291"/>
      <c r="F222" s="1149" t="s">
        <v>775</v>
      </c>
      <c r="G222" s="1128">
        <v>183061480</v>
      </c>
      <c r="H222" s="1128">
        <v>32396514</v>
      </c>
      <c r="I222" s="367">
        <v>1882600</v>
      </c>
      <c r="J222" s="367">
        <v>2002642.6306733633</v>
      </c>
      <c r="K222" s="1294" t="s">
        <v>863</v>
      </c>
      <c r="L222" s="1227"/>
      <c r="M222" s="1227"/>
      <c r="N222" s="1227"/>
      <c r="O222" s="1227"/>
      <c r="P222" s="1227"/>
      <c r="Q222" s="1262"/>
    </row>
    <row r="223" spans="1:17" ht="16.5" thickBot="1">
      <c r="A223" s="300"/>
      <c r="B223" s="303"/>
      <c r="C223" s="307"/>
      <c r="D223" s="239"/>
      <c r="E223" s="239"/>
      <c r="F223" s="309"/>
      <c r="G223" s="1144"/>
      <c r="H223" s="1144"/>
      <c r="I223" s="1145"/>
      <c r="J223" s="319"/>
      <c r="K223" s="319"/>
      <c r="L223" s="319"/>
      <c r="M223" s="319"/>
      <c r="N223" s="319"/>
      <c r="O223" s="319"/>
      <c r="P223" s="319"/>
      <c r="Q223" s="324"/>
    </row>
    <row r="224" spans="1:17" ht="16.5">
      <c r="G224" s="325"/>
      <c r="H224" s="325"/>
      <c r="I224" s="325"/>
      <c r="J224" s="325"/>
      <c r="K224" s="325"/>
      <c r="L224" s="325"/>
      <c r="M224" s="325"/>
      <c r="N224" s="325"/>
      <c r="O224" s="325"/>
      <c r="P224" s="325"/>
      <c r="Q224" s="325"/>
    </row>
    <row r="225" spans="1:17" ht="16.5">
      <c r="G225" s="325"/>
      <c r="H225" s="325"/>
      <c r="I225" s="325"/>
      <c r="J225" s="1215"/>
      <c r="K225" s="325"/>
      <c r="L225" s="325"/>
      <c r="M225" s="325"/>
      <c r="N225" s="325"/>
      <c r="O225" s="325"/>
      <c r="P225" s="325"/>
      <c r="Q225" s="325"/>
    </row>
    <row r="226" spans="1:17" ht="17.25" thickBot="1">
      <c r="G226" s="325"/>
      <c r="H226" s="325"/>
      <c r="I226" s="325"/>
      <c r="J226" s="325"/>
      <c r="K226" s="325"/>
      <c r="L226" s="325"/>
      <c r="M226" s="325"/>
      <c r="N226" s="325"/>
      <c r="O226" s="325"/>
      <c r="P226" s="325"/>
      <c r="Q226" s="325"/>
    </row>
    <row r="227" spans="1:17" ht="19.5" thickBot="1">
      <c r="A227" s="1286" t="s">
        <v>599</v>
      </c>
      <c r="B227" s="1287"/>
      <c r="C227" s="1287"/>
      <c r="D227" s="1287"/>
      <c r="E227" s="1287"/>
      <c r="F227" s="1288"/>
      <c r="G227" s="325"/>
      <c r="H227" s="325"/>
      <c r="I227" s="325"/>
      <c r="J227" s="325"/>
      <c r="K227" s="325"/>
      <c r="L227" s="325"/>
      <c r="M227" s="325"/>
      <c r="N227" s="325"/>
      <c r="O227" s="325"/>
      <c r="P227" s="325"/>
      <c r="Q227" s="325"/>
    </row>
    <row r="228" spans="1:17" ht="16.5">
      <c r="G228" s="325"/>
      <c r="H228" s="325"/>
      <c r="I228" s="325"/>
      <c r="J228" s="325"/>
      <c r="K228" s="325"/>
      <c r="L228" s="325"/>
      <c r="M228" s="325"/>
      <c r="N228" s="325"/>
      <c r="O228" s="325"/>
      <c r="P228" s="325"/>
      <c r="Q228" s="325"/>
    </row>
    <row r="229" spans="1:17" ht="16.5">
      <c r="A229" t="s">
        <v>655</v>
      </c>
      <c r="C229" s="1194" t="s">
        <v>804</v>
      </c>
      <c r="E229" s="575">
        <f>E237</f>
        <v>4218237.4196999995</v>
      </c>
      <c r="G229" s="325"/>
      <c r="H229" s="325"/>
      <c r="I229" s="325"/>
      <c r="J229" s="325"/>
      <c r="K229" s="325"/>
      <c r="L229" s="325"/>
      <c r="M229" s="325"/>
      <c r="N229" s="325"/>
      <c r="O229" s="325"/>
      <c r="P229" s="325"/>
      <c r="Q229" s="325"/>
    </row>
    <row r="230" spans="1:17" ht="16.5">
      <c r="G230" s="325"/>
      <c r="H230" s="325"/>
      <c r="I230" s="325"/>
      <c r="J230" s="325"/>
      <c r="K230" s="325"/>
      <c r="L230" s="325"/>
      <c r="M230" s="325"/>
      <c r="N230" s="325"/>
      <c r="O230" s="325"/>
      <c r="P230" s="325"/>
      <c r="Q230" s="325"/>
    </row>
    <row r="231" spans="1:17" ht="16.5">
      <c r="D231" s="209" t="s">
        <v>800</v>
      </c>
      <c r="E231" s="1192">
        <f>'3 - Revenue Credits'!D31</f>
        <v>10527171</v>
      </c>
      <c r="G231" s="325"/>
      <c r="H231" s="325"/>
      <c r="I231" s="325"/>
      <c r="J231" s="325"/>
      <c r="K231" s="325"/>
      <c r="L231" s="325"/>
      <c r="M231" s="325"/>
      <c r="N231" s="325"/>
      <c r="O231" s="325"/>
      <c r="P231" s="325"/>
      <c r="Q231" s="325"/>
    </row>
    <row r="232" spans="1:17" ht="16.5">
      <c r="D232" s="779" t="s">
        <v>801</v>
      </c>
      <c r="E232" s="1188">
        <f>'ATT H-9A'!H221</f>
        <v>0.35</v>
      </c>
      <c r="G232" s="325"/>
      <c r="H232" s="325"/>
      <c r="I232" s="325"/>
      <c r="J232" s="325"/>
      <c r="K232" s="325"/>
      <c r="L232" s="325"/>
      <c r="M232" s="325"/>
      <c r="N232" s="325"/>
      <c r="O232" s="325"/>
      <c r="P232" s="325"/>
      <c r="Q232" s="325"/>
    </row>
    <row r="233" spans="1:17" ht="16.5">
      <c r="D233" s="1189" t="s">
        <v>805</v>
      </c>
      <c r="E233" s="1190">
        <f>E231*E232</f>
        <v>3684509.8499999996</v>
      </c>
      <c r="G233" s="325"/>
      <c r="H233" s="325"/>
      <c r="I233" s="325"/>
      <c r="J233" s="325"/>
      <c r="K233" s="325"/>
      <c r="L233" s="325"/>
      <c r="M233" s="325"/>
      <c r="N233" s="325"/>
      <c r="O233" s="325"/>
      <c r="P233" s="325"/>
      <c r="Q233" s="325"/>
    </row>
    <row r="234" spans="1:17" ht="16.5">
      <c r="D234" s="1189" t="s">
        <v>802</v>
      </c>
      <c r="E234" s="1190">
        <f>E231-E233</f>
        <v>6842661.1500000004</v>
      </c>
      <c r="G234" s="325"/>
      <c r="H234" s="325"/>
      <c r="I234" s="325"/>
      <c r="J234" s="325"/>
      <c r="K234" s="325"/>
      <c r="L234" s="325"/>
      <c r="M234" s="325"/>
      <c r="N234" s="325"/>
      <c r="O234" s="325"/>
      <c r="P234" s="325"/>
      <c r="Q234" s="325"/>
    </row>
    <row r="235" spans="1:17" ht="16.5">
      <c r="D235" s="1189" t="s">
        <v>803</v>
      </c>
      <c r="E235" s="1191">
        <f>'ATT H-9A'!$H$222</f>
        <v>7.8E-2</v>
      </c>
      <c r="G235" s="325"/>
      <c r="H235" s="325"/>
      <c r="I235" s="325"/>
      <c r="J235" s="325"/>
      <c r="K235" s="325"/>
      <c r="L235" s="325"/>
      <c r="M235" s="325"/>
      <c r="N235" s="325"/>
      <c r="O235" s="325"/>
      <c r="P235" s="325"/>
      <c r="Q235" s="325"/>
    </row>
    <row r="236" spans="1:17" ht="16.5">
      <c r="D236" s="1189" t="s">
        <v>806</v>
      </c>
      <c r="E236" s="1190">
        <f>E234*E235</f>
        <v>533727.56969999999</v>
      </c>
      <c r="G236" s="325"/>
      <c r="H236" s="325"/>
      <c r="I236" s="325"/>
      <c r="J236" s="325"/>
      <c r="K236" s="325"/>
      <c r="L236" s="325"/>
      <c r="M236" s="325"/>
      <c r="N236" s="325"/>
      <c r="O236" s="325"/>
      <c r="P236" s="325"/>
      <c r="Q236" s="325"/>
    </row>
    <row r="237" spans="1:17" ht="17.25" thickBot="1">
      <c r="D237" s="1189" t="s">
        <v>807</v>
      </c>
      <c r="E237" s="1193">
        <f>E236+E233</f>
        <v>4218237.4196999995</v>
      </c>
      <c r="G237" s="325"/>
      <c r="H237" s="325"/>
      <c r="I237" s="325"/>
      <c r="J237" s="325"/>
      <c r="K237" s="325"/>
      <c r="L237" s="325"/>
      <c r="M237" s="325"/>
      <c r="N237" s="325"/>
      <c r="O237" s="325"/>
      <c r="P237" s="325"/>
      <c r="Q237" s="325"/>
    </row>
    <row r="238" spans="1:17" ht="17.25" thickTop="1">
      <c r="G238" s="325"/>
      <c r="H238" s="325"/>
      <c r="I238" s="325"/>
      <c r="J238" s="325"/>
      <c r="K238" s="325"/>
      <c r="L238" s="325"/>
      <c r="M238" s="325"/>
      <c r="N238" s="325"/>
      <c r="O238" s="325"/>
      <c r="P238" s="325"/>
      <c r="Q238" s="325"/>
    </row>
    <row r="239" spans="1:17" ht="15.75">
      <c r="D239" s="1206"/>
      <c r="E239" s="674"/>
      <c r="F239" s="674"/>
      <c r="G239" s="674"/>
      <c r="H239" s="674"/>
    </row>
    <row r="240" spans="1:17" ht="15.75">
      <c r="D240" s="1206"/>
      <c r="E240" s="674"/>
      <c r="F240" s="674"/>
      <c r="G240" s="674"/>
      <c r="H240" s="674"/>
    </row>
    <row r="241" spans="4:8" ht="15.75">
      <c r="D241" s="1206"/>
      <c r="E241" s="674"/>
      <c r="F241" s="674"/>
      <c r="G241" s="674"/>
      <c r="H241" s="674"/>
    </row>
    <row r="242" spans="4:8" ht="15.75">
      <c r="D242" s="1206"/>
      <c r="E242" s="674"/>
      <c r="F242" s="674"/>
      <c r="G242" s="674"/>
      <c r="H242" s="674"/>
    </row>
    <row r="243" spans="4:8" ht="15.75">
      <c r="D243" s="1206"/>
      <c r="E243" s="674"/>
      <c r="F243" s="674"/>
      <c r="G243" s="674"/>
      <c r="H243" s="674"/>
    </row>
    <row r="244" spans="4:8" ht="15.75">
      <c r="D244" s="1206"/>
      <c r="E244" s="674"/>
      <c r="F244" s="674"/>
      <c r="G244" s="674"/>
      <c r="H244" s="674"/>
    </row>
    <row r="245" spans="4:8" ht="15.75">
      <c r="D245" s="1206"/>
      <c r="E245" s="674"/>
      <c r="F245" s="674"/>
      <c r="G245" s="674"/>
      <c r="H245" s="674"/>
    </row>
    <row r="246" spans="4:8" ht="15.75">
      <c r="D246" s="1206"/>
      <c r="E246" s="674"/>
      <c r="F246" s="674"/>
      <c r="G246" s="674"/>
      <c r="H246" s="674"/>
    </row>
    <row r="247" spans="4:8" ht="15.75">
      <c r="D247" s="1206"/>
      <c r="E247" s="674"/>
      <c r="F247" s="674"/>
      <c r="G247" s="674"/>
      <c r="H247" s="674"/>
    </row>
    <row r="248" spans="4:8" ht="15.75">
      <c r="D248" s="1206"/>
      <c r="E248" s="674"/>
      <c r="F248" s="674"/>
      <c r="G248" s="674"/>
      <c r="H248" s="674"/>
    </row>
    <row r="249" spans="4:8" ht="15.75">
      <c r="D249" s="1206"/>
      <c r="E249" s="674"/>
      <c r="F249" s="674"/>
      <c r="G249" s="674"/>
      <c r="H249" s="674"/>
    </row>
    <row r="250" spans="4:8" ht="15.75">
      <c r="D250" s="1206"/>
      <c r="E250" s="674"/>
      <c r="F250" s="674"/>
      <c r="G250" s="674"/>
      <c r="H250" s="674"/>
    </row>
    <row r="251" spans="4:8" ht="15.75">
      <c r="D251" s="1206"/>
      <c r="E251" s="674"/>
      <c r="F251" s="674"/>
      <c r="G251" s="674"/>
      <c r="H251" s="674"/>
    </row>
    <row r="252" spans="4:8" ht="15.75">
      <c r="D252" s="1206"/>
      <c r="E252" s="674"/>
      <c r="F252" s="674"/>
      <c r="G252" s="674"/>
      <c r="H252" s="674"/>
    </row>
    <row r="253" spans="4:8" ht="15.75">
      <c r="D253" s="1206"/>
      <c r="E253" s="674"/>
      <c r="F253" s="674"/>
      <c r="G253" s="674"/>
      <c r="H253" s="674"/>
    </row>
    <row r="254" spans="4:8" ht="15.75">
      <c r="D254" s="1206"/>
      <c r="E254" s="674"/>
      <c r="F254" s="674"/>
      <c r="G254" s="674"/>
      <c r="H254" s="674"/>
    </row>
    <row r="255" spans="4:8" ht="15.75">
      <c r="D255" s="1206"/>
      <c r="E255" s="674"/>
      <c r="F255" s="674"/>
      <c r="G255" s="674"/>
      <c r="H255" s="674"/>
    </row>
    <row r="256" spans="4:8" ht="15.75">
      <c r="D256" s="1206"/>
      <c r="E256" s="674"/>
      <c r="F256" s="674"/>
      <c r="G256" s="674"/>
      <c r="H256" s="674"/>
    </row>
    <row r="257" spans="4:8" ht="15.75">
      <c r="D257" s="1206"/>
      <c r="E257" s="674"/>
      <c r="F257" s="674"/>
      <c r="G257" s="674"/>
      <c r="H257" s="674"/>
    </row>
    <row r="258" spans="4:8" ht="15.75">
      <c r="D258" s="1206"/>
      <c r="E258" s="674"/>
      <c r="F258" s="674"/>
      <c r="G258" s="674"/>
      <c r="H258" s="674"/>
    </row>
    <row r="259" spans="4:8" ht="15.75">
      <c r="D259" s="1206"/>
      <c r="E259" s="674"/>
      <c r="F259" s="674"/>
      <c r="G259" s="674"/>
      <c r="H259" s="674"/>
    </row>
    <row r="260" spans="4:8" ht="15.75">
      <c r="D260" s="1206"/>
      <c r="E260" s="674"/>
      <c r="F260" s="674"/>
      <c r="G260" s="674"/>
      <c r="H260" s="674"/>
    </row>
    <row r="261" spans="4:8" ht="15.75">
      <c r="D261" s="1206"/>
      <c r="E261" s="674"/>
      <c r="F261" s="674"/>
      <c r="G261" s="674"/>
      <c r="H261" s="674"/>
    </row>
    <row r="262" spans="4:8" ht="15.75">
      <c r="D262" s="1206"/>
      <c r="E262" s="674"/>
      <c r="F262" s="674"/>
      <c r="G262" s="674"/>
      <c r="H262" s="674"/>
    </row>
    <row r="263" spans="4:8" ht="15.75">
      <c r="D263" s="1206"/>
      <c r="E263" s="674"/>
      <c r="F263" s="674"/>
      <c r="G263" s="674"/>
      <c r="H263" s="674"/>
    </row>
    <row r="264" spans="4:8" ht="15.75">
      <c r="D264" s="1206"/>
      <c r="E264" s="674"/>
      <c r="F264" s="674"/>
      <c r="G264" s="674"/>
      <c r="H264" s="674"/>
    </row>
    <row r="265" spans="4:8" ht="15.75">
      <c r="D265" s="1206"/>
      <c r="E265" s="674"/>
      <c r="F265" s="674"/>
      <c r="G265" s="674"/>
      <c r="H265" s="674"/>
    </row>
    <row r="266" spans="4:8" ht="15.75">
      <c r="D266" s="1206"/>
      <c r="E266" s="674"/>
      <c r="F266" s="674"/>
      <c r="G266" s="674"/>
      <c r="H266" s="674"/>
    </row>
    <row r="267" spans="4:8" ht="15.75">
      <c r="D267" s="1206"/>
      <c r="E267" s="674"/>
      <c r="F267" s="674"/>
      <c r="G267" s="674"/>
      <c r="H267" s="674"/>
    </row>
    <row r="268" spans="4:8" ht="15.75">
      <c r="D268" s="1206"/>
      <c r="E268" s="674"/>
      <c r="F268" s="674"/>
      <c r="G268" s="674"/>
      <c r="H268" s="674"/>
    </row>
    <row r="269" spans="4:8" ht="15.75">
      <c r="D269" s="1206"/>
      <c r="E269" s="674"/>
      <c r="F269" s="674"/>
      <c r="G269" s="674"/>
      <c r="H269" s="674"/>
    </row>
    <row r="270" spans="4:8">
      <c r="D270" s="489"/>
    </row>
    <row r="306" spans="3:3" ht="15.75">
      <c r="C306" s="174"/>
    </row>
  </sheetData>
  <customSheetViews>
    <customSheetView guid="{63011E91-4609-4523-98FE-FD252E915668}" scale="50" showPageBreaks="1" hiddenRows="1" view="pageBreakPreview" showRuler="0" topLeftCell="C153">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B647CB7F-C846-4278-B6B1-1EF7F3C004F5}"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4"/>
      <headerFooter alignWithMargins="0">
        <oddHeader>&amp;R&amp;14Page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FAAD9AAC-1337-43AB-BF1F-CCF9DFCF5B78}" scale="75" showPageBreaks="1" showRuler="0">
      <selection activeCell="A53" sqref="A53:F53"/>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6"/>
      <headerFooter alignWithMargins="0"/>
    </customSheetView>
  </customSheetViews>
  <mergeCells count="114">
    <mergeCell ref="A203:F203"/>
    <mergeCell ref="G203:H203"/>
    <mergeCell ref="I203:J203"/>
    <mergeCell ref="K203:L203"/>
    <mergeCell ref="A210:F210"/>
    <mergeCell ref="A211:F211"/>
    <mergeCell ref="A204:F204"/>
    <mergeCell ref="A227:F227"/>
    <mergeCell ref="A219:F219"/>
    <mergeCell ref="G219:H219"/>
    <mergeCell ref="I219:J219"/>
    <mergeCell ref="K219:L219"/>
    <mergeCell ref="A220:F220"/>
    <mergeCell ref="K220:Q220"/>
    <mergeCell ref="K222:Q222"/>
    <mergeCell ref="A192:F192"/>
    <mergeCell ref="E193:Q198"/>
    <mergeCell ref="A183:F183"/>
    <mergeCell ref="G169:H169"/>
    <mergeCell ref="I169:J169"/>
    <mergeCell ref="K169:L169"/>
    <mergeCell ref="A159:F159"/>
    <mergeCell ref="H127:Q127"/>
    <mergeCell ref="H124:Q124"/>
    <mergeCell ref="H126:Q126"/>
    <mergeCell ref="G165:H165"/>
    <mergeCell ref="I165:J165"/>
    <mergeCell ref="K165:L165"/>
    <mergeCell ref="H151:Q151"/>
    <mergeCell ref="H153:Q153"/>
    <mergeCell ref="H159:Q159"/>
    <mergeCell ref="H161:Q161"/>
    <mergeCell ref="A173:F173"/>
    <mergeCell ref="G166:H166"/>
    <mergeCell ref="I166:J166"/>
    <mergeCell ref="K166:L166"/>
    <mergeCell ref="G167:H167"/>
    <mergeCell ref="I167:J167"/>
    <mergeCell ref="K167:L167"/>
    <mergeCell ref="A47:F47"/>
    <mergeCell ref="A53:F53"/>
    <mergeCell ref="A61:F61"/>
    <mergeCell ref="A67:F67"/>
    <mergeCell ref="A80:F80"/>
    <mergeCell ref="A99:F99"/>
    <mergeCell ref="A151:F151"/>
    <mergeCell ref="A136:F136"/>
    <mergeCell ref="A142:F142"/>
    <mergeCell ref="A109:F109"/>
    <mergeCell ref="A122:F122"/>
    <mergeCell ref="J5:Q5"/>
    <mergeCell ref="J6:Q6"/>
    <mergeCell ref="A74:F74"/>
    <mergeCell ref="A5:F5"/>
    <mergeCell ref="A26:F26"/>
    <mergeCell ref="A36:F36"/>
    <mergeCell ref="J19:Q19"/>
    <mergeCell ref="J15:Q15"/>
    <mergeCell ref="J18:Q18"/>
    <mergeCell ref="J7:Q7"/>
    <mergeCell ref="J20:Q20"/>
    <mergeCell ref="J21:Q21"/>
    <mergeCell ref="J8:Q8"/>
    <mergeCell ref="J9:Q9"/>
    <mergeCell ref="J11:Q11"/>
    <mergeCell ref="J13:Q13"/>
    <mergeCell ref="J27:Q27"/>
    <mergeCell ref="J28:Q28"/>
    <mergeCell ref="J29:Q29"/>
    <mergeCell ref="J36:Q36"/>
    <mergeCell ref="J22:Q22"/>
    <mergeCell ref="J26:Q26"/>
    <mergeCell ref="J37:Q37"/>
    <mergeCell ref="J38:Q38"/>
    <mergeCell ref="J39:Q39"/>
    <mergeCell ref="H80:Q80"/>
    <mergeCell ref="H82:Q82"/>
    <mergeCell ref="J40:Q40"/>
    <mergeCell ref="J47:Q47"/>
    <mergeCell ref="J48:Q48"/>
    <mergeCell ref="J41:Q41"/>
    <mergeCell ref="J43:Q43"/>
    <mergeCell ref="H84:Q84"/>
    <mergeCell ref="J63:Q63"/>
    <mergeCell ref="J49:Q49"/>
    <mergeCell ref="J53:Q53"/>
    <mergeCell ref="J57:Q57"/>
    <mergeCell ref="J61:Q61"/>
    <mergeCell ref="L67:Q67"/>
    <mergeCell ref="L69:Q69"/>
    <mergeCell ref="L70:Q70"/>
    <mergeCell ref="J74:Q74"/>
    <mergeCell ref="J76:Q76"/>
    <mergeCell ref="H85:Q85"/>
    <mergeCell ref="H91:Q91"/>
    <mergeCell ref="H92:Q92"/>
    <mergeCell ref="H87:Q87"/>
    <mergeCell ref="H88:Q88"/>
    <mergeCell ref="H89:Q89"/>
    <mergeCell ref="H90:Q90"/>
    <mergeCell ref="H111:Q111"/>
    <mergeCell ref="J99:Q99"/>
    <mergeCell ref="J105:Q105"/>
    <mergeCell ref="H109:Q109"/>
    <mergeCell ref="H122:Q122"/>
    <mergeCell ref="H142:Q142"/>
    <mergeCell ref="H144:Q144"/>
    <mergeCell ref="H146:Q146"/>
    <mergeCell ref="H147:Q147"/>
    <mergeCell ref="H128:Q128"/>
    <mergeCell ref="H129:Q129"/>
    <mergeCell ref="H130:Q130"/>
    <mergeCell ref="H131:Q131"/>
    <mergeCell ref="H132:Q132"/>
  </mergeCells>
  <phoneticPr fontId="0" type="noConversion"/>
  <printOptions horizontalCentered="1"/>
  <pageMargins left="0.25" right="0.25" top="0.75" bottom="0.75" header="0.5" footer="0.5"/>
  <pageSetup scale="48" fitToHeight="0" orientation="landscape" r:id="rId7"/>
  <headerFooter alignWithMargins="0"/>
  <rowBreaks count="4" manualBreakCount="4">
    <brk id="50" max="16383" man="1"/>
    <brk id="96" max="16383" man="1"/>
    <brk id="140" max="16383" man="1"/>
    <brk id="18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K105"/>
  <sheetViews>
    <sheetView showGridLines="0" zoomScaleNormal="100" workbookViewId="0"/>
  </sheetViews>
  <sheetFormatPr defaultRowHeight="12.75"/>
  <cols>
    <col min="1" max="1" width="37" customWidth="1"/>
    <col min="2" max="2" width="15.140625" bestFit="1" customWidth="1"/>
    <col min="3" max="3" width="5.85546875" customWidth="1"/>
    <col min="4" max="4" width="15.140625" bestFit="1" customWidth="1"/>
    <col min="5" max="5" width="6.5703125" customWidth="1"/>
    <col min="6" max="6" width="15.140625" bestFit="1" customWidth="1"/>
    <col min="7" max="7" width="5.85546875" customWidth="1"/>
    <col min="8" max="8" width="17.140625" customWidth="1"/>
    <col min="9" max="9" width="5.42578125" customWidth="1"/>
    <col min="10" max="10" width="15.28515625" bestFit="1" customWidth="1"/>
  </cols>
  <sheetData>
    <row r="2" spans="1:11" s="912" customFormat="1">
      <c r="H2" s="1044"/>
    </row>
    <row r="3" spans="1:11" s="912" customFormat="1" ht="18">
      <c r="A3" s="1231" t="s">
        <v>627</v>
      </c>
      <c r="B3" s="1231"/>
      <c r="C3" s="1231"/>
      <c r="D3" s="1231"/>
      <c r="E3" s="1231"/>
      <c r="F3" s="1231"/>
      <c r="G3" s="1231"/>
      <c r="H3" s="1231"/>
      <c r="I3" s="1231"/>
      <c r="J3" s="1231"/>
    </row>
    <row r="4" spans="1:11" s="912" customFormat="1" ht="13.5" customHeight="1">
      <c r="H4" s="998"/>
      <c r="I4" s="778"/>
      <c r="J4" s="1222"/>
    </row>
    <row r="5" spans="1:11" s="912" customFormat="1">
      <c r="A5" s="241" t="s">
        <v>18</v>
      </c>
      <c r="H5" s="1208"/>
      <c r="I5" s="778"/>
      <c r="J5" s="1222"/>
    </row>
    <row r="6" spans="1:11" s="912" customFormat="1">
      <c r="A6" s="778"/>
      <c r="B6" s="778"/>
      <c r="C6" s="778"/>
      <c r="D6" s="778"/>
      <c r="E6" s="778"/>
      <c r="F6" s="778"/>
      <c r="G6" s="778"/>
      <c r="H6" s="778"/>
      <c r="I6" s="778"/>
      <c r="J6" s="1222"/>
    </row>
    <row r="7" spans="1:11" s="912" customFormat="1"/>
    <row r="8" spans="1:11" s="912" customFormat="1">
      <c r="A8" s="1222"/>
      <c r="B8" s="1131" t="s">
        <v>19</v>
      </c>
      <c r="C8" s="1131"/>
      <c r="D8" s="1132" t="s">
        <v>20</v>
      </c>
      <c r="E8" s="1132"/>
      <c r="F8" s="1132"/>
      <c r="G8" s="1132"/>
      <c r="H8" s="1132"/>
      <c r="I8" s="1132"/>
      <c r="J8" s="1131"/>
    </row>
    <row r="9" spans="1:11" s="912" customFormat="1">
      <c r="A9" s="1222"/>
      <c r="B9" s="1131" t="s">
        <v>21</v>
      </c>
      <c r="C9" s="1131"/>
      <c r="D9" s="1132" t="s">
        <v>22</v>
      </c>
      <c r="E9" s="1132"/>
      <c r="F9" s="1132" t="s">
        <v>208</v>
      </c>
      <c r="G9" s="1132"/>
      <c r="H9" s="1132" t="s">
        <v>751</v>
      </c>
      <c r="I9" s="1132"/>
      <c r="J9" s="1133" t="s">
        <v>179</v>
      </c>
    </row>
    <row r="10" spans="1:11" s="912" customFormat="1">
      <c r="A10" s="1222"/>
      <c r="B10" s="1134"/>
      <c r="C10" s="1134"/>
      <c r="D10" s="1135"/>
      <c r="E10" s="1135"/>
      <c r="F10" s="1135"/>
      <c r="G10" s="1135"/>
      <c r="H10" s="1135"/>
      <c r="I10" s="1135"/>
      <c r="J10" s="1136"/>
    </row>
    <row r="11" spans="1:11" ht="15">
      <c r="A11" s="1224" t="s">
        <v>23</v>
      </c>
      <c r="B11" s="1225">
        <v>17888559.569999997</v>
      </c>
      <c r="C11" s="1223"/>
      <c r="D11" s="1225">
        <v>15212496.58</v>
      </c>
      <c r="E11" s="1225"/>
      <c r="F11" s="1225">
        <v>30153120.450000003</v>
      </c>
      <c r="G11" s="1225"/>
      <c r="H11" s="1225">
        <v>7412352.4299999895</v>
      </c>
      <c r="I11" s="1225"/>
      <c r="J11" s="1225">
        <f>SUM(B11:H11)</f>
        <v>70666529.029999986</v>
      </c>
      <c r="K11" s="1210"/>
    </row>
    <row r="12" spans="1:11" ht="15">
      <c r="A12" s="1209"/>
      <c r="B12" s="1223"/>
      <c r="C12" s="1223"/>
      <c r="D12" s="1223"/>
      <c r="E12" s="1223"/>
      <c r="F12" s="1223"/>
      <c r="G12" s="1223"/>
      <c r="H12" s="1223"/>
      <c r="I12" s="1223"/>
      <c r="J12" s="1223">
        <f t="shared" ref="J12:J43" si="0">SUM(B12:H12)</f>
        <v>0</v>
      </c>
      <c r="K12" s="1210"/>
    </row>
    <row r="13" spans="1:11" ht="15">
      <c r="A13" s="1224" t="s">
        <v>699</v>
      </c>
      <c r="B13" s="1225">
        <v>6791100.8199999994</v>
      </c>
      <c r="C13" s="1225"/>
      <c r="D13" s="1225">
        <v>4845791.0600000005</v>
      </c>
      <c r="E13" s="1225"/>
      <c r="F13" s="1225">
        <v>9935686.6500000004</v>
      </c>
      <c r="G13" s="1225"/>
      <c r="H13" s="1225">
        <v>3926533.3199999989</v>
      </c>
      <c r="I13" s="1225"/>
      <c r="J13" s="1225">
        <f t="shared" si="0"/>
        <v>25499111.850000001</v>
      </c>
      <c r="K13" s="1210"/>
    </row>
    <row r="14" spans="1:11" ht="15">
      <c r="A14" s="1224"/>
      <c r="B14" s="1223"/>
      <c r="C14" s="1223"/>
      <c r="D14" s="1223"/>
      <c r="E14" s="1223"/>
      <c r="F14" s="1223"/>
      <c r="G14" s="1223"/>
      <c r="H14" s="1223"/>
      <c r="I14" s="1223"/>
      <c r="J14" s="1223">
        <f t="shared" si="0"/>
        <v>0</v>
      </c>
      <c r="K14" s="1210"/>
    </row>
    <row r="15" spans="1:11" ht="15">
      <c r="A15" s="1224" t="s">
        <v>700</v>
      </c>
      <c r="B15" s="1225">
        <v>19012271.169999998</v>
      </c>
      <c r="C15" s="1225"/>
      <c r="D15" s="1225">
        <v>15407360.989999996</v>
      </c>
      <c r="E15" s="1225"/>
      <c r="F15" s="1225">
        <v>29313579.250000004</v>
      </c>
      <c r="G15" s="1225"/>
      <c r="H15" s="1225">
        <v>25623237.5</v>
      </c>
      <c r="I15" s="1225"/>
      <c r="J15" s="1225">
        <f t="shared" si="0"/>
        <v>89356448.909999996</v>
      </c>
      <c r="K15" s="1210"/>
    </row>
    <row r="16" spans="1:11" ht="15">
      <c r="A16" s="1224"/>
      <c r="B16" s="1225"/>
      <c r="C16" s="1225"/>
      <c r="D16" s="1225"/>
      <c r="E16" s="1225"/>
      <c r="F16" s="1225"/>
      <c r="G16" s="1225"/>
      <c r="H16" s="1225"/>
      <c r="I16" s="1225"/>
      <c r="J16" s="1225">
        <f t="shared" si="0"/>
        <v>0</v>
      </c>
      <c r="K16" s="1210"/>
    </row>
    <row r="17" spans="1:11" ht="15">
      <c r="A17" s="1224" t="s">
        <v>701</v>
      </c>
      <c r="B17" s="1225">
        <v>1053834.8899999999</v>
      </c>
      <c r="C17" s="1225"/>
      <c r="D17" s="1225">
        <v>1059259.44</v>
      </c>
      <c r="E17" s="1225"/>
      <c r="F17" s="1225">
        <v>878770.82</v>
      </c>
      <c r="G17" s="1225"/>
      <c r="H17" s="1225">
        <v>205180.53999999992</v>
      </c>
      <c r="I17" s="1225"/>
      <c r="J17" s="1225">
        <f t="shared" si="0"/>
        <v>3197045.69</v>
      </c>
      <c r="K17" s="1210"/>
    </row>
    <row r="18" spans="1:11" ht="15">
      <c r="A18" s="1224"/>
      <c r="B18" s="1225"/>
      <c r="C18" s="1225"/>
      <c r="D18" s="1225"/>
      <c r="E18" s="1225"/>
      <c r="F18" s="1225"/>
      <c r="G18" s="1225"/>
      <c r="H18" s="1225"/>
      <c r="I18" s="1225"/>
      <c r="J18" s="1225">
        <f t="shared" si="0"/>
        <v>0</v>
      </c>
      <c r="K18" s="1210"/>
    </row>
    <row r="19" spans="1:11" ht="15">
      <c r="A19" s="1224" t="s">
        <v>702</v>
      </c>
      <c r="B19" s="1225">
        <v>6163405.6200000001</v>
      </c>
      <c r="C19" s="1225"/>
      <c r="D19" s="1225">
        <v>4489925.83</v>
      </c>
      <c r="E19" s="1225"/>
      <c r="F19" s="1225">
        <v>9197885.0999999996</v>
      </c>
      <c r="G19" s="1225"/>
      <c r="H19" s="1225">
        <v>4056693.4200000009</v>
      </c>
      <c r="I19" s="1225"/>
      <c r="J19" s="1225">
        <f t="shared" si="0"/>
        <v>23907909.969999999</v>
      </c>
      <c r="K19" s="1210"/>
    </row>
    <row r="20" spans="1:11" ht="15">
      <c r="A20" s="1224"/>
      <c r="B20" s="1225"/>
      <c r="C20" s="1225"/>
      <c r="D20" s="1225"/>
      <c r="E20" s="1225"/>
      <c r="F20" s="1225"/>
      <c r="G20" s="1225"/>
      <c r="H20" s="1225"/>
      <c r="I20" s="1225"/>
      <c r="J20" s="1225">
        <f t="shared" si="0"/>
        <v>0</v>
      </c>
      <c r="K20" s="1210"/>
    </row>
    <row r="21" spans="1:11" ht="15">
      <c r="A21" s="1224" t="s">
        <v>26</v>
      </c>
      <c r="B21" s="1225">
        <v>1989324.3000000003</v>
      </c>
      <c r="C21" s="1225"/>
      <c r="D21" s="1225">
        <v>1359614.03</v>
      </c>
      <c r="E21" s="1225"/>
      <c r="F21" s="1225">
        <v>3911072.4600000004</v>
      </c>
      <c r="G21" s="1225"/>
      <c r="H21" s="1225">
        <v>7910660.1699999981</v>
      </c>
      <c r="I21" s="1225"/>
      <c r="J21" s="1225">
        <f t="shared" si="0"/>
        <v>15170670.959999999</v>
      </c>
      <c r="K21" s="1210"/>
    </row>
    <row r="22" spans="1:11" ht="15">
      <c r="A22" s="1224"/>
      <c r="B22" s="1225"/>
      <c r="C22" s="1225"/>
      <c r="D22" s="1225"/>
      <c r="E22" s="1225"/>
      <c r="F22" s="1225"/>
      <c r="G22" s="1225"/>
      <c r="H22" s="1225"/>
      <c r="I22" s="1225"/>
      <c r="J22" s="1225">
        <f t="shared" si="0"/>
        <v>0</v>
      </c>
      <c r="K22" s="1210"/>
    </row>
    <row r="23" spans="1:11" ht="15">
      <c r="A23" s="1224" t="s">
        <v>27</v>
      </c>
      <c r="B23" s="1225">
        <v>235790.22</v>
      </c>
      <c r="C23" s="1225"/>
      <c r="D23" s="1225">
        <v>200263.18999999997</v>
      </c>
      <c r="E23" s="1225"/>
      <c r="F23" s="1225">
        <v>422963.81</v>
      </c>
      <c r="G23" s="1225"/>
      <c r="H23" s="1225">
        <v>21510.900000000198</v>
      </c>
      <c r="I23" s="1225"/>
      <c r="J23" s="1225">
        <f t="shared" si="0"/>
        <v>880528.12000000011</v>
      </c>
      <c r="K23" s="1210"/>
    </row>
    <row r="24" spans="1:11" ht="15">
      <c r="A24" s="1224"/>
      <c r="B24" s="1225"/>
      <c r="C24" s="1225"/>
      <c r="D24" s="1225"/>
      <c r="E24" s="1225"/>
      <c r="F24" s="1225"/>
      <c r="G24" s="1225"/>
      <c r="H24" s="1225"/>
      <c r="I24" s="1225"/>
      <c r="J24" s="1225">
        <f t="shared" si="0"/>
        <v>0</v>
      </c>
      <c r="K24" s="1210"/>
    </row>
    <row r="25" spans="1:11" ht="15">
      <c r="A25" s="1224" t="s">
        <v>703</v>
      </c>
      <c r="B25" s="1225">
        <v>55980434.530000001</v>
      </c>
      <c r="C25" s="1225"/>
      <c r="D25" s="1225">
        <v>49006144.399999999</v>
      </c>
      <c r="E25" s="1225"/>
      <c r="F25" s="1225">
        <v>49427135.210000001</v>
      </c>
      <c r="G25" s="1225"/>
      <c r="H25" s="1225">
        <v>2577.6000000089407</v>
      </c>
      <c r="I25" s="1225"/>
      <c r="J25" s="1225">
        <f t="shared" si="0"/>
        <v>154416291.74000001</v>
      </c>
      <c r="K25" s="1210"/>
    </row>
    <row r="26" spans="1:11" ht="15">
      <c r="A26" s="1224"/>
      <c r="B26" s="1225"/>
      <c r="C26" s="1225"/>
      <c r="D26" s="1225"/>
      <c r="E26" s="1225"/>
      <c r="F26" s="1225"/>
      <c r="G26" s="1225"/>
      <c r="H26" s="1225">
        <v>0</v>
      </c>
      <c r="I26" s="1225"/>
      <c r="J26" s="1225">
        <f t="shared" si="0"/>
        <v>0</v>
      </c>
      <c r="K26" s="1210"/>
    </row>
    <row r="27" spans="1:11" ht="15">
      <c r="A27" s="1224" t="s">
        <v>28</v>
      </c>
      <c r="B27" s="1225">
        <v>17486263.879999999</v>
      </c>
      <c r="C27" s="1225"/>
      <c r="D27" s="1225">
        <v>13036711.789999999</v>
      </c>
      <c r="E27" s="1225"/>
      <c r="F27" s="1225">
        <v>32166511.48</v>
      </c>
      <c r="G27" s="1225"/>
      <c r="H27" s="1225">
        <v>1667441.379999999</v>
      </c>
      <c r="I27" s="1225"/>
      <c r="J27" s="1225">
        <f t="shared" si="0"/>
        <v>64356928.530000001</v>
      </c>
      <c r="K27" s="1210"/>
    </row>
    <row r="28" spans="1:11" ht="15">
      <c r="A28" s="1224"/>
      <c r="B28" s="1225"/>
      <c r="C28" s="1225"/>
      <c r="D28" s="1225"/>
      <c r="E28" s="1225"/>
      <c r="F28" s="1225"/>
      <c r="G28" s="1225"/>
      <c r="H28" s="1225"/>
      <c r="I28" s="1225"/>
      <c r="J28" s="1225">
        <f t="shared" si="0"/>
        <v>0</v>
      </c>
      <c r="K28" s="1210"/>
    </row>
    <row r="29" spans="1:11" ht="15">
      <c r="A29" s="1224" t="s">
        <v>704</v>
      </c>
      <c r="B29" s="1225">
        <v>3335581.72</v>
      </c>
      <c r="C29" s="1225"/>
      <c r="D29" s="1225">
        <v>2669671.48</v>
      </c>
      <c r="E29" s="1225"/>
      <c r="F29" s="1225">
        <v>5057025.3099999996</v>
      </c>
      <c r="G29" s="1225"/>
      <c r="H29" s="1225">
        <v>694804.56</v>
      </c>
      <c r="I29" s="1225"/>
      <c r="J29" s="1225">
        <f t="shared" si="0"/>
        <v>11757083.07</v>
      </c>
      <c r="K29" s="1210"/>
    </row>
    <row r="30" spans="1:11" ht="15">
      <c r="A30" s="1224"/>
      <c r="B30" s="1225"/>
      <c r="C30" s="1225"/>
      <c r="D30" s="1225"/>
      <c r="E30" s="1225"/>
      <c r="F30" s="1225"/>
      <c r="G30" s="1225"/>
      <c r="H30" s="1225"/>
      <c r="I30" s="1225"/>
      <c r="J30" s="1225">
        <f t="shared" si="0"/>
        <v>0</v>
      </c>
      <c r="K30" s="1210"/>
    </row>
    <row r="31" spans="1:11" ht="15">
      <c r="A31" s="1224" t="s">
        <v>705</v>
      </c>
      <c r="B31" s="1225">
        <v>2511650.66</v>
      </c>
      <c r="C31" s="1225"/>
      <c r="D31" s="1225">
        <v>2003017.2</v>
      </c>
      <c r="E31" s="1225"/>
      <c r="F31" s="1225">
        <v>2263715.98</v>
      </c>
      <c r="G31" s="1225"/>
      <c r="H31" s="1225">
        <v>16460.429999999236</v>
      </c>
      <c r="I31" s="1225"/>
      <c r="J31" s="1225">
        <f t="shared" si="0"/>
        <v>6794844.2699999996</v>
      </c>
      <c r="K31" s="1210"/>
    </row>
    <row r="32" spans="1:11" ht="15">
      <c r="A32" s="1224"/>
      <c r="B32" s="1225"/>
      <c r="C32" s="1225"/>
      <c r="D32" s="1225"/>
      <c r="E32" s="1225"/>
      <c r="F32" s="1225"/>
      <c r="G32" s="1225"/>
      <c r="H32" s="1225"/>
      <c r="I32" s="1225"/>
      <c r="J32" s="1225">
        <f t="shared" si="0"/>
        <v>0</v>
      </c>
      <c r="K32" s="1210"/>
    </row>
    <row r="33" spans="1:11" ht="15">
      <c r="A33" s="1224" t="s">
        <v>706</v>
      </c>
      <c r="B33" s="1225">
        <v>421362.83</v>
      </c>
      <c r="C33" s="1225"/>
      <c r="D33" s="1225">
        <v>405807.73</v>
      </c>
      <c r="E33" s="1225"/>
      <c r="F33" s="1225">
        <v>652911.96</v>
      </c>
      <c r="G33" s="1225"/>
      <c r="H33" s="1225">
        <v>0</v>
      </c>
      <c r="I33" s="1225"/>
      <c r="J33" s="1225">
        <f t="shared" si="0"/>
        <v>1480082.52</v>
      </c>
      <c r="K33" s="1210"/>
    </row>
    <row r="34" spans="1:11" ht="15">
      <c r="A34" s="1224"/>
      <c r="B34" s="1223"/>
      <c r="C34" s="1223"/>
      <c r="D34" s="1223"/>
      <c r="E34" s="1223"/>
      <c r="F34" s="1223"/>
      <c r="G34" s="1223"/>
      <c r="H34" s="1223"/>
      <c r="I34" s="1223"/>
      <c r="J34" s="1223">
        <f t="shared" si="0"/>
        <v>0</v>
      </c>
      <c r="K34" s="1210"/>
    </row>
    <row r="35" spans="1:11" ht="15">
      <c r="A35" s="1224" t="s">
        <v>735</v>
      </c>
      <c r="B35" s="1225">
        <v>46285264.869999997</v>
      </c>
      <c r="C35" s="1225"/>
      <c r="D35" s="1225">
        <v>36369629.119999997</v>
      </c>
      <c r="E35" s="1225"/>
      <c r="F35" s="1225">
        <v>61044683.649999999</v>
      </c>
      <c r="G35" s="1225"/>
      <c r="H35" s="1225">
        <v>1370583.370000008</v>
      </c>
      <c r="I35" s="1225"/>
      <c r="J35" s="1225">
        <f t="shared" si="0"/>
        <v>145070161.00999999</v>
      </c>
      <c r="K35" s="1210"/>
    </row>
    <row r="36" spans="1:11" ht="15">
      <c r="A36" s="1224"/>
      <c r="B36" s="1225"/>
      <c r="C36" s="1225"/>
      <c r="D36" s="1225"/>
      <c r="E36" s="1225"/>
      <c r="F36" s="1225"/>
      <c r="G36" s="1225"/>
      <c r="H36" s="1225"/>
      <c r="I36" s="1225"/>
      <c r="J36" s="1225">
        <f t="shared" si="0"/>
        <v>0</v>
      </c>
      <c r="K36" s="1210"/>
    </row>
    <row r="37" spans="1:11" ht="15">
      <c r="A37" s="1224" t="s">
        <v>29</v>
      </c>
      <c r="B37" s="1225">
        <v>520648.34</v>
      </c>
      <c r="C37" s="1225"/>
      <c r="D37" s="1225">
        <v>339645.27</v>
      </c>
      <c r="E37" s="1225"/>
      <c r="F37" s="1225">
        <v>885334.76</v>
      </c>
      <c r="G37" s="1225"/>
      <c r="H37" s="1225">
        <v>0</v>
      </c>
      <c r="I37" s="1225"/>
      <c r="J37" s="1225">
        <f t="shared" si="0"/>
        <v>1745628.37</v>
      </c>
      <c r="K37" s="1210"/>
    </row>
    <row r="38" spans="1:11" ht="15">
      <c r="A38" s="1224"/>
      <c r="B38" s="1225"/>
      <c r="C38" s="1225"/>
      <c r="D38" s="1225"/>
      <c r="E38" s="1225"/>
      <c r="F38" s="1225"/>
      <c r="G38" s="1225"/>
      <c r="H38" s="1225"/>
      <c r="I38" s="1225"/>
      <c r="J38" s="1225">
        <f t="shared" si="0"/>
        <v>0</v>
      </c>
      <c r="K38" s="1210"/>
    </row>
    <row r="39" spans="1:11" ht="15">
      <c r="A39" s="1224" t="s">
        <v>30</v>
      </c>
      <c r="B39" s="1225">
        <v>165013.75</v>
      </c>
      <c r="C39" s="1225"/>
      <c r="D39" s="1225">
        <v>133505.75</v>
      </c>
      <c r="E39" s="1225"/>
      <c r="F39" s="1225">
        <v>173225</v>
      </c>
      <c r="G39" s="1225"/>
      <c r="H39" s="1225">
        <v>0</v>
      </c>
      <c r="I39" s="1225"/>
      <c r="J39" s="1225">
        <f t="shared" si="0"/>
        <v>471744.5</v>
      </c>
      <c r="K39" s="1210">
        <v>0</v>
      </c>
    </row>
    <row r="40" spans="1:11" ht="15">
      <c r="A40" s="1224"/>
      <c r="B40" s="1225"/>
      <c r="C40" s="1225"/>
      <c r="D40" s="1225"/>
      <c r="E40" s="1225"/>
      <c r="F40" s="1225"/>
      <c r="G40" s="1225"/>
      <c r="H40" s="1225"/>
      <c r="I40" s="1225"/>
      <c r="J40" s="1225">
        <f t="shared" si="0"/>
        <v>0</v>
      </c>
      <c r="K40" s="1210"/>
    </row>
    <row r="41" spans="1:11" ht="15">
      <c r="A41" s="1224" t="s">
        <v>25</v>
      </c>
      <c r="B41" s="1225">
        <v>13676738.85</v>
      </c>
      <c r="C41" s="1225"/>
      <c r="D41" s="1225">
        <v>8613927.1899999995</v>
      </c>
      <c r="E41" s="1225"/>
      <c r="F41" s="1225">
        <v>23152230.739999998</v>
      </c>
      <c r="G41" s="1225"/>
      <c r="H41" s="1225">
        <v>0</v>
      </c>
      <c r="I41" s="1225"/>
      <c r="J41" s="1225">
        <f t="shared" si="0"/>
        <v>45442896.780000001</v>
      </c>
      <c r="K41" s="1210">
        <v>0</v>
      </c>
    </row>
    <row r="42" spans="1:11" ht="15">
      <c r="A42" s="1224"/>
      <c r="B42" s="1225"/>
      <c r="C42" s="1225"/>
      <c r="D42" s="1225"/>
      <c r="E42" s="1225"/>
      <c r="F42" s="1225"/>
      <c r="G42" s="1225"/>
      <c r="H42" s="1225"/>
      <c r="I42" s="1225"/>
      <c r="J42" s="1225">
        <f t="shared" si="0"/>
        <v>0</v>
      </c>
      <c r="K42" s="1211"/>
    </row>
    <row r="43" spans="1:11" ht="15">
      <c r="A43" s="1224" t="s">
        <v>24</v>
      </c>
      <c r="B43" s="1225">
        <v>91882.08</v>
      </c>
      <c r="C43" s="1225"/>
      <c r="D43" s="1225">
        <v>116386.97</v>
      </c>
      <c r="E43" s="1225"/>
      <c r="F43" s="1225">
        <v>4599612.6500000004</v>
      </c>
      <c r="G43" s="1225"/>
      <c r="H43" s="1225">
        <v>0</v>
      </c>
      <c r="I43" s="1225"/>
      <c r="J43" s="1225">
        <f t="shared" si="0"/>
        <v>4807881.7</v>
      </c>
      <c r="K43" s="1210"/>
    </row>
    <row r="44" spans="1:11">
      <c r="A44" s="780"/>
      <c r="B44" s="782"/>
      <c r="C44" s="782"/>
      <c r="D44" s="782"/>
      <c r="E44" s="782"/>
      <c r="F44" s="782"/>
      <c r="G44" s="782"/>
      <c r="H44" s="1137"/>
      <c r="I44" s="1137"/>
      <c r="J44" s="782"/>
      <c r="K44" s="499"/>
    </row>
    <row r="45" spans="1:11" ht="13.5" thickBot="1">
      <c r="A45" s="1138" t="s">
        <v>179</v>
      </c>
      <c r="B45" s="1046">
        <f>SUM(B11:B43)</f>
        <v>193609128.09999999</v>
      </c>
      <c r="C45" s="1046"/>
      <c r="D45" s="1046">
        <f t="shared" ref="D45:J45" si="1">SUM(D11:D43)</f>
        <v>155269158.01999998</v>
      </c>
      <c r="E45" s="1046"/>
      <c r="F45" s="1046">
        <f t="shared" si="1"/>
        <v>263235465.28</v>
      </c>
      <c r="G45" s="1046"/>
      <c r="H45" s="1046">
        <f t="shared" si="1"/>
        <v>52908035.619999997</v>
      </c>
      <c r="I45" s="1046"/>
      <c r="J45" s="1046">
        <f t="shared" si="1"/>
        <v>665021787.01999986</v>
      </c>
      <c r="K45" s="499"/>
    </row>
    <row r="46" spans="1:11" ht="13.5" thickTop="1">
      <c r="B46" s="775"/>
      <c r="C46" s="775"/>
      <c r="D46" s="775"/>
      <c r="E46" s="775"/>
      <c r="F46" s="775"/>
      <c r="G46" s="775"/>
      <c r="H46" s="775"/>
      <c r="I46" s="775"/>
      <c r="J46" s="775"/>
    </row>
    <row r="47" spans="1:11">
      <c r="A47" s="780"/>
      <c r="B47" s="782"/>
      <c r="C47" s="782"/>
      <c r="D47" s="782"/>
      <c r="E47" s="782"/>
      <c r="F47" s="782"/>
      <c r="G47" s="782"/>
      <c r="H47" s="782"/>
      <c r="I47" s="782"/>
      <c r="J47" s="782"/>
    </row>
    <row r="48" spans="1:11">
      <c r="A48" s="780"/>
      <c r="B48" s="782"/>
      <c r="C48" s="782"/>
      <c r="D48" s="782"/>
      <c r="E48" s="782"/>
      <c r="F48" s="782"/>
      <c r="G48" s="782"/>
      <c r="H48" s="782"/>
      <c r="I48" s="782"/>
      <c r="J48" s="782"/>
    </row>
    <row r="49" spans="1:10">
      <c r="A49" s="780"/>
      <c r="B49" s="783"/>
      <c r="C49" s="783"/>
      <c r="D49" s="783"/>
      <c r="E49" s="783"/>
      <c r="F49" s="783"/>
      <c r="G49" s="783"/>
      <c r="H49" s="782"/>
      <c r="I49" s="782"/>
      <c r="J49" s="782"/>
    </row>
    <row r="50" spans="1:10">
      <c r="A50" s="780"/>
      <c r="B50" s="782"/>
      <c r="C50" s="782"/>
      <c r="D50" s="782"/>
      <c r="E50" s="782"/>
      <c r="F50" s="782"/>
      <c r="G50" s="782"/>
      <c r="H50" s="782"/>
      <c r="I50" s="782"/>
      <c r="J50" s="782"/>
    </row>
    <row r="51" spans="1:10">
      <c r="A51" s="780"/>
      <c r="B51" s="782"/>
      <c r="C51" s="782"/>
      <c r="D51" s="782"/>
      <c r="E51" s="782"/>
      <c r="F51" s="782"/>
      <c r="G51" s="782"/>
      <c r="H51" s="782"/>
      <c r="I51" s="782"/>
      <c r="J51" s="782"/>
    </row>
    <row r="52" spans="1:10">
      <c r="A52" s="780"/>
      <c r="B52" s="782"/>
      <c r="C52" s="782"/>
      <c r="D52" s="782"/>
      <c r="E52" s="782"/>
      <c r="F52" s="782"/>
      <c r="G52" s="782"/>
      <c r="H52" s="782"/>
      <c r="I52" s="782"/>
      <c r="J52" s="782"/>
    </row>
    <row r="53" spans="1:10">
      <c r="A53" s="780"/>
      <c r="B53" s="782"/>
      <c r="C53" s="782"/>
      <c r="D53" s="782"/>
      <c r="E53" s="782"/>
      <c r="F53" s="782"/>
      <c r="G53" s="782"/>
      <c r="H53" s="782"/>
      <c r="I53" s="782"/>
      <c r="J53" s="782"/>
    </row>
    <row r="54" spans="1:10">
      <c r="A54" s="780"/>
      <c r="B54" s="782"/>
      <c r="C54" s="782"/>
      <c r="D54" s="782"/>
      <c r="E54" s="782"/>
      <c r="F54" s="782"/>
      <c r="G54" s="782"/>
      <c r="H54" s="782"/>
      <c r="I54" s="782"/>
      <c r="J54" s="782"/>
    </row>
    <row r="55" spans="1:10">
      <c r="A55" s="780"/>
      <c r="B55" s="782"/>
      <c r="C55" s="782"/>
      <c r="D55" s="782"/>
      <c r="E55" s="782"/>
      <c r="F55" s="782"/>
      <c r="G55" s="782"/>
      <c r="H55" s="782"/>
      <c r="I55" s="782"/>
      <c r="J55" s="782"/>
    </row>
    <row r="56" spans="1:10">
      <c r="A56" s="780"/>
      <c r="B56" s="782"/>
      <c r="C56" s="782"/>
      <c r="D56" s="782"/>
      <c r="E56" s="782"/>
      <c r="F56" s="782"/>
      <c r="G56" s="782"/>
      <c r="H56" s="782"/>
      <c r="I56" s="782"/>
      <c r="J56" s="782"/>
    </row>
    <row r="57" spans="1:10">
      <c r="A57" s="780"/>
      <c r="B57" s="782"/>
      <c r="C57" s="782"/>
      <c r="D57" s="782"/>
      <c r="E57" s="782"/>
      <c r="F57" s="782"/>
      <c r="G57" s="782"/>
      <c r="H57" s="782"/>
      <c r="I57" s="782"/>
      <c r="J57" s="782"/>
    </row>
    <row r="58" spans="1:10">
      <c r="A58" s="780"/>
      <c r="B58" s="782"/>
      <c r="C58" s="782"/>
      <c r="D58" s="782"/>
      <c r="E58" s="782"/>
      <c r="F58" s="782"/>
      <c r="G58" s="782"/>
      <c r="H58" s="782"/>
      <c r="I58" s="782"/>
      <c r="J58" s="782"/>
    </row>
    <row r="59" spans="1:10">
      <c r="A59" s="780"/>
      <c r="B59" s="782"/>
      <c r="C59" s="782"/>
      <c r="D59" s="782"/>
      <c r="E59" s="782"/>
      <c r="F59" s="782"/>
      <c r="G59" s="782"/>
      <c r="H59" s="782"/>
      <c r="I59" s="782"/>
      <c r="J59" s="782"/>
    </row>
    <row r="60" spans="1:10">
      <c r="A60" s="780"/>
      <c r="B60" s="782"/>
      <c r="C60" s="782"/>
      <c r="D60" s="782"/>
      <c r="E60" s="782"/>
      <c r="F60" s="782"/>
      <c r="G60" s="782"/>
      <c r="H60" s="782"/>
      <c r="I60" s="782"/>
      <c r="J60" s="782"/>
    </row>
    <row r="61" spans="1:10">
      <c r="A61" s="780"/>
      <c r="B61" s="782"/>
      <c r="C61" s="782"/>
      <c r="D61" s="782"/>
      <c r="E61" s="782"/>
      <c r="F61" s="782"/>
      <c r="G61" s="782"/>
      <c r="H61" s="782"/>
      <c r="I61" s="782"/>
      <c r="J61" s="782"/>
    </row>
    <row r="62" spans="1:10">
      <c r="A62" s="780"/>
      <c r="B62" s="782"/>
      <c r="C62" s="782"/>
      <c r="D62" s="782"/>
      <c r="E62" s="782"/>
      <c r="F62" s="782"/>
      <c r="G62" s="782"/>
      <c r="H62" s="782"/>
      <c r="I62" s="782"/>
      <c r="J62" s="782"/>
    </row>
    <row r="63" spans="1:10">
      <c r="A63" s="780"/>
      <c r="B63" s="782"/>
      <c r="C63" s="782"/>
      <c r="D63" s="782"/>
      <c r="E63" s="782"/>
      <c r="F63" s="782"/>
      <c r="G63" s="782"/>
      <c r="H63" s="782"/>
      <c r="I63" s="782"/>
      <c r="J63" s="782"/>
    </row>
    <row r="64" spans="1:10">
      <c r="A64" s="780"/>
      <c r="B64" s="782"/>
      <c r="C64" s="782"/>
      <c r="D64" s="782"/>
      <c r="E64" s="782"/>
      <c r="F64" s="782"/>
      <c r="G64" s="782"/>
      <c r="H64" s="782"/>
      <c r="I64" s="782"/>
      <c r="J64" s="782"/>
    </row>
    <row r="65" spans="1:10">
      <c r="A65" s="780"/>
      <c r="B65" s="782"/>
      <c r="C65" s="782"/>
      <c r="D65" s="782"/>
      <c r="E65" s="782"/>
      <c r="F65" s="782"/>
      <c r="G65" s="782"/>
      <c r="H65" s="782"/>
      <c r="I65" s="782"/>
      <c r="J65" s="782"/>
    </row>
    <row r="66" spans="1:10">
      <c r="A66" s="780"/>
      <c r="B66" s="782"/>
      <c r="C66" s="782"/>
      <c r="D66" s="782"/>
      <c r="E66" s="782"/>
      <c r="F66" s="782"/>
      <c r="G66" s="782"/>
      <c r="H66" s="782"/>
      <c r="I66" s="782"/>
      <c r="J66" s="782"/>
    </row>
    <row r="67" spans="1:10">
      <c r="A67" s="780"/>
      <c r="B67" s="782"/>
      <c r="C67" s="782"/>
      <c r="D67" s="782"/>
      <c r="E67" s="782"/>
      <c r="F67" s="782"/>
      <c r="G67" s="782"/>
      <c r="H67" s="782"/>
      <c r="I67" s="782"/>
      <c r="J67" s="782"/>
    </row>
    <row r="68" spans="1:10">
      <c r="A68" s="780"/>
      <c r="B68" s="782"/>
      <c r="C68" s="782"/>
      <c r="D68" s="782"/>
      <c r="E68" s="782"/>
      <c r="F68" s="782"/>
      <c r="G68" s="782"/>
      <c r="H68" s="782"/>
      <c r="I68" s="782"/>
      <c r="J68" s="782"/>
    </row>
    <row r="69" spans="1:10">
      <c r="A69" s="780"/>
      <c r="B69" s="782"/>
      <c r="C69" s="782"/>
      <c r="D69" s="782"/>
      <c r="E69" s="782"/>
      <c r="F69" s="782"/>
      <c r="G69" s="782"/>
      <c r="H69" s="782"/>
      <c r="I69" s="782"/>
      <c r="J69" s="782"/>
    </row>
    <row r="70" spans="1:10">
      <c r="A70" s="780"/>
      <c r="B70" s="782"/>
      <c r="C70" s="782"/>
      <c r="D70" s="782"/>
      <c r="E70" s="782"/>
      <c r="F70" s="782"/>
      <c r="G70" s="782"/>
      <c r="H70" s="782"/>
      <c r="I70" s="782"/>
      <c r="J70" s="782"/>
    </row>
    <row r="71" spans="1:10">
      <c r="A71" s="780"/>
      <c r="B71" s="782"/>
      <c r="C71" s="782"/>
      <c r="D71" s="782"/>
      <c r="E71" s="782"/>
      <c r="F71" s="782"/>
      <c r="G71" s="782"/>
      <c r="H71" s="782"/>
      <c r="I71" s="782"/>
      <c r="J71" s="782"/>
    </row>
    <row r="72" spans="1:10">
      <c r="A72" s="780"/>
      <c r="B72" s="782"/>
      <c r="C72" s="782"/>
      <c r="D72" s="782"/>
      <c r="E72" s="782"/>
      <c r="F72" s="782"/>
      <c r="G72" s="782"/>
      <c r="H72" s="782"/>
      <c r="I72" s="782"/>
      <c r="J72" s="782"/>
    </row>
    <row r="73" spans="1:10">
      <c r="A73" s="780"/>
      <c r="B73" s="782"/>
      <c r="C73" s="782"/>
      <c r="D73" s="782"/>
      <c r="E73" s="782"/>
      <c r="F73" s="782"/>
      <c r="G73" s="782"/>
      <c r="H73" s="782"/>
      <c r="I73" s="782"/>
      <c r="J73" s="782"/>
    </row>
    <row r="74" spans="1:10">
      <c r="A74" s="780"/>
      <c r="B74" s="782"/>
      <c r="C74" s="782"/>
      <c r="D74" s="782"/>
      <c r="E74" s="782"/>
      <c r="F74" s="782"/>
      <c r="G74" s="782"/>
      <c r="H74" s="782"/>
      <c r="I74" s="782"/>
      <c r="J74" s="782"/>
    </row>
    <row r="75" spans="1:10">
      <c r="A75" s="780"/>
      <c r="B75" s="782"/>
      <c r="C75" s="782"/>
      <c r="D75" s="782"/>
      <c r="E75" s="782"/>
      <c r="F75" s="782"/>
      <c r="G75" s="782"/>
      <c r="H75" s="782"/>
      <c r="I75" s="782"/>
      <c r="J75" s="782"/>
    </row>
    <row r="76" spans="1:10">
      <c r="A76" s="780"/>
      <c r="B76" s="782"/>
      <c r="C76" s="782"/>
      <c r="D76" s="782"/>
      <c r="E76" s="782"/>
      <c r="F76" s="782"/>
      <c r="G76" s="782"/>
      <c r="H76" s="782"/>
      <c r="I76" s="782"/>
      <c r="J76" s="782"/>
    </row>
    <row r="77" spans="1:10">
      <c r="A77" s="780"/>
      <c r="B77" s="782"/>
      <c r="C77" s="782"/>
      <c r="D77" s="782"/>
      <c r="E77" s="782"/>
      <c r="F77" s="782"/>
      <c r="G77" s="782"/>
      <c r="H77" s="782"/>
      <c r="I77" s="782"/>
      <c r="J77" s="782"/>
    </row>
    <row r="78" spans="1:10">
      <c r="A78" s="780"/>
      <c r="B78" s="782"/>
      <c r="C78" s="782"/>
      <c r="D78" s="782"/>
      <c r="E78" s="782"/>
      <c r="F78" s="782"/>
      <c r="G78" s="782"/>
      <c r="H78" s="782"/>
      <c r="I78" s="782"/>
      <c r="J78" s="782"/>
    </row>
    <row r="79" spans="1:10">
      <c r="A79" s="780"/>
      <c r="B79" s="782"/>
      <c r="C79" s="782"/>
      <c r="D79" s="782"/>
      <c r="E79" s="782"/>
      <c r="F79" s="782"/>
      <c r="G79" s="782"/>
      <c r="H79" s="782"/>
      <c r="I79" s="782"/>
      <c r="J79" s="782"/>
    </row>
    <row r="80" spans="1:10">
      <c r="A80" s="780"/>
      <c r="B80" s="782"/>
      <c r="C80" s="782"/>
      <c r="D80" s="782"/>
      <c r="E80" s="782"/>
      <c r="F80" s="782"/>
      <c r="G80" s="782"/>
      <c r="H80" s="782"/>
      <c r="I80" s="782"/>
      <c r="J80" s="782"/>
    </row>
    <row r="81" spans="1:10">
      <c r="A81" s="780"/>
      <c r="B81" s="782"/>
      <c r="C81" s="782"/>
      <c r="D81" s="782"/>
      <c r="E81" s="782"/>
      <c r="F81" s="782"/>
      <c r="G81" s="782"/>
      <c r="H81" s="782"/>
      <c r="I81" s="782"/>
      <c r="J81" s="782"/>
    </row>
    <row r="82" spans="1:10">
      <c r="A82" s="780"/>
      <c r="B82" s="782"/>
      <c r="C82" s="782"/>
      <c r="D82" s="782"/>
      <c r="E82" s="782"/>
      <c r="F82" s="782"/>
      <c r="G82" s="782"/>
      <c r="H82" s="782"/>
      <c r="I82" s="782"/>
      <c r="J82" s="782"/>
    </row>
    <row r="83" spans="1:10">
      <c r="A83" s="780"/>
      <c r="B83" s="782"/>
      <c r="C83" s="782"/>
      <c r="D83" s="782"/>
      <c r="E83" s="782"/>
      <c r="F83" s="782"/>
      <c r="G83" s="782"/>
      <c r="H83" s="782"/>
      <c r="I83" s="782"/>
      <c r="J83" s="782"/>
    </row>
    <row r="84" spans="1:10">
      <c r="A84" s="780"/>
      <c r="B84" s="782"/>
      <c r="C84" s="782"/>
      <c r="D84" s="782"/>
      <c r="E84" s="782"/>
      <c r="F84" s="782"/>
      <c r="G84" s="782"/>
      <c r="H84" s="782"/>
      <c r="I84" s="782"/>
      <c r="J84" s="782"/>
    </row>
    <row r="85" spans="1:10">
      <c r="A85" s="780"/>
      <c r="B85" s="782"/>
      <c r="C85" s="782"/>
      <c r="D85" s="782"/>
      <c r="E85" s="782"/>
      <c r="F85" s="782"/>
      <c r="G85" s="782"/>
      <c r="H85" s="782"/>
      <c r="I85" s="782"/>
      <c r="J85" s="782"/>
    </row>
    <row r="86" spans="1:10">
      <c r="A86" s="780"/>
      <c r="B86" s="782"/>
      <c r="C86" s="782"/>
      <c r="D86" s="782"/>
      <c r="E86" s="782"/>
      <c r="F86" s="782"/>
      <c r="G86" s="782"/>
      <c r="H86" s="782"/>
      <c r="I86" s="782"/>
      <c r="J86" s="782"/>
    </row>
    <row r="87" spans="1:10">
      <c r="A87" s="780"/>
      <c r="B87" s="782"/>
      <c r="C87" s="782"/>
      <c r="D87" s="782"/>
      <c r="E87" s="782"/>
      <c r="F87" s="782"/>
      <c r="G87" s="782"/>
      <c r="H87" s="782"/>
      <c r="I87" s="782"/>
      <c r="J87" s="782"/>
    </row>
    <row r="88" spans="1:10">
      <c r="A88" s="780"/>
      <c r="B88" s="782"/>
      <c r="C88" s="782"/>
      <c r="D88" s="782"/>
      <c r="E88" s="782"/>
      <c r="F88" s="782"/>
      <c r="G88" s="782"/>
      <c r="H88" s="782"/>
      <c r="I88" s="782"/>
      <c r="J88" s="782"/>
    </row>
    <row r="89" spans="1:10">
      <c r="A89" s="780"/>
      <c r="B89" s="782"/>
      <c r="C89" s="782"/>
      <c r="D89" s="782"/>
      <c r="E89" s="782"/>
      <c r="F89" s="782"/>
      <c r="G89" s="782"/>
      <c r="H89" s="782"/>
      <c r="I89" s="782"/>
      <c r="J89" s="782"/>
    </row>
    <row r="90" spans="1:10">
      <c r="A90" s="780"/>
      <c r="B90" s="782"/>
      <c r="C90" s="782"/>
      <c r="D90" s="782"/>
      <c r="E90" s="782"/>
      <c r="F90" s="782"/>
      <c r="G90" s="782"/>
      <c r="H90" s="782"/>
      <c r="I90" s="782"/>
      <c r="J90" s="782"/>
    </row>
    <row r="91" spans="1:10">
      <c r="A91" s="780"/>
      <c r="B91" s="782"/>
      <c r="C91" s="782"/>
      <c r="D91" s="782"/>
      <c r="E91" s="782"/>
      <c r="F91" s="782"/>
      <c r="G91" s="782"/>
      <c r="H91" s="782"/>
      <c r="I91" s="782"/>
      <c r="J91" s="782"/>
    </row>
    <row r="92" spans="1:10">
      <c r="A92" s="780"/>
      <c r="B92" s="782"/>
      <c r="C92" s="782"/>
      <c r="D92" s="782"/>
      <c r="E92" s="782"/>
      <c r="F92" s="782"/>
      <c r="G92" s="782"/>
      <c r="H92" s="782"/>
      <c r="I92" s="782"/>
      <c r="J92" s="782"/>
    </row>
    <row r="93" spans="1:10">
      <c r="A93" s="780"/>
      <c r="B93" s="782"/>
      <c r="C93" s="782"/>
      <c r="D93" s="782"/>
      <c r="E93" s="782"/>
      <c r="F93" s="782"/>
      <c r="G93" s="782"/>
      <c r="H93" s="782"/>
      <c r="I93" s="782"/>
      <c r="J93" s="782"/>
    </row>
    <row r="94" spans="1:10">
      <c r="A94" s="780"/>
      <c r="B94" s="782"/>
      <c r="C94" s="782"/>
      <c r="D94" s="782"/>
      <c r="E94" s="782"/>
      <c r="F94" s="782"/>
      <c r="G94" s="782"/>
      <c r="H94" s="782"/>
      <c r="I94" s="782"/>
      <c r="J94" s="782"/>
    </row>
    <row r="95" spans="1:10">
      <c r="A95" s="780"/>
      <c r="B95" s="782"/>
      <c r="C95" s="782"/>
      <c r="D95" s="782"/>
      <c r="E95" s="782"/>
      <c r="F95" s="782"/>
      <c r="G95" s="782"/>
      <c r="H95" s="782"/>
      <c r="I95" s="782"/>
      <c r="J95" s="782"/>
    </row>
    <row r="96" spans="1:10">
      <c r="A96" s="780"/>
      <c r="B96" s="782"/>
      <c r="C96" s="782"/>
      <c r="D96" s="782"/>
      <c r="E96" s="782"/>
      <c r="F96" s="782"/>
      <c r="G96" s="782"/>
      <c r="H96" s="782"/>
      <c r="I96" s="782"/>
      <c r="J96" s="782"/>
    </row>
    <row r="97" spans="1:10">
      <c r="A97" s="780"/>
      <c r="B97" s="782"/>
      <c r="C97" s="782"/>
      <c r="D97" s="782"/>
      <c r="E97" s="782"/>
      <c r="F97" s="782"/>
      <c r="G97" s="782"/>
      <c r="H97" s="782"/>
      <c r="I97" s="782"/>
      <c r="J97" s="782"/>
    </row>
    <row r="98" spans="1:10">
      <c r="A98" s="780"/>
      <c r="B98" s="782"/>
      <c r="C98" s="782"/>
      <c r="D98" s="782"/>
      <c r="E98" s="782"/>
      <c r="F98" s="782"/>
      <c r="G98" s="782"/>
      <c r="H98" s="782"/>
      <c r="I98" s="782"/>
      <c r="J98" s="782"/>
    </row>
    <row r="99" spans="1:10">
      <c r="A99" s="780"/>
      <c r="B99" s="782"/>
      <c r="C99" s="782"/>
      <c r="D99" s="782"/>
      <c r="E99" s="782"/>
      <c r="F99" s="782"/>
      <c r="G99" s="782"/>
      <c r="H99" s="782"/>
      <c r="I99" s="782"/>
      <c r="J99" s="782"/>
    </row>
    <row r="100" spans="1:10">
      <c r="A100" s="780"/>
      <c r="B100" s="782"/>
      <c r="C100" s="782"/>
      <c r="D100" s="782"/>
      <c r="E100" s="782"/>
      <c r="F100" s="782"/>
      <c r="G100" s="782"/>
      <c r="H100" s="782"/>
      <c r="I100" s="782"/>
      <c r="J100" s="782"/>
    </row>
    <row r="101" spans="1:10">
      <c r="A101" s="780"/>
      <c r="B101" s="782"/>
      <c r="C101" s="782"/>
      <c r="D101" s="782"/>
      <c r="E101" s="782"/>
      <c r="F101" s="782"/>
      <c r="G101" s="782"/>
      <c r="H101" s="782"/>
      <c r="I101" s="782"/>
      <c r="J101" s="782"/>
    </row>
    <row r="102" spans="1:10">
      <c r="A102" s="780"/>
      <c r="B102" s="782"/>
      <c r="C102" s="782"/>
      <c r="D102" s="782"/>
      <c r="E102" s="782"/>
      <c r="F102" s="782"/>
      <c r="G102" s="782"/>
      <c r="H102" s="782"/>
      <c r="I102" s="782"/>
      <c r="J102" s="782"/>
    </row>
    <row r="103" spans="1:10">
      <c r="A103" s="780"/>
      <c r="B103" s="782"/>
      <c r="C103" s="782"/>
      <c r="D103" s="782"/>
      <c r="E103" s="782"/>
      <c r="F103" s="782"/>
      <c r="G103" s="782"/>
      <c r="H103" s="782"/>
      <c r="I103" s="782"/>
      <c r="J103" s="782"/>
    </row>
    <row r="104" spans="1:10">
      <c r="A104" s="784"/>
      <c r="B104" s="781"/>
      <c r="C104" s="781"/>
      <c r="D104" s="781"/>
      <c r="E104" s="781"/>
      <c r="F104" s="781"/>
      <c r="G104" s="781"/>
      <c r="H104" s="781"/>
      <c r="I104" s="781"/>
      <c r="J104" s="781"/>
    </row>
    <row r="105" spans="1:10">
      <c r="A105" s="780"/>
      <c r="B105" s="782"/>
      <c r="C105" s="782"/>
      <c r="D105" s="782"/>
      <c r="E105" s="782"/>
      <c r="F105" s="782"/>
      <c r="G105" s="782"/>
      <c r="H105" s="782"/>
      <c r="I105" s="782"/>
      <c r="J105" s="782"/>
    </row>
  </sheetData>
  <mergeCells count="1">
    <mergeCell ref="A3:J3"/>
  </mergeCells>
  <phoneticPr fontId="103" type="noConversion"/>
  <printOptions horizontalCentered="1"/>
  <pageMargins left="0.5" right="0.5" top="1" bottom="0.5" header="0.5" footer="0.5"/>
  <pageSetup scale="59" fitToHeight="0" orientation="portrait" r:id="rId1"/>
  <headerFooter alignWithMargins="0"/>
  <rowBreaks count="2" manualBreakCount="2">
    <brk id="47" max="16383" man="1"/>
    <brk id="10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C360"/>
  <sheetViews>
    <sheetView zoomScaleNormal="100" zoomScaleSheetLayoutView="90" workbookViewId="0">
      <selection sqref="A1:J1"/>
    </sheetView>
  </sheetViews>
  <sheetFormatPr defaultRowHeight="12.75"/>
  <cols>
    <col min="1" max="1" width="4.140625" style="626" customWidth="1"/>
    <col min="2" max="2" width="4.7109375" style="626" customWidth="1"/>
    <col min="3" max="3" width="7.140625" style="626" customWidth="1"/>
    <col min="4" max="4" width="12" style="624" customWidth="1"/>
    <col min="5" max="5" width="14.140625" style="624" customWidth="1"/>
    <col min="6" max="6" width="17.42578125" style="624" customWidth="1"/>
    <col min="7" max="7" width="15.140625" style="624" customWidth="1"/>
    <col min="8" max="8" width="12.42578125" style="624" customWidth="1"/>
    <col min="9" max="9" width="12.28515625" style="624" customWidth="1"/>
    <col min="10" max="10" width="15.5703125" style="624" customWidth="1"/>
    <col min="11" max="11" width="15.42578125" style="624" customWidth="1"/>
    <col min="12" max="12" width="15.85546875" style="624" customWidth="1"/>
    <col min="13" max="13" width="11.85546875" style="624" customWidth="1"/>
    <col min="14" max="14" width="13.42578125" style="624" customWidth="1"/>
    <col min="15" max="15" width="14.5703125" style="624" bestFit="1" customWidth="1"/>
    <col min="16" max="16" width="12.140625" style="624" bestFit="1" customWidth="1"/>
    <col min="17" max="17" width="12" style="624" bestFit="1" customWidth="1"/>
    <col min="18" max="18" width="9.7109375" style="624" bestFit="1" customWidth="1"/>
    <col min="19" max="16384" width="9.140625" style="624"/>
  </cols>
  <sheetData>
    <row r="1" spans="1:29" ht="18">
      <c r="A1" s="1295" t="str">
        <f>'ATT H-9A'!A4</f>
        <v>Potomac Electric Power Company</v>
      </c>
      <c r="B1" s="1296"/>
      <c r="C1" s="1296"/>
      <c r="D1" s="1296"/>
      <c r="E1" s="1296"/>
      <c r="F1" s="1296"/>
      <c r="G1" s="1296"/>
      <c r="H1" s="1296"/>
      <c r="I1" s="1296"/>
      <c r="J1" s="1296"/>
    </row>
    <row r="2" spans="1:29">
      <c r="A2" s="625"/>
    </row>
    <row r="3" spans="1:29" ht="18">
      <c r="A3" s="1297" t="s">
        <v>213</v>
      </c>
      <c r="B3" s="1297"/>
      <c r="C3" s="1297"/>
      <c r="D3" s="1297"/>
      <c r="E3" s="1297"/>
      <c r="F3" s="1297"/>
      <c r="G3" s="1297"/>
      <c r="H3" s="1297"/>
      <c r="I3" s="1298"/>
      <c r="J3" s="1298"/>
    </row>
    <row r="4" spans="1:29">
      <c r="K4" s="709"/>
      <c r="L4" s="710"/>
    </row>
    <row r="5" spans="1:29" ht="16.5">
      <c r="J5" s="627"/>
      <c r="K5" s="709"/>
      <c r="L5" s="710"/>
    </row>
    <row r="6" spans="1:29" ht="13.5">
      <c r="A6" s="628" t="s">
        <v>538</v>
      </c>
      <c r="B6" s="628" t="s">
        <v>539</v>
      </c>
      <c r="C6" s="628" t="s">
        <v>540</v>
      </c>
      <c r="D6" s="628" t="s">
        <v>541</v>
      </c>
      <c r="E6" s="629"/>
      <c r="F6" s="629"/>
      <c r="G6" s="629"/>
      <c r="H6" s="629"/>
      <c r="I6" s="629"/>
      <c r="J6" s="913"/>
      <c r="K6" s="709"/>
      <c r="L6" s="710"/>
      <c r="M6" s="629"/>
      <c r="N6" s="629"/>
      <c r="O6" s="629"/>
      <c r="P6" s="629"/>
      <c r="Q6" s="629"/>
      <c r="R6" s="629"/>
      <c r="S6" s="629"/>
      <c r="T6" s="629"/>
      <c r="U6" s="629"/>
      <c r="V6" s="629"/>
      <c r="W6" s="629"/>
      <c r="X6" s="629"/>
      <c r="Y6" s="629"/>
      <c r="Z6" s="629"/>
      <c r="AA6" s="629"/>
      <c r="AB6" s="629"/>
      <c r="AC6" s="630"/>
    </row>
    <row r="7" spans="1:29" ht="13.5">
      <c r="B7" s="628"/>
      <c r="C7" s="628"/>
      <c r="D7" s="629"/>
      <c r="E7" s="629"/>
      <c r="F7" s="629"/>
      <c r="G7" s="629"/>
      <c r="H7" s="629"/>
      <c r="I7" s="629"/>
      <c r="J7" s="913"/>
      <c r="K7" s="709"/>
      <c r="L7" s="629"/>
      <c r="M7" s="629"/>
      <c r="N7" s="629"/>
      <c r="O7" s="629"/>
      <c r="P7" s="629"/>
      <c r="Q7" s="629"/>
      <c r="R7" s="629"/>
      <c r="S7" s="629"/>
      <c r="T7" s="629"/>
      <c r="U7" s="629"/>
      <c r="V7" s="629"/>
      <c r="W7" s="629"/>
      <c r="X7" s="629"/>
      <c r="Y7" s="629"/>
      <c r="Z7" s="629"/>
      <c r="AA7" s="629"/>
      <c r="AB7" s="629"/>
      <c r="AC7" s="630"/>
    </row>
    <row r="8" spans="1:29" ht="13.5">
      <c r="A8" s="631" t="s">
        <v>542</v>
      </c>
      <c r="B8" s="628"/>
      <c r="C8" s="628"/>
      <c r="D8" s="629"/>
      <c r="E8" s="629"/>
      <c r="F8" s="629"/>
      <c r="G8" s="629"/>
      <c r="H8" s="629"/>
      <c r="I8" s="629"/>
      <c r="J8" s="913"/>
      <c r="K8" s="709"/>
      <c r="L8" s="629"/>
      <c r="M8" s="629"/>
      <c r="N8" s="629"/>
      <c r="O8" s="629"/>
      <c r="P8" s="629"/>
      <c r="Q8" s="629"/>
      <c r="R8" s="629"/>
      <c r="S8" s="629"/>
      <c r="T8" s="629"/>
      <c r="U8" s="629"/>
      <c r="V8" s="629"/>
      <c r="W8" s="629"/>
      <c r="X8" s="629"/>
      <c r="Y8" s="629"/>
      <c r="Z8" s="629"/>
      <c r="AA8" s="629"/>
      <c r="AB8" s="629"/>
      <c r="AC8" s="630"/>
    </row>
    <row r="9" spans="1:29" ht="13.5">
      <c r="A9" s="628">
        <v>1</v>
      </c>
      <c r="B9" s="628" t="s">
        <v>543</v>
      </c>
      <c r="C9" s="632" t="s">
        <v>533</v>
      </c>
      <c r="D9" s="633" t="s">
        <v>610</v>
      </c>
      <c r="E9" s="629"/>
      <c r="F9" s="629"/>
      <c r="G9" s="629"/>
      <c r="H9" s="629"/>
      <c r="I9" s="629"/>
      <c r="J9" s="629"/>
      <c r="K9" s="629"/>
      <c r="L9" s="629"/>
      <c r="M9" s="629"/>
      <c r="N9" s="629"/>
      <c r="O9" s="629"/>
      <c r="P9" s="629"/>
      <c r="Q9" s="629"/>
      <c r="R9" s="629"/>
      <c r="S9" s="629"/>
      <c r="T9" s="629"/>
      <c r="U9" s="629"/>
      <c r="V9" s="629"/>
      <c r="W9" s="629"/>
      <c r="X9" s="629"/>
      <c r="Y9" s="629"/>
      <c r="Z9" s="629"/>
      <c r="AA9" s="629"/>
      <c r="AB9" s="629"/>
      <c r="AC9" s="630"/>
    </row>
    <row r="10" spans="1:29" ht="13.5">
      <c r="A10" s="628">
        <v>2</v>
      </c>
      <c r="B10" s="628" t="str">
        <f>+B9</f>
        <v>April</v>
      </c>
      <c r="C10" s="632" t="str">
        <f>+C9</f>
        <v>Year 2</v>
      </c>
      <c r="D10" s="633" t="s">
        <v>301</v>
      </c>
      <c r="E10" s="629"/>
      <c r="F10" s="629"/>
      <c r="G10" s="629"/>
      <c r="H10" s="629"/>
      <c r="I10" s="629"/>
      <c r="J10" s="629"/>
      <c r="K10" s="629"/>
      <c r="L10" s="629"/>
      <c r="M10" s="629"/>
      <c r="N10" s="629"/>
      <c r="O10" s="629"/>
      <c r="P10" s="629"/>
      <c r="Q10" s="629"/>
      <c r="R10" s="629"/>
      <c r="S10" s="629"/>
      <c r="T10" s="629"/>
      <c r="U10" s="629"/>
      <c r="V10" s="629"/>
      <c r="W10" s="629"/>
      <c r="X10" s="629"/>
      <c r="Y10" s="629"/>
      <c r="Z10" s="629"/>
      <c r="AA10" s="629"/>
      <c r="AB10" s="629"/>
      <c r="AC10" s="630"/>
    </row>
    <row r="11" spans="1:29" ht="13.5">
      <c r="A11" s="628">
        <v>3</v>
      </c>
      <c r="B11" s="628" t="s">
        <v>543</v>
      </c>
      <c r="C11" s="632" t="str">
        <f>+C10</f>
        <v>Year 2</v>
      </c>
      <c r="D11" s="633" t="s">
        <v>584</v>
      </c>
      <c r="E11" s="629"/>
      <c r="F11" s="629"/>
      <c r="G11" s="629"/>
      <c r="H11" s="629"/>
      <c r="I11" s="629"/>
      <c r="J11" s="629"/>
      <c r="K11" s="629"/>
      <c r="L11" s="629"/>
      <c r="M11" s="629"/>
      <c r="N11" s="629"/>
      <c r="O11" s="629"/>
      <c r="P11" s="629"/>
      <c r="Q11" s="629"/>
      <c r="R11" s="629"/>
      <c r="S11" s="629"/>
      <c r="T11" s="629"/>
      <c r="U11" s="629"/>
      <c r="V11" s="629"/>
      <c r="W11" s="629"/>
      <c r="X11" s="629"/>
      <c r="Y11" s="629"/>
      <c r="Z11" s="629"/>
      <c r="AA11" s="629"/>
      <c r="AB11" s="629"/>
      <c r="AC11" s="630"/>
    </row>
    <row r="12" spans="1:29" ht="13.5">
      <c r="A12" s="628">
        <v>4</v>
      </c>
      <c r="B12" s="628" t="s">
        <v>544</v>
      </c>
      <c r="C12" s="632" t="str">
        <f>+C11</f>
        <v>Year 2</v>
      </c>
      <c r="D12" s="633" t="s">
        <v>621</v>
      </c>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30"/>
    </row>
    <row r="13" spans="1:29" ht="13.5">
      <c r="A13" s="628">
        <v>5</v>
      </c>
      <c r="B13" s="634" t="s">
        <v>545</v>
      </c>
      <c r="C13" s="632" t="str">
        <f>+C12</f>
        <v>Year 2</v>
      </c>
      <c r="D13" s="633" t="s">
        <v>611</v>
      </c>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30"/>
    </row>
    <row r="14" spans="1:29" ht="13.5">
      <c r="A14" s="628"/>
      <c r="B14" s="628"/>
      <c r="C14" s="632"/>
      <c r="D14" s="633"/>
      <c r="E14" s="629"/>
      <c r="F14" s="629"/>
      <c r="G14" s="629"/>
      <c r="H14" s="629"/>
      <c r="I14" s="629"/>
      <c r="J14" s="629"/>
      <c r="K14" s="629"/>
      <c r="L14" s="629"/>
      <c r="M14" s="629"/>
      <c r="N14" s="629"/>
      <c r="O14" s="629"/>
      <c r="P14" s="629"/>
      <c r="Q14" s="629"/>
      <c r="R14" s="629"/>
      <c r="S14" s="629"/>
      <c r="T14" s="629"/>
      <c r="U14" s="629"/>
      <c r="V14" s="629"/>
      <c r="W14" s="629"/>
      <c r="X14" s="629"/>
      <c r="Y14" s="629"/>
      <c r="Z14" s="629"/>
      <c r="AA14" s="629"/>
      <c r="AB14" s="629"/>
      <c r="AC14" s="630"/>
    </row>
    <row r="15" spans="1:29" ht="13.5">
      <c r="A15" s="628">
        <v>6</v>
      </c>
      <c r="B15" s="628" t="str">
        <f>+B9</f>
        <v>April</v>
      </c>
      <c r="C15" s="632" t="s">
        <v>535</v>
      </c>
      <c r="D15" s="633" t="s">
        <v>612</v>
      </c>
      <c r="E15" s="629"/>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30"/>
    </row>
    <row r="16" spans="1:29" ht="13.5">
      <c r="A16" s="628">
        <v>7</v>
      </c>
      <c r="B16" s="628" t="str">
        <f>+B18</f>
        <v>April</v>
      </c>
      <c r="C16" s="632" t="str">
        <f>+C18</f>
        <v>Year 3</v>
      </c>
      <c r="D16" s="633" t="s">
        <v>302</v>
      </c>
      <c r="E16" s="635"/>
      <c r="F16" s="635"/>
      <c r="G16" s="635"/>
      <c r="H16" s="635"/>
      <c r="I16" s="635"/>
      <c r="J16" s="635"/>
      <c r="K16" s="629"/>
      <c r="L16" s="629"/>
      <c r="M16" s="629"/>
      <c r="N16" s="629"/>
      <c r="O16" s="629"/>
      <c r="P16" s="629"/>
      <c r="Q16" s="629"/>
      <c r="R16" s="629"/>
      <c r="S16" s="629"/>
      <c r="T16" s="629"/>
      <c r="U16" s="629"/>
      <c r="V16" s="629"/>
      <c r="W16" s="629"/>
      <c r="X16" s="629"/>
      <c r="Y16" s="629"/>
      <c r="Z16" s="629"/>
      <c r="AA16" s="629"/>
      <c r="AB16" s="629"/>
      <c r="AC16" s="630"/>
    </row>
    <row r="17" spans="1:29" ht="13.5">
      <c r="A17" s="628"/>
      <c r="B17" s="628"/>
      <c r="C17" s="632"/>
      <c r="D17" s="633" t="s">
        <v>528</v>
      </c>
      <c r="E17" s="635"/>
      <c r="F17" s="635"/>
      <c r="G17" s="635"/>
      <c r="H17" s="635"/>
      <c r="I17" s="635"/>
      <c r="J17" s="635"/>
      <c r="K17" s="629"/>
      <c r="L17" s="629"/>
      <c r="M17" s="629"/>
      <c r="N17" s="629"/>
      <c r="O17" s="629"/>
      <c r="P17" s="629"/>
      <c r="Q17" s="629"/>
      <c r="R17" s="629"/>
      <c r="S17" s="629"/>
      <c r="T17" s="629"/>
      <c r="U17" s="629"/>
      <c r="V17" s="629"/>
      <c r="W17" s="629"/>
      <c r="X17" s="629"/>
      <c r="Y17" s="629"/>
      <c r="Z17" s="629"/>
      <c r="AA17" s="629"/>
      <c r="AB17" s="629"/>
      <c r="AC17" s="630"/>
    </row>
    <row r="18" spans="1:29" ht="13.5">
      <c r="A18" s="628">
        <v>8</v>
      </c>
      <c r="B18" s="628" t="str">
        <f>+B15</f>
        <v>April</v>
      </c>
      <c r="C18" s="632" t="str">
        <f>+C15</f>
        <v>Year 3</v>
      </c>
      <c r="D18" s="633" t="s">
        <v>303</v>
      </c>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30"/>
    </row>
    <row r="19" spans="1:29" ht="13.5">
      <c r="A19" s="628">
        <v>9</v>
      </c>
      <c r="B19" s="628" t="str">
        <f>+B16</f>
        <v>April</v>
      </c>
      <c r="C19" s="632" t="str">
        <f>+C16</f>
        <v>Year 3</v>
      </c>
      <c r="D19" s="633" t="s">
        <v>304</v>
      </c>
      <c r="E19" s="629"/>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30"/>
    </row>
    <row r="20" spans="1:29" ht="13.5">
      <c r="A20" s="628">
        <v>10</v>
      </c>
      <c r="B20" s="628" t="str">
        <f>+B12</f>
        <v>May</v>
      </c>
      <c r="C20" s="632" t="str">
        <f>+C19</f>
        <v>Year 3</v>
      </c>
      <c r="D20" s="633" t="s">
        <v>620</v>
      </c>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30"/>
    </row>
    <row r="21" spans="1:29" ht="13.5">
      <c r="A21" s="628">
        <v>11</v>
      </c>
      <c r="B21" s="634" t="str">
        <f>+B13</f>
        <v>June</v>
      </c>
      <c r="C21" s="632" t="str">
        <f>+C20</f>
        <v>Year 3</v>
      </c>
      <c r="D21" s="633" t="s">
        <v>613</v>
      </c>
      <c r="E21" s="629"/>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30"/>
    </row>
    <row r="22" spans="1:29" ht="13.5">
      <c r="A22" s="628"/>
      <c r="B22" s="634"/>
      <c r="C22" s="628"/>
      <c r="D22" s="633"/>
      <c r="E22" s="629"/>
      <c r="F22" s="629"/>
      <c r="G22" s="629"/>
      <c r="H22" s="629"/>
      <c r="I22" s="629"/>
      <c r="J22" s="629"/>
      <c r="K22" s="629"/>
      <c r="L22" s="629"/>
      <c r="M22" s="629"/>
      <c r="N22" s="629"/>
      <c r="O22" s="629"/>
      <c r="P22" s="629"/>
      <c r="Q22" s="629"/>
      <c r="R22" s="629"/>
      <c r="S22" s="629"/>
      <c r="T22" s="629"/>
      <c r="U22" s="629"/>
      <c r="V22" s="629"/>
      <c r="W22" s="629"/>
      <c r="X22" s="629"/>
      <c r="Y22" s="629"/>
      <c r="Z22" s="629"/>
      <c r="AA22" s="629"/>
      <c r="AB22" s="629"/>
      <c r="AC22" s="630"/>
    </row>
    <row r="23" spans="1:29" ht="13.5">
      <c r="A23" s="636"/>
      <c r="B23" s="632"/>
      <c r="C23" s="628"/>
      <c r="D23" s="637"/>
      <c r="E23" s="629"/>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30"/>
    </row>
    <row r="24" spans="1:29" ht="13.5">
      <c r="A24" s="628">
        <f>+A9</f>
        <v>1</v>
      </c>
      <c r="B24" s="628" t="str">
        <f>+B9</f>
        <v>April</v>
      </c>
      <c r="C24" s="628" t="str">
        <f>+C9</f>
        <v>Year 2</v>
      </c>
      <c r="D24" s="629" t="str">
        <f>+D9</f>
        <v>TO populates the formula with Year 1 data from FERC Form 1 data for Year 1 (e.g., 2004)</v>
      </c>
      <c r="E24" s="629"/>
      <c r="F24" s="629"/>
      <c r="G24" s="629"/>
      <c r="H24" s="629"/>
      <c r="I24" s="629"/>
      <c r="K24" s="629"/>
      <c r="L24" s="629"/>
      <c r="M24" s="629"/>
      <c r="N24" s="629"/>
      <c r="O24" s="629"/>
      <c r="P24" s="629"/>
      <c r="Q24" s="629"/>
      <c r="R24" s="629"/>
      <c r="S24" s="629"/>
      <c r="T24" s="629"/>
      <c r="U24" s="629"/>
      <c r="V24" s="629"/>
      <c r="W24" s="629"/>
      <c r="X24" s="629"/>
      <c r="Y24" s="629"/>
      <c r="Z24" s="629"/>
      <c r="AA24" s="629"/>
      <c r="AB24" s="629"/>
      <c r="AC24" s="630"/>
    </row>
    <row r="25" spans="1:29" ht="13.5">
      <c r="A25" s="628"/>
      <c r="B25" s="628"/>
      <c r="C25" s="628"/>
      <c r="D25" s="678">
        <v>144571011</v>
      </c>
      <c r="E25" s="629" t="s">
        <v>488</v>
      </c>
      <c r="F25" s="629"/>
      <c r="G25" s="638" t="s">
        <v>305</v>
      </c>
      <c r="H25" s="629"/>
      <c r="I25" s="629"/>
      <c r="J25" s="629"/>
      <c r="K25" s="629"/>
      <c r="L25" s="629"/>
      <c r="M25" s="629"/>
      <c r="N25" s="629"/>
      <c r="O25" s="629"/>
      <c r="P25" s="629"/>
      <c r="Q25" s="629"/>
      <c r="R25" s="629"/>
      <c r="S25" s="629"/>
      <c r="T25" s="629"/>
      <c r="U25" s="629"/>
      <c r="V25" s="629"/>
      <c r="W25" s="629"/>
      <c r="X25" s="629"/>
      <c r="Y25" s="629"/>
      <c r="Z25" s="629"/>
      <c r="AA25" s="629"/>
      <c r="AB25" s="629"/>
      <c r="AC25" s="630"/>
    </row>
    <row r="26" spans="1:29" ht="13.5">
      <c r="A26" s="628"/>
      <c r="B26" s="628"/>
      <c r="C26" s="628"/>
      <c r="D26" s="629"/>
      <c r="E26" s="629"/>
      <c r="F26" s="629"/>
      <c r="G26" s="629"/>
      <c r="H26" s="629"/>
      <c r="I26" s="629"/>
      <c r="J26" s="629"/>
      <c r="K26" s="629"/>
      <c r="L26" s="629"/>
      <c r="M26" s="629"/>
      <c r="N26" s="629"/>
      <c r="O26" s="629"/>
      <c r="P26" s="629"/>
      <c r="Q26" s="629"/>
      <c r="R26" s="629"/>
      <c r="S26" s="629"/>
      <c r="T26" s="629"/>
      <c r="U26" s="629"/>
      <c r="V26" s="629"/>
      <c r="W26" s="629"/>
      <c r="X26" s="629"/>
      <c r="Y26" s="629"/>
      <c r="Z26" s="629"/>
      <c r="AA26" s="629"/>
      <c r="AB26" s="629"/>
      <c r="AC26" s="630"/>
    </row>
    <row r="27" spans="1:29" ht="13.5">
      <c r="A27" s="628">
        <v>2</v>
      </c>
      <c r="B27" s="628" t="str">
        <f>+B24</f>
        <v>April</v>
      </c>
      <c r="C27" s="628" t="str">
        <f>+C24</f>
        <v>Year 2</v>
      </c>
      <c r="D27" s="633" t="str">
        <f>+D10</f>
        <v>TO estimates all transmission Cap Adds and CWIP for Year 2 weighted based on Months expected to be in service in Year 2 (e.g., 2005)</v>
      </c>
      <c r="E27" s="629"/>
      <c r="F27" s="629"/>
      <c r="G27" s="629"/>
      <c r="H27" s="629"/>
      <c r="I27" s="629"/>
      <c r="K27" s="629"/>
      <c r="L27" s="629"/>
      <c r="M27" s="629"/>
      <c r="N27" s="629"/>
      <c r="O27" s="629"/>
      <c r="P27" s="629"/>
      <c r="Q27" s="629"/>
      <c r="R27" s="629"/>
      <c r="S27" s="629"/>
      <c r="T27" s="629"/>
      <c r="U27" s="629"/>
      <c r="V27" s="629"/>
      <c r="W27" s="629"/>
      <c r="X27" s="629"/>
      <c r="Y27" s="629"/>
      <c r="Z27" s="629"/>
      <c r="AA27" s="629"/>
      <c r="AB27" s="629"/>
      <c r="AC27" s="630"/>
    </row>
    <row r="28" spans="1:29" ht="13.5">
      <c r="A28" s="628"/>
      <c r="B28" s="628"/>
      <c r="C28" s="628"/>
      <c r="D28" s="633"/>
      <c r="E28" s="629"/>
      <c r="F28" s="629"/>
      <c r="G28" s="629"/>
      <c r="H28" s="629"/>
      <c r="I28" s="629"/>
      <c r="K28" s="629"/>
      <c r="L28" s="629"/>
      <c r="M28" s="629"/>
      <c r="N28" s="629"/>
      <c r="O28" s="629"/>
      <c r="P28" s="629"/>
      <c r="Q28" s="629"/>
      <c r="R28" s="629"/>
      <c r="S28" s="629"/>
      <c r="T28" s="629"/>
      <c r="U28" s="629"/>
      <c r="V28" s="629"/>
      <c r="W28" s="629"/>
      <c r="X28" s="629"/>
      <c r="Y28" s="629"/>
      <c r="Z28" s="629"/>
      <c r="AA28" s="629"/>
      <c r="AB28" s="629"/>
      <c r="AC28" s="630"/>
    </row>
    <row r="29" spans="1:29" ht="13.5">
      <c r="A29" s="628"/>
      <c r="B29" s="628"/>
      <c r="C29" s="628"/>
      <c r="E29" s="639" t="s">
        <v>306</v>
      </c>
      <c r="F29" s="639" t="s">
        <v>307</v>
      </c>
      <c r="G29" s="639" t="s">
        <v>308</v>
      </c>
      <c r="H29" s="639" t="s">
        <v>309</v>
      </c>
      <c r="I29" s="639" t="s">
        <v>310</v>
      </c>
      <c r="J29" s="639" t="s">
        <v>311</v>
      </c>
      <c r="K29" s="639" t="s">
        <v>312</v>
      </c>
      <c r="L29" s="639" t="s">
        <v>313</v>
      </c>
      <c r="M29" s="639" t="s">
        <v>314</v>
      </c>
      <c r="N29" s="639" t="s">
        <v>315</v>
      </c>
      <c r="O29" s="628" t="s">
        <v>316</v>
      </c>
      <c r="P29" s="628" t="s">
        <v>317</v>
      </c>
      <c r="Q29" s="628" t="s">
        <v>318</v>
      </c>
      <c r="R29" s="629"/>
      <c r="S29" s="629"/>
      <c r="T29" s="629"/>
      <c r="U29" s="629"/>
      <c r="V29" s="629"/>
      <c r="W29" s="629"/>
      <c r="X29" s="629"/>
      <c r="Y29" s="629"/>
      <c r="Z29" s="629"/>
      <c r="AA29" s="629"/>
      <c r="AB29" s="629"/>
      <c r="AC29" s="630"/>
    </row>
    <row r="30" spans="1:29" ht="13.5">
      <c r="A30" s="628"/>
      <c r="B30" s="628"/>
      <c r="C30" s="628"/>
      <c r="E30" s="628" t="s">
        <v>319</v>
      </c>
      <c r="F30" s="628" t="s">
        <v>319</v>
      </c>
      <c r="G30" s="628" t="s">
        <v>319</v>
      </c>
      <c r="H30" s="628" t="s">
        <v>319</v>
      </c>
      <c r="J30" s="628" t="str">
        <f>+E31</f>
        <v>Other Plant In Service</v>
      </c>
      <c r="K30" s="628" t="str">
        <f>+F31</f>
        <v>Other Plant In Service</v>
      </c>
      <c r="L30" s="628" t="str">
        <f>+G31</f>
        <v>MAPP CWIP</v>
      </c>
      <c r="M30" s="628" t="str">
        <f>+H31</f>
        <v>MAPP In Service</v>
      </c>
      <c r="N30" s="628" t="str">
        <f>+E31</f>
        <v>Other Plant In Service</v>
      </c>
      <c r="O30" s="628" t="str">
        <f>+F31</f>
        <v>Other Plant In Service</v>
      </c>
      <c r="P30" s="628" t="str">
        <f>+G31</f>
        <v>MAPP CWIP</v>
      </c>
      <c r="Q30" s="628" t="str">
        <f>+H31</f>
        <v>MAPP In Service</v>
      </c>
      <c r="R30" s="629"/>
      <c r="S30" s="629"/>
      <c r="T30" s="629"/>
      <c r="U30" s="629"/>
      <c r="V30" s="629"/>
      <c r="W30" s="629"/>
      <c r="X30" s="629"/>
      <c r="Y30" s="629"/>
      <c r="Z30" s="629"/>
      <c r="AA30" s="629"/>
      <c r="AB30" s="629"/>
      <c r="AC30" s="630"/>
    </row>
    <row r="31" spans="1:29" ht="13.5">
      <c r="A31" s="628"/>
      <c r="B31" s="628"/>
      <c r="C31" s="628"/>
      <c r="D31" s="629"/>
      <c r="E31" s="628" t="s">
        <v>287</v>
      </c>
      <c r="F31" s="628" t="s">
        <v>287</v>
      </c>
      <c r="G31" s="628" t="s">
        <v>288</v>
      </c>
      <c r="H31" s="628" t="s">
        <v>289</v>
      </c>
      <c r="I31" s="628" t="s">
        <v>546</v>
      </c>
      <c r="J31" s="628" t="s">
        <v>320</v>
      </c>
      <c r="K31" s="628" t="s">
        <v>321</v>
      </c>
      <c r="L31" s="628" t="s">
        <v>322</v>
      </c>
      <c r="M31" s="628" t="s">
        <v>323</v>
      </c>
      <c r="N31" s="628" t="s">
        <v>324</v>
      </c>
      <c r="O31" s="628" t="s">
        <v>325</v>
      </c>
      <c r="P31" s="628" t="s">
        <v>326</v>
      </c>
      <c r="Q31" s="628" t="s">
        <v>327</v>
      </c>
      <c r="R31" s="629"/>
      <c r="S31" s="629"/>
      <c r="T31" s="629"/>
      <c r="U31" s="629"/>
      <c r="V31" s="629"/>
      <c r="W31" s="629"/>
      <c r="X31" s="629"/>
      <c r="Y31" s="629"/>
      <c r="Z31" s="629"/>
      <c r="AA31" s="629"/>
      <c r="AB31" s="629"/>
      <c r="AC31" s="630"/>
    </row>
    <row r="32" spans="1:29" ht="13.5">
      <c r="A32" s="628"/>
      <c r="B32" s="628"/>
      <c r="C32" s="628"/>
      <c r="D32" s="629" t="s">
        <v>547</v>
      </c>
      <c r="E32" s="692"/>
      <c r="F32" s="640"/>
      <c r="G32" s="692"/>
      <c r="H32" s="641"/>
      <c r="I32" s="629">
        <v>11.5</v>
      </c>
      <c r="J32" s="642">
        <f t="shared" ref="J32:J43" si="0">+I32*E32</f>
        <v>0</v>
      </c>
      <c r="K32" s="642">
        <f t="shared" ref="K32:K43" si="1">+I32*F32</f>
        <v>0</v>
      </c>
      <c r="L32" s="642">
        <f t="shared" ref="L32:L44" si="2">+I32*G32</f>
        <v>0</v>
      </c>
      <c r="M32" s="642">
        <f t="shared" ref="M32:M44" si="3">+I32*H32</f>
        <v>0</v>
      </c>
      <c r="N32" s="637">
        <f t="shared" ref="N32:N41" si="4">+J32/12</f>
        <v>0</v>
      </c>
      <c r="O32" s="637">
        <f t="shared" ref="O32:O40" si="5">+K32/12</f>
        <v>0</v>
      </c>
      <c r="P32" s="637">
        <f t="shared" ref="P32:P40" si="6">+L32/12</f>
        <v>0</v>
      </c>
      <c r="Q32" s="637">
        <f t="shared" ref="Q32:Q40" si="7">+M32/12</f>
        <v>0</v>
      </c>
      <c r="R32" s="629"/>
      <c r="S32" s="629"/>
      <c r="T32" s="629"/>
      <c r="U32" s="629"/>
      <c r="V32" s="629"/>
      <c r="W32" s="629"/>
      <c r="X32" s="629"/>
      <c r="Y32" s="629"/>
      <c r="Z32" s="629"/>
      <c r="AA32" s="629"/>
      <c r="AB32" s="629"/>
      <c r="AC32" s="630"/>
    </row>
    <row r="33" spans="1:29" ht="13.5">
      <c r="A33" s="628"/>
      <c r="B33" s="628"/>
      <c r="C33" s="628"/>
      <c r="D33" s="629" t="s">
        <v>548</v>
      </c>
      <c r="E33" s="692"/>
      <c r="F33" s="640"/>
      <c r="G33" s="692"/>
      <c r="H33" s="641"/>
      <c r="I33" s="629">
        <f t="shared" ref="I33:I43" si="8">+I32-1</f>
        <v>10.5</v>
      </c>
      <c r="J33" s="642">
        <f t="shared" si="0"/>
        <v>0</v>
      </c>
      <c r="K33" s="642">
        <f t="shared" si="1"/>
        <v>0</v>
      </c>
      <c r="L33" s="642">
        <f t="shared" si="2"/>
        <v>0</v>
      </c>
      <c r="M33" s="642">
        <f t="shared" si="3"/>
        <v>0</v>
      </c>
      <c r="N33" s="637">
        <f t="shared" si="4"/>
        <v>0</v>
      </c>
      <c r="O33" s="637">
        <f t="shared" si="5"/>
        <v>0</v>
      </c>
      <c r="P33" s="637">
        <f t="shared" si="6"/>
        <v>0</v>
      </c>
      <c r="Q33" s="637">
        <f t="shared" si="7"/>
        <v>0</v>
      </c>
      <c r="R33" s="629"/>
      <c r="S33" s="629"/>
      <c r="T33" s="629"/>
      <c r="U33" s="629"/>
      <c r="V33" s="629"/>
      <c r="W33" s="629"/>
      <c r="X33" s="629"/>
      <c r="Y33" s="629"/>
      <c r="Z33" s="629"/>
      <c r="AA33" s="629"/>
      <c r="AB33" s="629"/>
      <c r="AC33" s="630"/>
    </row>
    <row r="34" spans="1:29" ht="13.5">
      <c r="A34" s="628"/>
      <c r="B34" s="628"/>
      <c r="C34" s="628"/>
      <c r="D34" s="629" t="s">
        <v>549</v>
      </c>
      <c r="E34" s="692"/>
      <c r="F34" s="640"/>
      <c r="G34" s="692"/>
      <c r="H34" s="641"/>
      <c r="I34" s="629">
        <f t="shared" si="8"/>
        <v>9.5</v>
      </c>
      <c r="J34" s="642">
        <f t="shared" si="0"/>
        <v>0</v>
      </c>
      <c r="K34" s="642">
        <f t="shared" si="1"/>
        <v>0</v>
      </c>
      <c r="L34" s="642">
        <f t="shared" si="2"/>
        <v>0</v>
      </c>
      <c r="M34" s="642">
        <f t="shared" si="3"/>
        <v>0</v>
      </c>
      <c r="N34" s="637">
        <f t="shared" si="4"/>
        <v>0</v>
      </c>
      <c r="O34" s="637">
        <f t="shared" si="5"/>
        <v>0</v>
      </c>
      <c r="P34" s="637">
        <f t="shared" si="6"/>
        <v>0</v>
      </c>
      <c r="Q34" s="637">
        <f t="shared" si="7"/>
        <v>0</v>
      </c>
      <c r="R34" s="629"/>
      <c r="S34" s="629"/>
      <c r="T34" s="629"/>
      <c r="U34" s="629"/>
      <c r="V34" s="629"/>
      <c r="W34" s="629"/>
      <c r="X34" s="629"/>
      <c r="Y34" s="629"/>
      <c r="Z34" s="629"/>
      <c r="AA34" s="629"/>
      <c r="AB34" s="629"/>
      <c r="AC34" s="630"/>
    </row>
    <row r="35" spans="1:29" ht="13.5">
      <c r="A35" s="628"/>
      <c r="B35" s="628"/>
      <c r="C35" s="628"/>
      <c r="D35" s="629" t="s">
        <v>550</v>
      </c>
      <c r="E35" s="692"/>
      <c r="F35" s="640"/>
      <c r="G35" s="692"/>
      <c r="H35" s="641"/>
      <c r="I35" s="629">
        <f t="shared" si="8"/>
        <v>8.5</v>
      </c>
      <c r="J35" s="642">
        <f t="shared" si="0"/>
        <v>0</v>
      </c>
      <c r="K35" s="642">
        <f t="shared" si="1"/>
        <v>0</v>
      </c>
      <c r="L35" s="642">
        <f t="shared" si="2"/>
        <v>0</v>
      </c>
      <c r="M35" s="642">
        <f t="shared" si="3"/>
        <v>0</v>
      </c>
      <c r="N35" s="637">
        <f t="shared" si="4"/>
        <v>0</v>
      </c>
      <c r="O35" s="637">
        <f t="shared" si="5"/>
        <v>0</v>
      </c>
      <c r="P35" s="637">
        <f t="shared" si="6"/>
        <v>0</v>
      </c>
      <c r="Q35" s="637">
        <f t="shared" si="7"/>
        <v>0</v>
      </c>
      <c r="R35" s="629"/>
      <c r="S35" s="629"/>
      <c r="T35" s="629"/>
      <c r="U35" s="629"/>
      <c r="V35" s="629"/>
      <c r="W35" s="629"/>
      <c r="X35" s="629"/>
      <c r="Y35" s="629"/>
      <c r="Z35" s="629"/>
      <c r="AA35" s="629"/>
      <c r="AB35" s="629"/>
      <c r="AC35" s="630"/>
    </row>
    <row r="36" spans="1:29" ht="13.5">
      <c r="A36" s="628"/>
      <c r="B36" s="628"/>
      <c r="C36" s="628"/>
      <c r="D36" s="629" t="s">
        <v>544</v>
      </c>
      <c r="E36" s="692"/>
      <c r="F36" s="640"/>
      <c r="G36" s="692"/>
      <c r="H36" s="641"/>
      <c r="I36" s="629">
        <f t="shared" si="8"/>
        <v>7.5</v>
      </c>
      <c r="J36" s="642">
        <f t="shared" si="0"/>
        <v>0</v>
      </c>
      <c r="K36" s="642">
        <f t="shared" si="1"/>
        <v>0</v>
      </c>
      <c r="L36" s="642">
        <f t="shared" si="2"/>
        <v>0</v>
      </c>
      <c r="M36" s="642">
        <f t="shared" si="3"/>
        <v>0</v>
      </c>
      <c r="N36" s="637">
        <f t="shared" si="4"/>
        <v>0</v>
      </c>
      <c r="O36" s="637">
        <f t="shared" si="5"/>
        <v>0</v>
      </c>
      <c r="P36" s="637">
        <f t="shared" si="6"/>
        <v>0</v>
      </c>
      <c r="Q36" s="637">
        <f t="shared" si="7"/>
        <v>0</v>
      </c>
      <c r="R36" s="629"/>
      <c r="S36" s="629"/>
      <c r="T36" s="629"/>
      <c r="U36" s="629"/>
      <c r="V36" s="629"/>
      <c r="W36" s="629"/>
      <c r="X36" s="629"/>
      <c r="Y36" s="629"/>
      <c r="Z36" s="629"/>
      <c r="AA36" s="629"/>
      <c r="AB36" s="629"/>
      <c r="AC36" s="630"/>
    </row>
    <row r="37" spans="1:29" ht="13.5">
      <c r="A37" s="628"/>
      <c r="B37" s="628"/>
      <c r="C37" s="628"/>
      <c r="D37" s="629" t="s">
        <v>551</v>
      </c>
      <c r="E37" s="692">
        <f>12313986+8100654</f>
        <v>20414640</v>
      </c>
      <c r="F37" s="640"/>
      <c r="G37" s="692"/>
      <c r="H37" s="641"/>
      <c r="I37" s="629">
        <f t="shared" si="8"/>
        <v>6.5</v>
      </c>
      <c r="J37" s="642">
        <f t="shared" si="0"/>
        <v>132695160</v>
      </c>
      <c r="K37" s="642">
        <f t="shared" si="1"/>
        <v>0</v>
      </c>
      <c r="L37" s="642">
        <f t="shared" si="2"/>
        <v>0</v>
      </c>
      <c r="M37" s="642">
        <f t="shared" si="3"/>
        <v>0</v>
      </c>
      <c r="N37" s="637">
        <f t="shared" si="4"/>
        <v>11057930</v>
      </c>
      <c r="O37" s="637">
        <f t="shared" si="5"/>
        <v>0</v>
      </c>
      <c r="P37" s="637">
        <f t="shared" si="6"/>
        <v>0</v>
      </c>
      <c r="Q37" s="637">
        <f t="shared" si="7"/>
        <v>0</v>
      </c>
      <c r="R37" s="629"/>
      <c r="S37" s="629"/>
      <c r="T37" s="629"/>
      <c r="U37" s="629"/>
      <c r="V37" s="629"/>
      <c r="W37" s="629"/>
      <c r="X37" s="629"/>
      <c r="Y37" s="629"/>
      <c r="Z37" s="629"/>
      <c r="AA37" s="629"/>
      <c r="AB37" s="629"/>
      <c r="AC37" s="630"/>
    </row>
    <row r="38" spans="1:29" ht="13.5">
      <c r="A38" s="628"/>
      <c r="B38" s="628"/>
      <c r="C38" s="628"/>
      <c r="D38" s="629" t="s">
        <v>552</v>
      </c>
      <c r="E38" s="692"/>
      <c r="F38" s="640"/>
      <c r="G38" s="692"/>
      <c r="H38" s="641"/>
      <c r="I38" s="629">
        <f t="shared" si="8"/>
        <v>5.5</v>
      </c>
      <c r="J38" s="642">
        <f t="shared" si="0"/>
        <v>0</v>
      </c>
      <c r="K38" s="642">
        <f t="shared" si="1"/>
        <v>0</v>
      </c>
      <c r="L38" s="642">
        <f t="shared" si="2"/>
        <v>0</v>
      </c>
      <c r="M38" s="642">
        <f t="shared" si="3"/>
        <v>0</v>
      </c>
      <c r="N38" s="637">
        <f t="shared" si="4"/>
        <v>0</v>
      </c>
      <c r="O38" s="637">
        <f t="shared" si="5"/>
        <v>0</v>
      </c>
      <c r="P38" s="637">
        <f t="shared" si="6"/>
        <v>0</v>
      </c>
      <c r="Q38" s="637">
        <f t="shared" si="7"/>
        <v>0</v>
      </c>
      <c r="R38" s="629"/>
      <c r="S38" s="629"/>
      <c r="T38" s="629"/>
      <c r="U38" s="629"/>
      <c r="V38" s="629"/>
      <c r="W38" s="629"/>
      <c r="X38" s="629"/>
      <c r="Y38" s="629"/>
      <c r="Z38" s="629"/>
      <c r="AA38" s="629"/>
      <c r="AB38" s="629"/>
      <c r="AC38" s="630"/>
    </row>
    <row r="39" spans="1:29" ht="13.5">
      <c r="A39" s="628"/>
      <c r="B39" s="628"/>
      <c r="C39" s="628"/>
      <c r="D39" s="629" t="s">
        <v>553</v>
      </c>
      <c r="E39" s="692"/>
      <c r="F39" s="640"/>
      <c r="G39" s="692"/>
      <c r="H39" s="641"/>
      <c r="I39" s="629">
        <f t="shared" si="8"/>
        <v>4.5</v>
      </c>
      <c r="J39" s="642">
        <f t="shared" si="0"/>
        <v>0</v>
      </c>
      <c r="K39" s="642">
        <f t="shared" si="1"/>
        <v>0</v>
      </c>
      <c r="L39" s="642">
        <f t="shared" si="2"/>
        <v>0</v>
      </c>
      <c r="M39" s="642">
        <f t="shared" si="3"/>
        <v>0</v>
      </c>
      <c r="N39" s="637">
        <f t="shared" si="4"/>
        <v>0</v>
      </c>
      <c r="O39" s="637">
        <f t="shared" si="5"/>
        <v>0</v>
      </c>
      <c r="P39" s="637">
        <f t="shared" si="6"/>
        <v>0</v>
      </c>
      <c r="Q39" s="637">
        <f t="shared" si="7"/>
        <v>0</v>
      </c>
      <c r="R39" s="629"/>
      <c r="S39" s="629"/>
      <c r="T39" s="629"/>
      <c r="U39" s="629"/>
      <c r="V39" s="629"/>
      <c r="W39" s="629"/>
      <c r="X39" s="629"/>
      <c r="Y39" s="629"/>
      <c r="Z39" s="629"/>
      <c r="AA39" s="629"/>
      <c r="AB39" s="629"/>
      <c r="AC39" s="630"/>
    </row>
    <row r="40" spans="1:29" ht="13.5">
      <c r="A40" s="628"/>
      <c r="B40" s="628"/>
      <c r="C40" s="628"/>
      <c r="D40" s="629" t="s">
        <v>554</v>
      </c>
      <c r="E40" s="692"/>
      <c r="F40" s="640"/>
      <c r="G40" s="692"/>
      <c r="H40" s="641"/>
      <c r="I40" s="629">
        <f t="shared" si="8"/>
        <v>3.5</v>
      </c>
      <c r="J40" s="642">
        <f t="shared" si="0"/>
        <v>0</v>
      </c>
      <c r="K40" s="642">
        <f t="shared" si="1"/>
        <v>0</v>
      </c>
      <c r="L40" s="642">
        <f t="shared" si="2"/>
        <v>0</v>
      </c>
      <c r="M40" s="642">
        <f t="shared" si="3"/>
        <v>0</v>
      </c>
      <c r="N40" s="637">
        <f t="shared" si="4"/>
        <v>0</v>
      </c>
      <c r="O40" s="637">
        <f t="shared" si="5"/>
        <v>0</v>
      </c>
      <c r="P40" s="637">
        <f t="shared" si="6"/>
        <v>0</v>
      </c>
      <c r="Q40" s="637">
        <f t="shared" si="7"/>
        <v>0</v>
      </c>
      <c r="R40" s="629"/>
      <c r="S40" s="629"/>
      <c r="T40" s="629"/>
      <c r="U40" s="629"/>
      <c r="V40" s="629"/>
      <c r="W40" s="629"/>
      <c r="X40" s="629"/>
      <c r="Y40" s="629"/>
      <c r="Z40" s="629"/>
      <c r="AA40" s="629"/>
      <c r="AB40" s="629"/>
      <c r="AC40" s="630"/>
    </row>
    <row r="41" spans="1:29" ht="13.5">
      <c r="A41" s="628"/>
      <c r="B41" s="628"/>
      <c r="C41" s="628"/>
      <c r="D41" s="629" t="s">
        <v>555</v>
      </c>
      <c r="E41" s="692"/>
      <c r="F41" s="640"/>
      <c r="G41" s="692"/>
      <c r="H41" s="641"/>
      <c r="I41" s="629">
        <f t="shared" si="8"/>
        <v>2.5</v>
      </c>
      <c r="J41" s="642">
        <f t="shared" si="0"/>
        <v>0</v>
      </c>
      <c r="K41" s="642">
        <f t="shared" si="1"/>
        <v>0</v>
      </c>
      <c r="L41" s="642">
        <f t="shared" si="2"/>
        <v>0</v>
      </c>
      <c r="M41" s="642">
        <f t="shared" si="3"/>
        <v>0</v>
      </c>
      <c r="N41" s="637">
        <f t="shared" si="4"/>
        <v>0</v>
      </c>
      <c r="O41" s="637">
        <f>+K41/12</f>
        <v>0</v>
      </c>
      <c r="P41" s="637">
        <f>+L41/12</f>
        <v>0</v>
      </c>
      <c r="Q41" s="637">
        <f>+M41/12</f>
        <v>0</v>
      </c>
      <c r="R41" s="629"/>
      <c r="S41" s="629"/>
      <c r="T41" s="629"/>
      <c r="U41" s="629"/>
      <c r="V41" s="629"/>
      <c r="W41" s="629"/>
      <c r="X41" s="629"/>
      <c r="Y41" s="629"/>
      <c r="Z41" s="629"/>
      <c r="AA41" s="629"/>
      <c r="AB41" s="629"/>
      <c r="AC41" s="630"/>
    </row>
    <row r="42" spans="1:29" ht="13.5">
      <c r="A42" s="628"/>
      <c r="B42" s="628"/>
      <c r="C42" s="628"/>
      <c r="D42" s="629" t="s">
        <v>556</v>
      </c>
      <c r="E42" s="692"/>
      <c r="F42" s="640"/>
      <c r="G42" s="692"/>
      <c r="H42" s="641"/>
      <c r="I42" s="629">
        <f t="shared" si="8"/>
        <v>1.5</v>
      </c>
      <c r="J42" s="642">
        <f t="shared" si="0"/>
        <v>0</v>
      </c>
      <c r="K42" s="642">
        <f t="shared" si="1"/>
        <v>0</v>
      </c>
      <c r="L42" s="642">
        <f t="shared" si="2"/>
        <v>0</v>
      </c>
      <c r="M42" s="642">
        <f t="shared" si="3"/>
        <v>0</v>
      </c>
      <c r="N42" s="637">
        <f t="shared" ref="N42:Q43" si="9">+J42/12</f>
        <v>0</v>
      </c>
      <c r="O42" s="637">
        <f t="shared" si="9"/>
        <v>0</v>
      </c>
      <c r="P42" s="637">
        <f t="shared" si="9"/>
        <v>0</v>
      </c>
      <c r="Q42" s="637">
        <f t="shared" si="9"/>
        <v>0</v>
      </c>
      <c r="R42" s="629"/>
      <c r="S42" s="629"/>
      <c r="T42" s="629"/>
      <c r="U42" s="629"/>
      <c r="V42" s="629"/>
      <c r="W42" s="629"/>
      <c r="X42" s="629"/>
      <c r="Y42" s="629"/>
      <c r="Z42" s="629"/>
      <c r="AA42" s="629"/>
      <c r="AB42" s="629"/>
      <c r="AC42" s="630"/>
    </row>
    <row r="43" spans="1:29" ht="13.5">
      <c r="A43" s="628"/>
      <c r="B43" s="628"/>
      <c r="D43" s="629" t="s">
        <v>557</v>
      </c>
      <c r="E43" s="692"/>
      <c r="F43" s="640"/>
      <c r="G43" s="692"/>
      <c r="H43" s="641"/>
      <c r="I43" s="629">
        <f t="shared" si="8"/>
        <v>0.5</v>
      </c>
      <c r="J43" s="642">
        <f t="shared" si="0"/>
        <v>0</v>
      </c>
      <c r="K43" s="642">
        <f t="shared" si="1"/>
        <v>0</v>
      </c>
      <c r="L43" s="642">
        <f t="shared" si="2"/>
        <v>0</v>
      </c>
      <c r="M43" s="642">
        <f t="shared" si="3"/>
        <v>0</v>
      </c>
      <c r="N43" s="637">
        <f t="shared" si="9"/>
        <v>0</v>
      </c>
      <c r="O43" s="637">
        <f t="shared" si="9"/>
        <v>0</v>
      </c>
      <c r="P43" s="637">
        <f t="shared" si="9"/>
        <v>0</v>
      </c>
      <c r="Q43" s="637">
        <f t="shared" si="9"/>
        <v>0</v>
      </c>
      <c r="R43" s="629"/>
      <c r="S43" s="629"/>
      <c r="T43" s="629"/>
      <c r="U43" s="629"/>
      <c r="V43" s="629"/>
      <c r="W43" s="629"/>
      <c r="X43" s="629"/>
      <c r="Y43" s="629"/>
      <c r="Z43" s="629"/>
      <c r="AA43" s="629"/>
      <c r="AB43" s="629"/>
      <c r="AC43" s="630"/>
    </row>
    <row r="44" spans="1:29" ht="13.5">
      <c r="A44" s="628"/>
      <c r="B44" s="628"/>
      <c r="C44" s="629"/>
      <c r="D44" s="629" t="s">
        <v>179</v>
      </c>
      <c r="E44" s="642">
        <f>SUM(E32:E43)</f>
        <v>20414640</v>
      </c>
      <c r="F44" s="642">
        <f>SUM(F32:F43)</f>
        <v>0</v>
      </c>
      <c r="G44" s="642">
        <f>SUM(G32:G43)</f>
        <v>0</v>
      </c>
      <c r="H44" s="642">
        <f>SUM(H32:H43)</f>
        <v>0</v>
      </c>
      <c r="I44" s="629"/>
      <c r="J44" s="642">
        <f>SUM(J32:J43)</f>
        <v>132695160</v>
      </c>
      <c r="K44" s="642">
        <f>SUM(K32:K43)</f>
        <v>0</v>
      </c>
      <c r="L44" s="642">
        <f t="shared" si="2"/>
        <v>0</v>
      </c>
      <c r="M44" s="642">
        <f t="shared" si="3"/>
        <v>0</v>
      </c>
      <c r="N44" s="637">
        <f>SUM(N32:N43)</f>
        <v>11057930</v>
      </c>
      <c r="O44" s="637">
        <f>SUM(O32:O43)</f>
        <v>0</v>
      </c>
      <c r="P44" s="637">
        <f>SUM(P32:P43)</f>
        <v>0</v>
      </c>
      <c r="Q44" s="637">
        <f>SUM(Q32:Q43)</f>
        <v>0</v>
      </c>
      <c r="R44" s="629"/>
      <c r="S44" s="629"/>
      <c r="T44" s="629"/>
      <c r="U44" s="629"/>
      <c r="V44" s="629"/>
      <c r="W44" s="629"/>
      <c r="X44" s="629"/>
      <c r="Y44" s="629"/>
      <c r="Z44" s="629"/>
      <c r="AA44" s="629"/>
      <c r="AB44" s="629"/>
      <c r="AC44" s="630"/>
    </row>
    <row r="45" spans="1:29" ht="13.5">
      <c r="A45" s="628"/>
      <c r="B45" s="628"/>
      <c r="C45" s="629"/>
      <c r="D45" s="629" t="s">
        <v>328</v>
      </c>
      <c r="E45" s="629"/>
      <c r="G45" s="629"/>
      <c r="H45" s="629"/>
      <c r="I45" s="629"/>
      <c r="J45" s="629"/>
      <c r="N45" s="643">
        <f>+N44</f>
        <v>11057930</v>
      </c>
      <c r="O45" s="643">
        <f>+O44</f>
        <v>0</v>
      </c>
      <c r="P45" s="643">
        <f>+P44</f>
        <v>0</v>
      </c>
      <c r="Q45" s="643">
        <f>+Q44</f>
        <v>0</v>
      </c>
      <c r="R45" s="629"/>
      <c r="S45" s="629"/>
      <c r="T45" s="629"/>
      <c r="U45" s="629"/>
      <c r="V45" s="629"/>
      <c r="W45" s="629"/>
      <c r="X45" s="629"/>
      <c r="Y45" s="629"/>
      <c r="Z45" s="629"/>
      <c r="AA45" s="629"/>
      <c r="AB45" s="629"/>
      <c r="AC45" s="630"/>
    </row>
    <row r="46" spans="1:29" ht="13.5">
      <c r="A46" s="628"/>
      <c r="B46" s="628"/>
      <c r="C46" s="629"/>
      <c r="D46" s="629"/>
      <c r="E46" s="629"/>
      <c r="I46" s="629"/>
      <c r="J46" s="629"/>
      <c r="L46" s="643" t="s">
        <v>329</v>
      </c>
      <c r="M46" s="629"/>
      <c r="N46" s="642">
        <f>+N45</f>
        <v>11057930</v>
      </c>
      <c r="O46" s="642">
        <f>+O45</f>
        <v>0</v>
      </c>
      <c r="P46" s="629"/>
      <c r="Q46" s="642">
        <f>+Q45</f>
        <v>0</v>
      </c>
      <c r="R46" s="642">
        <f>+N46+Q46</f>
        <v>11057930</v>
      </c>
      <c r="S46" s="629"/>
      <c r="T46" s="629"/>
      <c r="U46" s="629"/>
      <c r="V46" s="629"/>
      <c r="W46" s="629"/>
      <c r="X46" s="629"/>
      <c r="Y46" s="629"/>
      <c r="Z46" s="629"/>
      <c r="AA46" s="629"/>
      <c r="AB46" s="629"/>
      <c r="AC46" s="630"/>
    </row>
    <row r="47" spans="1:29" ht="13.5">
      <c r="A47" s="628"/>
      <c r="B47" s="628"/>
      <c r="C47" s="628"/>
      <c r="D47" s="629"/>
      <c r="E47" s="629"/>
      <c r="G47" s="629"/>
      <c r="H47" s="629"/>
      <c r="I47" s="642"/>
      <c r="J47" s="629"/>
      <c r="L47" s="629" t="s">
        <v>330</v>
      </c>
      <c r="M47" s="629"/>
      <c r="N47" s="629"/>
      <c r="O47" s="629"/>
      <c r="P47" s="642">
        <f>+P45</f>
        <v>0</v>
      </c>
      <c r="Q47" s="629"/>
      <c r="R47" s="642">
        <f>+P47</f>
        <v>0</v>
      </c>
      <c r="S47" s="629"/>
      <c r="T47" s="629"/>
      <c r="U47" s="629"/>
      <c r="V47" s="629"/>
      <c r="W47" s="629"/>
      <c r="X47" s="629"/>
      <c r="Y47" s="629"/>
      <c r="Z47" s="629"/>
      <c r="AA47" s="629"/>
      <c r="AB47" s="629"/>
      <c r="AC47" s="630"/>
    </row>
    <row r="48" spans="1:29" ht="13.5">
      <c r="A48" s="628"/>
      <c r="B48" s="628"/>
      <c r="C48" s="628"/>
      <c r="D48" s="629"/>
      <c r="E48" s="629"/>
      <c r="G48" s="629"/>
      <c r="H48" s="629"/>
      <c r="I48" s="642"/>
      <c r="J48" s="629"/>
      <c r="L48" s="629" t="s">
        <v>300</v>
      </c>
      <c r="M48" s="629"/>
      <c r="N48" s="644">
        <f>12-N46/E44*12</f>
        <v>5.5</v>
      </c>
      <c r="O48" s="644" t="e">
        <f>12-O46/F44*12</f>
        <v>#DIV/0!</v>
      </c>
      <c r="P48" s="644" t="e">
        <f>12-P45/G44*12</f>
        <v>#DIV/0!</v>
      </c>
      <c r="Q48" s="644" t="e">
        <f>12-Q46/H44*12</f>
        <v>#DIV/0!</v>
      </c>
      <c r="R48" s="642"/>
      <c r="S48" s="629"/>
      <c r="T48" s="629"/>
      <c r="U48" s="629"/>
      <c r="V48" s="629"/>
      <c r="W48" s="629"/>
      <c r="X48" s="629"/>
      <c r="Y48" s="629"/>
      <c r="Z48" s="629"/>
      <c r="AA48" s="629"/>
      <c r="AB48" s="629"/>
      <c r="AC48" s="630"/>
    </row>
    <row r="49" spans="1:29" ht="13.5">
      <c r="A49" s="628">
        <v>3</v>
      </c>
      <c r="B49" s="628" t="str">
        <f>+B27</f>
        <v>April</v>
      </c>
      <c r="C49" s="628" t="str">
        <f>+C27</f>
        <v>Year 2</v>
      </c>
      <c r="D49" s="633" t="str">
        <f>+D11</f>
        <v>TO adds weighted Cap Adds to plant in service in Formula</v>
      </c>
      <c r="E49" s="629"/>
      <c r="F49" s="629"/>
      <c r="G49" s="629"/>
      <c r="H49" s="629"/>
      <c r="I49" s="629"/>
      <c r="J49" s="629"/>
      <c r="K49" s="629"/>
      <c r="L49" s="642"/>
      <c r="M49" s="629"/>
      <c r="N49" s="629"/>
      <c r="O49" s="629"/>
      <c r="P49" s="629"/>
      <c r="Q49" s="629"/>
      <c r="R49" s="629"/>
      <c r="S49" s="629"/>
      <c r="T49" s="629"/>
      <c r="U49" s="629"/>
      <c r="V49" s="629"/>
      <c r="W49" s="629"/>
      <c r="X49" s="629"/>
      <c r="Y49" s="629"/>
      <c r="Z49" s="629"/>
      <c r="AA49" s="629"/>
      <c r="AB49" s="629"/>
      <c r="AC49" s="630"/>
    </row>
    <row r="50" spans="1:29" ht="13.5">
      <c r="A50" s="628"/>
      <c r="B50" s="628"/>
      <c r="C50" s="628"/>
      <c r="D50" s="645">
        <f>N45</f>
        <v>11057930</v>
      </c>
      <c r="E50" s="629" t="s">
        <v>209</v>
      </c>
      <c r="F50" s="642"/>
      <c r="G50" s="628"/>
      <c r="H50" s="642"/>
      <c r="I50" s="629"/>
      <c r="J50" s="629"/>
      <c r="K50" s="629"/>
      <c r="L50" s="642"/>
      <c r="M50" s="629"/>
      <c r="N50" s="629"/>
      <c r="O50" s="629"/>
      <c r="P50" s="629"/>
      <c r="Q50" s="629"/>
      <c r="R50" s="629"/>
      <c r="S50" s="629"/>
      <c r="T50" s="629"/>
      <c r="U50" s="629"/>
      <c r="V50" s="629"/>
      <c r="W50" s="629"/>
      <c r="X50" s="629"/>
      <c r="Y50" s="629"/>
      <c r="Z50" s="629"/>
      <c r="AA50" s="629"/>
      <c r="AB50" s="629"/>
      <c r="AC50" s="630"/>
    </row>
    <row r="51" spans="1:29" ht="13.5">
      <c r="A51" s="628"/>
      <c r="B51" s="628"/>
      <c r="C51" s="628"/>
      <c r="D51" s="645"/>
      <c r="E51" s="628"/>
      <c r="F51" s="642"/>
      <c r="G51" s="628"/>
      <c r="H51" s="642"/>
      <c r="I51" s="629"/>
      <c r="J51" s="629"/>
      <c r="K51" s="629"/>
      <c r="L51" s="629"/>
      <c r="M51" s="629"/>
      <c r="N51" s="629"/>
      <c r="O51" s="629"/>
      <c r="P51" s="629"/>
      <c r="Q51" s="629"/>
      <c r="R51" s="629"/>
      <c r="S51" s="629"/>
      <c r="T51" s="629"/>
      <c r="U51" s="629"/>
      <c r="V51" s="629"/>
      <c r="W51" s="629"/>
      <c r="X51" s="629"/>
      <c r="Y51" s="629"/>
      <c r="Z51" s="629"/>
      <c r="AA51" s="629"/>
      <c r="AB51" s="629"/>
      <c r="AC51" s="630"/>
    </row>
    <row r="52" spans="1:29" ht="13.5">
      <c r="A52" s="628">
        <v>4</v>
      </c>
      <c r="B52" s="628" t="str">
        <f>+B12</f>
        <v>May</v>
      </c>
      <c r="C52" s="628" t="str">
        <f>+C49</f>
        <v>Year 2</v>
      </c>
      <c r="D52" s="629" t="str">
        <f>+D12</f>
        <v>Post results of Step 3 on PJM web site</v>
      </c>
      <c r="E52" s="629"/>
      <c r="F52" s="629"/>
      <c r="G52" s="629"/>
      <c r="H52" s="629"/>
      <c r="I52" s="629"/>
      <c r="J52" s="629"/>
      <c r="K52" s="629"/>
      <c r="L52" s="629"/>
      <c r="M52" s="629"/>
      <c r="N52" s="629"/>
      <c r="O52" s="629"/>
      <c r="P52" s="629"/>
      <c r="Q52" s="629"/>
      <c r="R52" s="629"/>
      <c r="S52" s="629"/>
      <c r="T52" s="629"/>
      <c r="U52" s="629"/>
      <c r="V52" s="629"/>
      <c r="W52" s="629"/>
      <c r="X52" s="629"/>
      <c r="Y52" s="629"/>
      <c r="Z52" s="629"/>
      <c r="AA52" s="629"/>
      <c r="AB52" s="629"/>
      <c r="AC52" s="630"/>
    </row>
    <row r="53" spans="1:29" ht="13.5">
      <c r="A53" s="628"/>
      <c r="B53" s="628"/>
      <c r="C53" s="628"/>
      <c r="D53" s="722">
        <v>145612840</v>
      </c>
      <c r="F53" s="645"/>
      <c r="G53" s="638" t="s">
        <v>331</v>
      </c>
      <c r="H53" s="629"/>
      <c r="I53" s="629"/>
      <c r="J53" s="629"/>
      <c r="K53" s="629"/>
      <c r="L53" s="629"/>
      <c r="M53" s="629"/>
      <c r="N53" s="629"/>
      <c r="O53" s="629"/>
      <c r="P53" s="629"/>
      <c r="Q53" s="629"/>
      <c r="R53" s="629"/>
      <c r="S53" s="629"/>
      <c r="T53" s="629"/>
      <c r="U53" s="629"/>
      <c r="V53" s="629"/>
      <c r="W53" s="629"/>
      <c r="X53" s="629"/>
      <c r="Y53" s="629"/>
      <c r="Z53" s="629"/>
      <c r="AA53" s="629"/>
      <c r="AB53" s="629"/>
      <c r="AC53" s="630"/>
    </row>
    <row r="54" spans="1:29" ht="13.5">
      <c r="A54" s="628"/>
      <c r="B54" s="628"/>
      <c r="C54" s="628"/>
      <c r="D54" s="646"/>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30"/>
    </row>
    <row r="55" spans="1:29" ht="13.5">
      <c r="A55" s="628">
        <f>+A13</f>
        <v>5</v>
      </c>
      <c r="B55" s="628" t="str">
        <f>+B13</f>
        <v>June</v>
      </c>
      <c r="C55" s="628" t="str">
        <f>+C13</f>
        <v>Year 2</v>
      </c>
      <c r="D55" s="633" t="str">
        <f>+D13</f>
        <v>Results of Step 3 go into effect for the Rate Year 1 (e.g., June 1, 2005 - May 31, 2006)</v>
      </c>
      <c r="E55" s="629"/>
      <c r="F55" s="629"/>
      <c r="G55" s="629"/>
      <c r="H55" s="629"/>
      <c r="I55" s="629"/>
      <c r="J55" s="629"/>
      <c r="K55" s="629"/>
      <c r="L55" s="629"/>
      <c r="M55" s="629"/>
      <c r="N55" s="629"/>
      <c r="O55" s="629"/>
      <c r="P55" s="629"/>
      <c r="Q55" s="629"/>
      <c r="R55" s="629"/>
      <c r="S55" s="629"/>
      <c r="T55" s="629"/>
      <c r="U55" s="629"/>
      <c r="V55" s="629"/>
      <c r="W55" s="629"/>
      <c r="X55" s="629"/>
      <c r="Y55" s="629"/>
      <c r="Z55" s="629"/>
      <c r="AA55" s="629"/>
      <c r="AB55" s="629"/>
      <c r="AC55" s="630"/>
    </row>
    <row r="56" spans="1:29" ht="13.5">
      <c r="A56" s="628"/>
      <c r="B56" s="628"/>
      <c r="C56" s="628"/>
      <c r="D56" s="645">
        <f>+D53</f>
        <v>145612840</v>
      </c>
      <c r="E56" s="629"/>
      <c r="F56" s="629"/>
      <c r="G56" s="629"/>
      <c r="H56" s="629"/>
      <c r="I56" s="629"/>
      <c r="J56" s="629"/>
      <c r="K56" s="629"/>
      <c r="L56" s="629"/>
      <c r="M56" s="629"/>
      <c r="N56" s="629"/>
      <c r="O56" s="629"/>
      <c r="P56" s="629"/>
      <c r="Q56" s="629"/>
      <c r="R56" s="629"/>
      <c r="S56" s="629"/>
      <c r="T56" s="629"/>
      <c r="U56" s="629"/>
      <c r="V56" s="629"/>
      <c r="W56" s="629"/>
      <c r="X56" s="629"/>
      <c r="Y56" s="629"/>
      <c r="Z56" s="629"/>
      <c r="AA56" s="629"/>
      <c r="AB56" s="629"/>
      <c r="AC56" s="630"/>
    </row>
    <row r="57" spans="1:29" ht="13.5">
      <c r="A57" s="647"/>
      <c r="B57" s="647"/>
      <c r="C57" s="647"/>
      <c r="D57" s="648"/>
      <c r="E57" s="648"/>
      <c r="F57" s="648"/>
      <c r="G57" s="648"/>
      <c r="H57" s="648"/>
      <c r="I57" s="648"/>
      <c r="J57" s="648"/>
      <c r="K57" s="648"/>
      <c r="L57" s="629"/>
      <c r="M57" s="629"/>
      <c r="N57" s="629"/>
      <c r="O57" s="629"/>
      <c r="P57" s="629"/>
      <c r="Q57" s="629"/>
      <c r="R57" s="629"/>
      <c r="S57" s="629"/>
      <c r="T57" s="629"/>
      <c r="U57" s="629"/>
      <c r="V57" s="629"/>
      <c r="W57" s="629"/>
      <c r="X57" s="629"/>
      <c r="Y57" s="629"/>
      <c r="Z57" s="629"/>
      <c r="AA57" s="629"/>
      <c r="AB57" s="629"/>
      <c r="AC57" s="630"/>
    </row>
    <row r="58" spans="1:29" ht="15.75">
      <c r="A58" s="647"/>
      <c r="B58" s="647"/>
      <c r="C58" s="647"/>
      <c r="D58" s="648"/>
      <c r="E58" s="648"/>
      <c r="F58" s="648"/>
      <c r="G58" s="648"/>
      <c r="H58" s="648"/>
      <c r="I58" s="648"/>
      <c r="J58" s="649"/>
      <c r="K58" s="648"/>
      <c r="L58" s="629"/>
      <c r="M58" s="629"/>
      <c r="N58" s="629"/>
      <c r="O58" s="629"/>
      <c r="P58" s="629"/>
      <c r="Q58" s="629"/>
      <c r="R58" s="629"/>
      <c r="S58" s="629"/>
      <c r="T58" s="629"/>
      <c r="U58" s="629"/>
      <c r="V58" s="629"/>
      <c r="W58" s="629"/>
      <c r="X58" s="629"/>
      <c r="Y58" s="629"/>
      <c r="Z58" s="629"/>
      <c r="AA58" s="629"/>
      <c r="AB58" s="629"/>
      <c r="AC58" s="630"/>
    </row>
    <row r="59" spans="1:29" ht="15.75">
      <c r="A59" s="647"/>
      <c r="B59" s="647"/>
      <c r="C59" s="647"/>
      <c r="D59" s="648"/>
      <c r="E59" s="648"/>
      <c r="F59" s="648"/>
      <c r="G59" s="648"/>
      <c r="H59" s="648"/>
      <c r="I59" s="648"/>
      <c r="J59" s="649"/>
      <c r="K59" s="648"/>
      <c r="L59" s="629"/>
      <c r="M59" s="629"/>
      <c r="N59" s="629"/>
      <c r="O59" s="629"/>
      <c r="P59" s="629"/>
      <c r="Q59" s="629"/>
      <c r="R59" s="629"/>
      <c r="S59" s="629"/>
      <c r="T59" s="629"/>
      <c r="U59" s="629"/>
      <c r="V59" s="629"/>
      <c r="W59" s="629"/>
      <c r="X59" s="629"/>
      <c r="Y59" s="629"/>
      <c r="Z59" s="629"/>
      <c r="AA59" s="629"/>
      <c r="AB59" s="629"/>
      <c r="AC59" s="630"/>
    </row>
    <row r="60" spans="1:29" ht="13.5">
      <c r="A60" s="628">
        <f>+A15</f>
        <v>6</v>
      </c>
      <c r="B60" s="628" t="str">
        <f>+B15</f>
        <v>April</v>
      </c>
      <c r="C60" s="628" t="str">
        <f>+C15</f>
        <v>Year 3</v>
      </c>
      <c r="D60" s="633" t="str">
        <f>+D15</f>
        <v>TO populates the formula with Year 2 data from FERC Form 1 for Year 2 (e.g., 2005)</v>
      </c>
      <c r="E60" s="629"/>
      <c r="F60" s="629"/>
      <c r="G60" s="629"/>
      <c r="H60" s="629"/>
      <c r="I60" s="629"/>
      <c r="J60" s="629"/>
      <c r="K60" s="629"/>
      <c r="L60" s="629"/>
      <c r="M60" s="629"/>
      <c r="N60" s="629"/>
      <c r="O60" s="629"/>
      <c r="P60" s="629"/>
      <c r="Q60" s="629"/>
      <c r="R60" s="629"/>
      <c r="S60" s="629"/>
      <c r="T60" s="629"/>
      <c r="U60" s="629"/>
      <c r="V60" s="629"/>
      <c r="W60" s="629"/>
      <c r="X60" s="629"/>
      <c r="Y60" s="629"/>
      <c r="Z60" s="629"/>
      <c r="AA60" s="629"/>
      <c r="AB60" s="629"/>
      <c r="AC60" s="630"/>
    </row>
    <row r="61" spans="1:29" ht="13.5">
      <c r="A61" s="628"/>
      <c r="B61" s="628"/>
      <c r="C61" s="628"/>
      <c r="D61" s="705">
        <v>164055975.071551</v>
      </c>
      <c r="E61" s="629" t="s">
        <v>585</v>
      </c>
      <c r="F61" s="629"/>
      <c r="G61" s="638" t="s">
        <v>305</v>
      </c>
      <c r="H61" s="629"/>
      <c r="I61" s="629"/>
      <c r="K61" s="629"/>
      <c r="L61" s="629"/>
      <c r="M61" s="629"/>
      <c r="N61" s="629"/>
      <c r="O61" s="629"/>
      <c r="P61" s="629"/>
      <c r="Q61" s="629"/>
      <c r="R61" s="629"/>
      <c r="S61" s="629"/>
      <c r="T61" s="629"/>
      <c r="U61" s="629"/>
      <c r="V61" s="629"/>
      <c r="W61" s="629"/>
      <c r="X61" s="629"/>
      <c r="Y61" s="629"/>
      <c r="Z61" s="629"/>
      <c r="AA61" s="629"/>
      <c r="AB61" s="629"/>
      <c r="AC61" s="630"/>
    </row>
    <row r="62" spans="1:29" ht="13.5">
      <c r="A62" s="628"/>
      <c r="B62" s="628"/>
      <c r="C62" s="628"/>
      <c r="D62" s="650"/>
      <c r="E62" s="629"/>
      <c r="F62" s="629"/>
      <c r="G62" s="629"/>
      <c r="H62" s="629"/>
      <c r="I62" s="629"/>
      <c r="J62" s="629"/>
      <c r="K62" s="629"/>
      <c r="L62" s="629"/>
      <c r="M62" s="629"/>
      <c r="N62" s="629"/>
      <c r="O62" s="629"/>
      <c r="P62" s="629"/>
      <c r="Q62" s="629"/>
      <c r="R62" s="629"/>
      <c r="S62" s="629"/>
      <c r="T62" s="629"/>
      <c r="U62" s="629"/>
      <c r="V62" s="629"/>
      <c r="W62" s="629"/>
      <c r="X62" s="629"/>
      <c r="Y62" s="629"/>
      <c r="Z62" s="629"/>
      <c r="AA62" s="629"/>
      <c r="AB62" s="629"/>
      <c r="AC62" s="630"/>
    </row>
    <row r="63" spans="1:29" ht="13.5">
      <c r="A63" s="628"/>
      <c r="B63" s="628"/>
      <c r="C63" s="628"/>
      <c r="D63" s="651"/>
      <c r="E63" s="629"/>
      <c r="F63" s="629"/>
      <c r="G63" s="629"/>
      <c r="H63" s="1187"/>
      <c r="I63" s="629"/>
      <c r="J63" s="629"/>
      <c r="K63" s="629"/>
      <c r="L63" s="629"/>
      <c r="M63" s="629"/>
      <c r="N63" s="629"/>
      <c r="O63" s="629"/>
      <c r="P63" s="629"/>
      <c r="Q63" s="629"/>
      <c r="R63" s="629"/>
      <c r="S63" s="629"/>
      <c r="T63" s="629"/>
      <c r="U63" s="629"/>
      <c r="V63" s="629"/>
      <c r="W63" s="629"/>
      <c r="X63" s="629"/>
      <c r="Y63" s="629"/>
      <c r="Z63" s="629"/>
      <c r="AA63" s="629"/>
      <c r="AB63" s="629"/>
      <c r="AC63" s="630"/>
    </row>
    <row r="64" spans="1:29" ht="13.5">
      <c r="A64" s="628"/>
      <c r="B64" s="628"/>
      <c r="C64" s="628"/>
      <c r="D64" s="629"/>
      <c r="E64" s="629"/>
      <c r="F64" s="629"/>
      <c r="G64" s="629"/>
      <c r="H64" s="642"/>
      <c r="I64" s="629"/>
      <c r="J64" s="629"/>
      <c r="K64" s="629"/>
      <c r="L64" s="629"/>
      <c r="M64" s="629"/>
      <c r="N64" s="629"/>
      <c r="O64" s="629"/>
      <c r="P64" s="629"/>
      <c r="Q64" s="629"/>
      <c r="R64" s="629"/>
      <c r="S64" s="629"/>
      <c r="T64" s="629"/>
      <c r="U64" s="629"/>
      <c r="V64" s="629"/>
      <c r="W64" s="629"/>
      <c r="X64" s="629"/>
      <c r="Y64" s="629"/>
      <c r="Z64" s="629"/>
      <c r="AA64" s="629"/>
      <c r="AB64" s="629"/>
      <c r="AC64" s="630"/>
    </row>
    <row r="65" spans="1:29" ht="13.5">
      <c r="A65" s="628">
        <v>7</v>
      </c>
      <c r="B65" s="628" t="str">
        <f>+B16</f>
        <v>April</v>
      </c>
      <c r="C65" s="628" t="str">
        <f>+C16</f>
        <v>Year 3</v>
      </c>
      <c r="D65" s="633" t="str">
        <f>+D16</f>
        <v>Reconciliation - TO calculates Reconciliation by removing from Year 2 data - the total Cap Adds placed in service in Year 2 and adding weighted average in Year 2 actual Cap Adds and CWIP in Reconciliation</v>
      </c>
      <c r="E65" s="635"/>
      <c r="F65" s="635"/>
      <c r="G65" s="635"/>
      <c r="H65" s="635"/>
      <c r="I65" s="635"/>
      <c r="J65" s="635"/>
      <c r="K65" s="629"/>
      <c r="L65" s="629"/>
      <c r="M65" s="629"/>
      <c r="N65" s="629"/>
      <c r="O65" s="629"/>
      <c r="P65" s="629"/>
      <c r="Q65" s="629"/>
      <c r="R65" s="629"/>
      <c r="S65" s="629"/>
      <c r="T65" s="629"/>
      <c r="U65" s="629"/>
      <c r="V65" s="629"/>
      <c r="W65" s="629"/>
      <c r="X65" s="629"/>
      <c r="Y65" s="629"/>
      <c r="Z65" s="629"/>
      <c r="AA65" s="629"/>
      <c r="AB65" s="629"/>
      <c r="AC65" s="630"/>
    </row>
    <row r="66" spans="1:29" ht="13.5">
      <c r="A66" s="628"/>
      <c r="B66" s="628"/>
      <c r="C66" s="628"/>
      <c r="D66" s="652" t="str">
        <f>+D17</f>
        <v>(adjusted to include any Reconciliation amount from prior year)</v>
      </c>
      <c r="E66" s="653"/>
      <c r="F66" s="653"/>
      <c r="G66" s="653"/>
      <c r="H66" s="635"/>
      <c r="I66" s="635"/>
      <c r="J66" s="635"/>
      <c r="K66" s="629"/>
      <c r="L66" s="629"/>
      <c r="M66" s="629"/>
      <c r="N66" s="629"/>
      <c r="O66" s="629"/>
      <c r="P66" s="629"/>
      <c r="Q66" s="629"/>
      <c r="R66" s="629"/>
      <c r="S66" s="629"/>
      <c r="T66" s="629"/>
      <c r="U66" s="629"/>
      <c r="V66" s="629"/>
      <c r="W66" s="629"/>
      <c r="X66" s="629"/>
      <c r="Y66" s="629"/>
      <c r="Z66" s="629"/>
      <c r="AA66" s="629"/>
      <c r="AB66" s="629"/>
      <c r="AC66" s="630"/>
    </row>
    <row r="67" spans="1:29" ht="13.5">
      <c r="A67" s="628"/>
      <c r="B67" s="628"/>
      <c r="C67" s="693"/>
      <c r="D67" s="654"/>
      <c r="E67" s="654"/>
      <c r="F67" s="654"/>
      <c r="G67" s="654"/>
      <c r="H67" s="654"/>
      <c r="I67" s="654"/>
      <c r="J67" s="654"/>
      <c r="K67" s="629"/>
      <c r="L67" s="629"/>
      <c r="M67" s="629"/>
      <c r="N67" s="629"/>
      <c r="O67" s="629"/>
      <c r="P67" s="629"/>
      <c r="Q67" s="629"/>
      <c r="R67" s="629"/>
      <c r="S67" s="629"/>
      <c r="T67" s="629"/>
      <c r="U67" s="629"/>
      <c r="V67" s="629"/>
      <c r="W67" s="629"/>
      <c r="X67" s="629"/>
      <c r="Y67" s="629"/>
      <c r="Z67" s="629"/>
      <c r="AA67" s="629"/>
      <c r="AB67" s="629"/>
      <c r="AC67" s="630"/>
    </row>
    <row r="68" spans="1:29" ht="13.5">
      <c r="A68" s="628"/>
      <c r="B68" s="628"/>
      <c r="C68" s="693"/>
      <c r="D68" s="650" t="s">
        <v>532</v>
      </c>
      <c r="E68" s="629"/>
      <c r="G68" s="629"/>
      <c r="H68" s="655"/>
      <c r="I68" s="629"/>
      <c r="K68" s="629"/>
      <c r="L68" s="629"/>
      <c r="M68" s="629"/>
      <c r="N68" s="629"/>
      <c r="O68" s="629"/>
      <c r="P68" s="629"/>
      <c r="Q68" s="629"/>
      <c r="R68" s="629"/>
      <c r="S68" s="629"/>
      <c r="T68" s="629"/>
      <c r="U68" s="629"/>
      <c r="V68" s="629"/>
      <c r="W68" s="629"/>
      <c r="X68" s="629"/>
      <c r="Y68" s="629"/>
      <c r="Z68" s="629"/>
      <c r="AA68" s="629"/>
      <c r="AB68" s="629"/>
      <c r="AC68" s="630"/>
    </row>
    <row r="69" spans="1:29" ht="13.5">
      <c r="A69" s="628"/>
      <c r="B69" s="628"/>
      <c r="C69" s="693"/>
      <c r="D69" s="629" t="s">
        <v>481</v>
      </c>
      <c r="E69" s="655"/>
      <c r="F69" s="629"/>
      <c r="G69" s="629"/>
      <c r="H69" s="656">
        <f>E89</f>
        <v>53597136.149999999</v>
      </c>
      <c r="I69" s="629" t="s">
        <v>212</v>
      </c>
      <c r="J69" s="629"/>
      <c r="K69" s="629"/>
      <c r="L69" s="629"/>
      <c r="M69" s="629"/>
      <c r="N69" s="629"/>
      <c r="O69" s="629"/>
      <c r="P69" s="629"/>
      <c r="Q69" s="629"/>
      <c r="R69" s="629"/>
      <c r="S69" s="629"/>
      <c r="T69" s="629"/>
      <c r="U69" s="629"/>
      <c r="V69" s="629"/>
      <c r="W69" s="629"/>
      <c r="X69" s="629"/>
      <c r="Y69" s="629"/>
      <c r="Z69" s="629"/>
      <c r="AA69" s="629"/>
      <c r="AB69" s="629"/>
      <c r="AC69" s="630"/>
    </row>
    <row r="70" spans="1:29" ht="13.5">
      <c r="A70" s="628"/>
      <c r="B70" s="628"/>
      <c r="C70" s="693"/>
      <c r="D70" s="650"/>
      <c r="E70" s="629"/>
      <c r="F70" s="629"/>
      <c r="G70" s="629"/>
      <c r="H70" s="629"/>
      <c r="I70" s="629"/>
      <c r="J70" s="629"/>
      <c r="K70" s="629"/>
      <c r="L70" s="629"/>
      <c r="M70" s="629"/>
      <c r="N70" s="629"/>
      <c r="O70" s="629"/>
      <c r="P70" s="629"/>
      <c r="Q70" s="629"/>
      <c r="R70" s="629"/>
      <c r="S70" s="629"/>
      <c r="T70" s="629"/>
      <c r="U70" s="629"/>
      <c r="V70" s="629"/>
      <c r="W70" s="629"/>
      <c r="X70" s="629"/>
      <c r="Y70" s="629"/>
      <c r="Z70" s="629"/>
      <c r="AA70" s="629"/>
      <c r="AB70" s="629"/>
      <c r="AC70" s="630"/>
    </row>
    <row r="71" spans="1:29" ht="13.5">
      <c r="A71" s="628"/>
      <c r="B71" s="628"/>
      <c r="C71" s="693"/>
      <c r="D71" s="657" t="s">
        <v>482</v>
      </c>
      <c r="E71" s="629"/>
      <c r="F71" s="629"/>
      <c r="G71" s="629"/>
      <c r="H71" s="629"/>
      <c r="I71" s="629"/>
      <c r="J71" s="629"/>
      <c r="K71" s="629"/>
      <c r="L71" s="629"/>
      <c r="M71" s="629"/>
      <c r="N71" s="629"/>
      <c r="O71" s="629"/>
      <c r="P71" s="629"/>
      <c r="Q71" s="629"/>
      <c r="R71" s="629"/>
      <c r="S71" s="629"/>
      <c r="T71" s="629"/>
      <c r="U71" s="629"/>
      <c r="V71" s="629"/>
      <c r="W71" s="629"/>
      <c r="X71" s="629"/>
      <c r="Y71" s="629"/>
      <c r="Z71" s="629"/>
      <c r="AA71" s="629"/>
      <c r="AB71" s="629"/>
      <c r="AC71" s="630"/>
    </row>
    <row r="72" spans="1:29" ht="13.5">
      <c r="A72" s="628"/>
      <c r="B72" s="628"/>
      <c r="C72" s="693"/>
      <c r="D72" s="657"/>
      <c r="E72" s="629"/>
      <c r="F72" s="629"/>
      <c r="G72" s="629"/>
      <c r="H72" s="629"/>
      <c r="I72" s="629"/>
      <c r="J72" s="629"/>
      <c r="K72" s="629"/>
      <c r="L72" s="629"/>
      <c r="M72" s="629"/>
      <c r="N72" s="629"/>
      <c r="O72" s="629"/>
      <c r="P72" s="629"/>
      <c r="Q72" s="629"/>
      <c r="R72" s="629"/>
      <c r="S72" s="629"/>
      <c r="T72" s="629"/>
      <c r="U72" s="629"/>
      <c r="V72" s="629"/>
      <c r="W72" s="629"/>
      <c r="X72" s="629"/>
      <c r="Y72" s="629"/>
      <c r="Z72" s="629"/>
      <c r="AA72" s="629"/>
      <c r="AB72" s="629"/>
      <c r="AC72" s="630"/>
    </row>
    <row r="73" spans="1:29" ht="13.5">
      <c r="A73" s="628"/>
      <c r="B73" s="628"/>
      <c r="C73" s="693"/>
      <c r="D73" s="657"/>
      <c r="E73" s="629"/>
      <c r="F73" s="629"/>
      <c r="G73" s="629"/>
      <c r="H73" s="629"/>
      <c r="I73" s="629"/>
      <c r="J73" s="629"/>
      <c r="K73" s="629"/>
      <c r="L73" s="629"/>
      <c r="M73" s="629"/>
      <c r="N73" s="629"/>
      <c r="O73" s="629"/>
      <c r="P73" s="629"/>
      <c r="Q73" s="629"/>
      <c r="R73" s="629"/>
      <c r="S73" s="629"/>
      <c r="T73" s="629"/>
      <c r="U73" s="629"/>
      <c r="V73" s="629"/>
      <c r="W73" s="629"/>
      <c r="X73" s="629"/>
      <c r="Y73" s="629"/>
      <c r="Z73" s="629"/>
      <c r="AA73" s="629"/>
      <c r="AB73" s="629"/>
      <c r="AC73" s="630"/>
    </row>
    <row r="74" spans="1:29" ht="13.5">
      <c r="A74" s="628"/>
      <c r="B74" s="628"/>
      <c r="C74" s="693"/>
      <c r="E74" s="639" t="s">
        <v>306</v>
      </c>
      <c r="F74" s="639" t="s">
        <v>307</v>
      </c>
      <c r="G74" s="639" t="s">
        <v>308</v>
      </c>
      <c r="H74" s="639" t="s">
        <v>309</v>
      </c>
      <c r="I74" s="639" t="s">
        <v>310</v>
      </c>
      <c r="J74" s="639" t="s">
        <v>311</v>
      </c>
      <c r="K74" s="639" t="s">
        <v>312</v>
      </c>
      <c r="L74" s="639" t="s">
        <v>313</v>
      </c>
      <c r="M74" s="639" t="s">
        <v>314</v>
      </c>
      <c r="N74" s="639" t="s">
        <v>315</v>
      </c>
      <c r="O74" s="628" t="s">
        <v>316</v>
      </c>
      <c r="P74" s="628" t="s">
        <v>317</v>
      </c>
      <c r="Q74" s="628" t="s">
        <v>318</v>
      </c>
      <c r="R74" s="629"/>
      <c r="S74" s="629"/>
      <c r="T74" s="629"/>
      <c r="U74" s="629"/>
      <c r="V74" s="629"/>
      <c r="W74" s="629"/>
      <c r="X74" s="629"/>
      <c r="Y74" s="629"/>
      <c r="Z74" s="629"/>
      <c r="AA74" s="629"/>
      <c r="AB74" s="629"/>
      <c r="AC74" s="630"/>
    </row>
    <row r="75" spans="1:29" ht="13.5">
      <c r="A75" s="628"/>
      <c r="B75" s="628"/>
      <c r="C75" s="693"/>
      <c r="E75" s="628" t="s">
        <v>319</v>
      </c>
      <c r="F75" s="628" t="s">
        <v>319</v>
      </c>
      <c r="G75" s="628" t="s">
        <v>319</v>
      </c>
      <c r="H75" s="628" t="s">
        <v>319</v>
      </c>
      <c r="J75" s="628" t="str">
        <f>+E76</f>
        <v>Other Plant In Service</v>
      </c>
      <c r="K75" s="628" t="str">
        <f>+F76</f>
        <v>Other Plant In Service</v>
      </c>
      <c r="L75" s="628" t="str">
        <f>+G76</f>
        <v>MAPP CWIP</v>
      </c>
      <c r="M75" s="628" t="str">
        <f>+H76</f>
        <v>MAPP In Service</v>
      </c>
      <c r="N75" s="628" t="str">
        <f>+E76</f>
        <v>Other Plant In Service</v>
      </c>
      <c r="O75" s="628" t="str">
        <f>+F76</f>
        <v>Other Plant In Service</v>
      </c>
      <c r="P75" s="628" t="str">
        <f>+G76</f>
        <v>MAPP CWIP</v>
      </c>
      <c r="Q75" s="628" t="str">
        <f>+H76</f>
        <v>MAPP In Service</v>
      </c>
      <c r="R75" s="629"/>
      <c r="S75" s="629"/>
      <c r="T75" s="629"/>
      <c r="U75" s="629"/>
      <c r="V75" s="629"/>
      <c r="W75" s="629"/>
      <c r="X75" s="629"/>
      <c r="Y75" s="629"/>
      <c r="Z75" s="629"/>
      <c r="AA75" s="629"/>
      <c r="AB75" s="629"/>
      <c r="AC75" s="630"/>
    </row>
    <row r="76" spans="1:29" ht="13.5">
      <c r="A76" s="628"/>
      <c r="B76" s="628"/>
      <c r="C76" s="693"/>
      <c r="D76" s="629"/>
      <c r="E76" s="628" t="s">
        <v>287</v>
      </c>
      <c r="F76" s="628" t="s">
        <v>287</v>
      </c>
      <c r="G76" s="628" t="s">
        <v>288</v>
      </c>
      <c r="H76" s="628" t="s">
        <v>289</v>
      </c>
      <c r="I76" s="628" t="s">
        <v>546</v>
      </c>
      <c r="J76" s="628" t="s">
        <v>320</v>
      </c>
      <c r="K76" s="628" t="s">
        <v>321</v>
      </c>
      <c r="L76" s="628" t="s">
        <v>322</v>
      </c>
      <c r="M76" s="628" t="s">
        <v>323</v>
      </c>
      <c r="N76" s="628" t="s">
        <v>324</v>
      </c>
      <c r="O76" s="628" t="s">
        <v>325</v>
      </c>
      <c r="P76" s="628" t="s">
        <v>326</v>
      </c>
      <c r="Q76" s="628" t="s">
        <v>327</v>
      </c>
      <c r="R76" s="629"/>
      <c r="S76" s="629"/>
      <c r="T76" s="629"/>
      <c r="U76" s="629"/>
      <c r="V76" s="629"/>
      <c r="W76" s="629"/>
      <c r="X76" s="629"/>
      <c r="Y76" s="629"/>
      <c r="Z76" s="629"/>
      <c r="AA76" s="629"/>
      <c r="AB76" s="629"/>
      <c r="AC76" s="630"/>
    </row>
    <row r="77" spans="1:29" ht="13.5">
      <c r="A77" s="628"/>
      <c r="B77" s="628"/>
      <c r="C77" s="693"/>
      <c r="D77" s="629" t="s">
        <v>547</v>
      </c>
      <c r="E77" s="695">
        <v>464957</v>
      </c>
      <c r="F77" s="1033"/>
      <c r="G77" s="696"/>
      <c r="H77" s="1034"/>
      <c r="I77" s="629">
        <v>11.5</v>
      </c>
      <c r="J77" s="642">
        <f t="shared" ref="J77:J88" si="10">+I77*E77</f>
        <v>5347005.5</v>
      </c>
      <c r="K77" s="642">
        <f t="shared" ref="K77:K88" si="11">+I77*F77</f>
        <v>0</v>
      </c>
      <c r="L77" s="642">
        <f t="shared" ref="L77:L89" si="12">+I77*G77</f>
        <v>0</v>
      </c>
      <c r="M77" s="642">
        <f t="shared" ref="M77:M89" si="13">+I77*H77</f>
        <v>0</v>
      </c>
      <c r="N77" s="637">
        <f t="shared" ref="N77:N86" si="14">+J77/12</f>
        <v>445583.79166666669</v>
      </c>
      <c r="O77" s="637">
        <f t="shared" ref="O77:O85" si="15">+K77/12</f>
        <v>0</v>
      </c>
      <c r="P77" s="637">
        <f t="shared" ref="P77:P85" si="16">+L77/12</f>
        <v>0</v>
      </c>
      <c r="Q77" s="637">
        <f t="shared" ref="Q77:Q85" si="17">+M77/12</f>
        <v>0</v>
      </c>
      <c r="R77" s="629"/>
      <c r="S77" s="629"/>
      <c r="T77" s="629"/>
      <c r="U77" s="629"/>
      <c r="V77" s="629"/>
      <c r="W77" s="629"/>
      <c r="X77" s="629"/>
      <c r="Y77" s="629"/>
      <c r="Z77" s="629"/>
      <c r="AA77" s="629"/>
      <c r="AB77" s="629"/>
      <c r="AC77" s="630"/>
    </row>
    <row r="78" spans="1:29" ht="13.5">
      <c r="A78" s="628"/>
      <c r="B78" s="628"/>
      <c r="C78" s="693"/>
      <c r="D78" s="629" t="s">
        <v>548</v>
      </c>
      <c r="E78" s="695">
        <v>-662476.88</v>
      </c>
      <c r="F78" s="1033"/>
      <c r="G78" s="696"/>
      <c r="H78" s="1034"/>
      <c r="I78" s="629">
        <f t="shared" ref="I78:I88" si="18">+I77-1</f>
        <v>10.5</v>
      </c>
      <c r="J78" s="642">
        <f t="shared" si="10"/>
        <v>-6956007.2400000002</v>
      </c>
      <c r="K78" s="642">
        <f t="shared" si="11"/>
        <v>0</v>
      </c>
      <c r="L78" s="642">
        <f t="shared" si="12"/>
        <v>0</v>
      </c>
      <c r="M78" s="642">
        <f t="shared" si="13"/>
        <v>0</v>
      </c>
      <c r="N78" s="637">
        <f t="shared" si="14"/>
        <v>-579667.27</v>
      </c>
      <c r="O78" s="637">
        <f t="shared" si="15"/>
        <v>0</v>
      </c>
      <c r="P78" s="637">
        <f t="shared" si="16"/>
        <v>0</v>
      </c>
      <c r="Q78" s="637">
        <f t="shared" si="17"/>
        <v>0</v>
      </c>
      <c r="R78" s="629"/>
      <c r="S78" s="629"/>
      <c r="T78" s="629"/>
      <c r="U78" s="629"/>
      <c r="V78" s="629"/>
      <c r="W78" s="629"/>
      <c r="X78" s="629"/>
      <c r="Y78" s="629"/>
      <c r="Z78" s="629"/>
      <c r="AA78" s="629"/>
      <c r="AB78" s="629"/>
      <c r="AC78" s="630"/>
    </row>
    <row r="79" spans="1:29" ht="13.5">
      <c r="A79" s="628"/>
      <c r="B79" s="628"/>
      <c r="D79" s="629" t="s">
        <v>549</v>
      </c>
      <c r="E79" s="695">
        <v>6566896.0199999996</v>
      </c>
      <c r="F79" s="1033"/>
      <c r="G79" s="696"/>
      <c r="H79" s="1034"/>
      <c r="I79" s="629">
        <f t="shared" si="18"/>
        <v>9.5</v>
      </c>
      <c r="J79" s="642">
        <f t="shared" si="10"/>
        <v>62385512.189999998</v>
      </c>
      <c r="K79" s="642">
        <f t="shared" si="11"/>
        <v>0</v>
      </c>
      <c r="L79" s="642">
        <f t="shared" si="12"/>
        <v>0</v>
      </c>
      <c r="M79" s="642">
        <f t="shared" si="13"/>
        <v>0</v>
      </c>
      <c r="N79" s="637">
        <f t="shared" si="14"/>
        <v>5198792.6825000001</v>
      </c>
      <c r="O79" s="637">
        <f t="shared" si="15"/>
        <v>0</v>
      </c>
      <c r="P79" s="637">
        <f t="shared" si="16"/>
        <v>0</v>
      </c>
      <c r="Q79" s="637">
        <f t="shared" si="17"/>
        <v>0</v>
      </c>
      <c r="R79" s="629"/>
      <c r="S79" s="629"/>
      <c r="T79" s="629"/>
      <c r="U79" s="629"/>
      <c r="V79" s="629"/>
      <c r="W79" s="629"/>
      <c r="X79" s="629"/>
      <c r="Y79" s="629"/>
      <c r="Z79" s="629"/>
      <c r="AA79" s="629"/>
      <c r="AB79" s="629"/>
      <c r="AC79" s="630"/>
    </row>
    <row r="80" spans="1:29" ht="13.5">
      <c r="A80" s="628"/>
      <c r="B80" s="628"/>
      <c r="C80" s="694"/>
      <c r="D80" s="629" t="s">
        <v>550</v>
      </c>
      <c r="E80" s="695">
        <v>5481323.2800000003</v>
      </c>
      <c r="F80" s="1033"/>
      <c r="G80" s="696"/>
      <c r="H80" s="1034"/>
      <c r="I80" s="629">
        <f t="shared" si="18"/>
        <v>8.5</v>
      </c>
      <c r="J80" s="642">
        <f t="shared" si="10"/>
        <v>46591247.880000003</v>
      </c>
      <c r="K80" s="642">
        <f t="shared" si="11"/>
        <v>0</v>
      </c>
      <c r="L80" s="642">
        <f t="shared" si="12"/>
        <v>0</v>
      </c>
      <c r="M80" s="642">
        <f t="shared" si="13"/>
        <v>0</v>
      </c>
      <c r="N80" s="637">
        <f t="shared" si="14"/>
        <v>3882603.99</v>
      </c>
      <c r="O80" s="637">
        <f t="shared" si="15"/>
        <v>0</v>
      </c>
      <c r="P80" s="637">
        <f t="shared" si="16"/>
        <v>0</v>
      </c>
      <c r="Q80" s="637">
        <f t="shared" si="17"/>
        <v>0</v>
      </c>
      <c r="R80" s="629"/>
      <c r="S80" s="629"/>
      <c r="T80" s="629"/>
      <c r="U80" s="629"/>
      <c r="V80" s="629"/>
      <c r="W80" s="629"/>
      <c r="X80" s="629"/>
      <c r="Y80" s="629"/>
      <c r="Z80" s="629"/>
      <c r="AA80" s="629"/>
      <c r="AB80" s="629"/>
      <c r="AC80" s="630"/>
    </row>
    <row r="81" spans="1:29" ht="13.5">
      <c r="A81" s="628"/>
      <c r="B81" s="628"/>
      <c r="D81" s="629" t="s">
        <v>544</v>
      </c>
      <c r="E81" s="695">
        <v>3161246.07</v>
      </c>
      <c r="F81" s="1033"/>
      <c r="G81" s="696"/>
      <c r="H81" s="1034"/>
      <c r="I81" s="629">
        <f t="shared" si="18"/>
        <v>7.5</v>
      </c>
      <c r="J81" s="642">
        <f t="shared" si="10"/>
        <v>23709345.524999999</v>
      </c>
      <c r="K81" s="642">
        <f t="shared" si="11"/>
        <v>0</v>
      </c>
      <c r="L81" s="642">
        <f t="shared" si="12"/>
        <v>0</v>
      </c>
      <c r="M81" s="642">
        <f t="shared" si="13"/>
        <v>0</v>
      </c>
      <c r="N81" s="637">
        <f t="shared" si="14"/>
        <v>1975778.79375</v>
      </c>
      <c r="O81" s="637">
        <f t="shared" si="15"/>
        <v>0</v>
      </c>
      <c r="P81" s="637">
        <f t="shared" si="16"/>
        <v>0</v>
      </c>
      <c r="Q81" s="637">
        <f t="shared" si="17"/>
        <v>0</v>
      </c>
      <c r="R81" s="629"/>
      <c r="S81" s="629"/>
      <c r="T81" s="629"/>
      <c r="U81" s="629"/>
      <c r="V81" s="629"/>
      <c r="W81" s="629"/>
      <c r="X81" s="629"/>
      <c r="Y81" s="629"/>
      <c r="Z81" s="629"/>
      <c r="AA81" s="629"/>
      <c r="AB81" s="629"/>
      <c r="AC81" s="630"/>
    </row>
    <row r="82" spans="1:29" ht="13.5">
      <c r="A82" s="628"/>
      <c r="B82" s="628"/>
      <c r="C82" s="694"/>
      <c r="D82" s="629" t="s">
        <v>551</v>
      </c>
      <c r="E82" s="695">
        <v>14379005.289999999</v>
      </c>
      <c r="F82" s="1033"/>
      <c r="G82" s="696"/>
      <c r="H82" s="1034"/>
      <c r="I82" s="629">
        <f t="shared" si="18"/>
        <v>6.5</v>
      </c>
      <c r="J82" s="642">
        <f t="shared" si="10"/>
        <v>93463534.38499999</v>
      </c>
      <c r="K82" s="642">
        <f t="shared" si="11"/>
        <v>0</v>
      </c>
      <c r="L82" s="642">
        <f t="shared" si="12"/>
        <v>0</v>
      </c>
      <c r="M82" s="642">
        <f t="shared" si="13"/>
        <v>0</v>
      </c>
      <c r="N82" s="637">
        <f t="shared" si="14"/>
        <v>7788627.8654166656</v>
      </c>
      <c r="O82" s="637">
        <f t="shared" si="15"/>
        <v>0</v>
      </c>
      <c r="P82" s="637">
        <f t="shared" si="16"/>
        <v>0</v>
      </c>
      <c r="Q82" s="637">
        <f t="shared" si="17"/>
        <v>0</v>
      </c>
      <c r="R82" s="629"/>
      <c r="S82" s="629"/>
      <c r="T82" s="629"/>
      <c r="U82" s="629"/>
      <c r="V82" s="629"/>
      <c r="W82" s="629"/>
      <c r="X82" s="629"/>
      <c r="Y82" s="629"/>
      <c r="Z82" s="629"/>
      <c r="AA82" s="629"/>
      <c r="AB82" s="629"/>
      <c r="AC82" s="630"/>
    </row>
    <row r="83" spans="1:29" ht="13.5">
      <c r="A83" s="628"/>
      <c r="B83" s="628"/>
      <c r="D83" s="629" t="s">
        <v>552</v>
      </c>
      <c r="E83" s="695">
        <v>143886.81</v>
      </c>
      <c r="F83" s="1033"/>
      <c r="G83" s="696"/>
      <c r="H83" s="1034"/>
      <c r="I83" s="629">
        <f t="shared" si="18"/>
        <v>5.5</v>
      </c>
      <c r="J83" s="642">
        <f t="shared" si="10"/>
        <v>791377.45499999996</v>
      </c>
      <c r="K83" s="642">
        <f t="shared" si="11"/>
        <v>0</v>
      </c>
      <c r="L83" s="642">
        <f t="shared" si="12"/>
        <v>0</v>
      </c>
      <c r="M83" s="642">
        <f t="shared" si="13"/>
        <v>0</v>
      </c>
      <c r="N83" s="637">
        <f t="shared" si="14"/>
        <v>65948.121249999997</v>
      </c>
      <c r="O83" s="637">
        <f t="shared" si="15"/>
        <v>0</v>
      </c>
      <c r="P83" s="637">
        <f t="shared" si="16"/>
        <v>0</v>
      </c>
      <c r="Q83" s="637">
        <f t="shared" si="17"/>
        <v>0</v>
      </c>
      <c r="R83" s="629"/>
      <c r="S83" s="629"/>
      <c r="T83" s="629"/>
      <c r="U83" s="629"/>
      <c r="V83" s="629"/>
      <c r="W83" s="629"/>
      <c r="X83" s="629"/>
      <c r="Y83" s="629"/>
      <c r="Z83" s="629"/>
      <c r="AA83" s="629"/>
      <c r="AB83" s="629"/>
      <c r="AC83" s="630"/>
    </row>
    <row r="84" spans="1:29" ht="13.5">
      <c r="A84" s="628"/>
      <c r="B84" s="628"/>
      <c r="C84" s="694"/>
      <c r="D84" s="629" t="s">
        <v>553</v>
      </c>
      <c r="E84" s="695">
        <v>342732.56</v>
      </c>
      <c r="F84" s="1033"/>
      <c r="G84" s="696"/>
      <c r="H84" s="1034"/>
      <c r="I84" s="629">
        <f t="shared" si="18"/>
        <v>4.5</v>
      </c>
      <c r="J84" s="642">
        <f t="shared" si="10"/>
        <v>1542296.52</v>
      </c>
      <c r="K84" s="642">
        <f t="shared" si="11"/>
        <v>0</v>
      </c>
      <c r="L84" s="642">
        <f t="shared" si="12"/>
        <v>0</v>
      </c>
      <c r="M84" s="642">
        <f t="shared" si="13"/>
        <v>0</v>
      </c>
      <c r="N84" s="637">
        <f t="shared" si="14"/>
        <v>128524.71</v>
      </c>
      <c r="O84" s="637">
        <f t="shared" si="15"/>
        <v>0</v>
      </c>
      <c r="P84" s="637">
        <f t="shared" si="16"/>
        <v>0</v>
      </c>
      <c r="Q84" s="637">
        <f t="shared" si="17"/>
        <v>0</v>
      </c>
      <c r="R84" s="629"/>
      <c r="S84" s="629"/>
      <c r="T84" s="629"/>
      <c r="U84" s="629"/>
      <c r="V84" s="629"/>
      <c r="W84" s="629"/>
      <c r="X84" s="629"/>
      <c r="Y84" s="629"/>
      <c r="Z84" s="629"/>
      <c r="AA84" s="629"/>
      <c r="AB84" s="629"/>
      <c r="AC84" s="630"/>
    </row>
    <row r="85" spans="1:29" ht="13.5">
      <c r="A85" s="628"/>
      <c r="B85" s="628"/>
      <c r="D85" s="629" t="s">
        <v>554</v>
      </c>
      <c r="E85" s="695">
        <v>279400</v>
      </c>
      <c r="F85" s="1033"/>
      <c r="G85" s="696"/>
      <c r="H85" s="1034"/>
      <c r="I85" s="629">
        <f t="shared" si="18"/>
        <v>3.5</v>
      </c>
      <c r="J85" s="642">
        <f t="shared" si="10"/>
        <v>977900</v>
      </c>
      <c r="K85" s="642">
        <f t="shared" si="11"/>
        <v>0</v>
      </c>
      <c r="L85" s="642">
        <f t="shared" si="12"/>
        <v>0</v>
      </c>
      <c r="M85" s="642">
        <f t="shared" si="13"/>
        <v>0</v>
      </c>
      <c r="N85" s="637">
        <f t="shared" si="14"/>
        <v>81491.666666666672</v>
      </c>
      <c r="O85" s="637">
        <f t="shared" si="15"/>
        <v>0</v>
      </c>
      <c r="P85" s="637">
        <f t="shared" si="16"/>
        <v>0</v>
      </c>
      <c r="Q85" s="637">
        <f t="shared" si="17"/>
        <v>0</v>
      </c>
      <c r="R85" s="629"/>
      <c r="S85" s="629"/>
      <c r="T85" s="629"/>
      <c r="U85" s="629"/>
      <c r="V85" s="629"/>
      <c r="W85" s="629"/>
      <c r="X85" s="629"/>
      <c r="Y85" s="629"/>
      <c r="Z85" s="629"/>
      <c r="AA85" s="629"/>
      <c r="AB85" s="629"/>
      <c r="AC85" s="630"/>
    </row>
    <row r="86" spans="1:29" ht="13.5">
      <c r="A86" s="628"/>
      <c r="B86" s="628"/>
      <c r="C86" s="694"/>
      <c r="D86" s="629" t="s">
        <v>555</v>
      </c>
      <c r="E86" s="695">
        <v>810097</v>
      </c>
      <c r="F86" s="1033"/>
      <c r="G86" s="696"/>
      <c r="H86" s="1034"/>
      <c r="I86" s="629">
        <f t="shared" si="18"/>
        <v>2.5</v>
      </c>
      <c r="J86" s="642">
        <f t="shared" si="10"/>
        <v>2025242.5</v>
      </c>
      <c r="K86" s="642">
        <f t="shared" si="11"/>
        <v>0</v>
      </c>
      <c r="L86" s="642">
        <f t="shared" si="12"/>
        <v>0</v>
      </c>
      <c r="M86" s="642">
        <f t="shared" si="13"/>
        <v>0</v>
      </c>
      <c r="N86" s="637">
        <f t="shared" si="14"/>
        <v>168770.20833333334</v>
      </c>
      <c r="O86" s="637">
        <f>+K86/12</f>
        <v>0</v>
      </c>
      <c r="P86" s="637">
        <f>+L86/12</f>
        <v>0</v>
      </c>
      <c r="Q86" s="637">
        <f>+M86/12</f>
        <v>0</v>
      </c>
      <c r="R86" s="629"/>
      <c r="S86" s="629"/>
      <c r="T86" s="629"/>
      <c r="U86" s="629"/>
      <c r="V86" s="629"/>
      <c r="W86" s="629"/>
      <c r="X86" s="629"/>
      <c r="Y86" s="629"/>
      <c r="Z86" s="629"/>
      <c r="AA86" s="629"/>
      <c r="AB86" s="629"/>
      <c r="AC86" s="630"/>
    </row>
    <row r="87" spans="1:29" ht="13.5">
      <c r="A87" s="628"/>
      <c r="B87" s="628"/>
      <c r="D87" s="629" t="s">
        <v>556</v>
      </c>
      <c r="E87" s="695">
        <v>10178102</v>
      </c>
      <c r="F87" s="1033"/>
      <c r="G87" s="696"/>
      <c r="H87" s="1034"/>
      <c r="I87" s="629">
        <f t="shared" si="18"/>
        <v>1.5</v>
      </c>
      <c r="J87" s="642">
        <f t="shared" si="10"/>
        <v>15267153</v>
      </c>
      <c r="K87" s="642">
        <f t="shared" si="11"/>
        <v>0</v>
      </c>
      <c r="L87" s="642">
        <f t="shared" si="12"/>
        <v>0</v>
      </c>
      <c r="M87" s="642">
        <f t="shared" si="13"/>
        <v>0</v>
      </c>
      <c r="N87" s="637">
        <f t="shared" ref="N87:Q88" si="19">+J87/12</f>
        <v>1272262.75</v>
      </c>
      <c r="O87" s="637">
        <f t="shared" si="19"/>
        <v>0</v>
      </c>
      <c r="P87" s="637">
        <f t="shared" si="19"/>
        <v>0</v>
      </c>
      <c r="Q87" s="637">
        <f t="shared" si="19"/>
        <v>0</v>
      </c>
      <c r="R87" s="629"/>
      <c r="S87" s="629"/>
      <c r="T87" s="629"/>
      <c r="U87" s="629"/>
      <c r="V87" s="629"/>
      <c r="W87" s="629"/>
      <c r="X87" s="629"/>
      <c r="Y87" s="629"/>
      <c r="Z87" s="629"/>
      <c r="AA87" s="629"/>
      <c r="AB87" s="629"/>
      <c r="AC87" s="630"/>
    </row>
    <row r="88" spans="1:29" ht="13.5">
      <c r="A88" s="628"/>
      <c r="B88" s="628"/>
      <c r="C88" s="694"/>
      <c r="D88" s="629" t="s">
        <v>557</v>
      </c>
      <c r="E88" s="695">
        <v>12451967</v>
      </c>
      <c r="F88" s="1033"/>
      <c r="G88" s="696"/>
      <c r="H88" s="1034"/>
      <c r="I88" s="629">
        <f t="shared" si="18"/>
        <v>0.5</v>
      </c>
      <c r="J88" s="642">
        <f t="shared" si="10"/>
        <v>6225983.5</v>
      </c>
      <c r="K88" s="642">
        <f t="shared" si="11"/>
        <v>0</v>
      </c>
      <c r="L88" s="642">
        <f t="shared" si="12"/>
        <v>0</v>
      </c>
      <c r="M88" s="642">
        <f t="shared" si="13"/>
        <v>0</v>
      </c>
      <c r="N88" s="637">
        <f t="shared" si="19"/>
        <v>518831.95833333331</v>
      </c>
      <c r="O88" s="637">
        <f t="shared" si="19"/>
        <v>0</v>
      </c>
      <c r="P88" s="637">
        <f t="shared" si="19"/>
        <v>0</v>
      </c>
      <c r="Q88" s="637">
        <f t="shared" si="19"/>
        <v>0</v>
      </c>
      <c r="R88" s="629"/>
      <c r="S88" s="629"/>
      <c r="T88" s="629"/>
      <c r="U88" s="629"/>
      <c r="V88" s="629"/>
      <c r="W88" s="629"/>
      <c r="X88" s="629"/>
      <c r="Y88" s="629"/>
      <c r="Z88" s="629"/>
      <c r="AA88" s="629"/>
      <c r="AB88" s="629"/>
      <c r="AC88" s="630"/>
    </row>
    <row r="89" spans="1:29" ht="13.5">
      <c r="A89" s="628"/>
      <c r="B89" s="628"/>
      <c r="D89" s="629" t="s">
        <v>179</v>
      </c>
      <c r="E89" s="642">
        <f>SUM(E77:E88)</f>
        <v>53597136.149999999</v>
      </c>
      <c r="F89" s="642">
        <f>SUM(F77:F88)</f>
        <v>0</v>
      </c>
      <c r="G89" s="642">
        <f>SUM(G77:G88)</f>
        <v>0</v>
      </c>
      <c r="H89" s="642">
        <f>SUM(H77:H88)</f>
        <v>0</v>
      </c>
      <c r="I89" s="629"/>
      <c r="J89" s="642">
        <f>SUM(J77:J88)</f>
        <v>251370591.215</v>
      </c>
      <c r="K89" s="642">
        <f>SUM(K77:K88)</f>
        <v>0</v>
      </c>
      <c r="L89" s="642">
        <f t="shared" si="12"/>
        <v>0</v>
      </c>
      <c r="M89" s="642">
        <f t="shared" si="13"/>
        <v>0</v>
      </c>
      <c r="N89" s="637">
        <f>SUM(N77:N88)</f>
        <v>20947549.267916664</v>
      </c>
      <c r="O89" s="637">
        <f>SUM(O77:O88)</f>
        <v>0</v>
      </c>
      <c r="P89" s="637">
        <f>SUM(P77:P88)</f>
        <v>0</v>
      </c>
      <c r="Q89" s="637">
        <f>SUM(Q77:Q88)</f>
        <v>0</v>
      </c>
      <c r="R89" s="629"/>
      <c r="S89" s="629"/>
      <c r="T89" s="629"/>
      <c r="U89" s="629"/>
      <c r="V89" s="629"/>
      <c r="W89" s="629"/>
      <c r="X89" s="629"/>
      <c r="Y89" s="629"/>
      <c r="Z89" s="629"/>
      <c r="AA89" s="629"/>
      <c r="AB89" s="629"/>
      <c r="AC89" s="630"/>
    </row>
    <row r="90" spans="1:29" ht="13.5">
      <c r="A90" s="628"/>
      <c r="B90" s="628"/>
      <c r="C90" s="628"/>
      <c r="D90" s="629" t="s">
        <v>328</v>
      </c>
      <c r="E90" s="629"/>
      <c r="G90" s="629"/>
      <c r="H90" s="629"/>
      <c r="I90" s="629"/>
      <c r="J90" s="629"/>
      <c r="N90" s="643">
        <f>+N89</f>
        <v>20947549.267916664</v>
      </c>
      <c r="O90" s="643">
        <f>+O89</f>
        <v>0</v>
      </c>
      <c r="P90" s="643">
        <f>+P89</f>
        <v>0</v>
      </c>
      <c r="Q90" s="643">
        <f>+Q89</f>
        <v>0</v>
      </c>
      <c r="R90" s="629"/>
      <c r="S90" s="629"/>
      <c r="T90" s="629"/>
      <c r="U90" s="629"/>
      <c r="V90" s="629"/>
      <c r="W90" s="629"/>
      <c r="X90" s="629"/>
      <c r="Y90" s="629"/>
      <c r="Z90" s="629"/>
      <c r="AA90" s="629"/>
      <c r="AB90" s="629"/>
      <c r="AC90" s="630"/>
    </row>
    <row r="91" spans="1:29" ht="13.5">
      <c r="A91" s="628"/>
      <c r="B91" s="628"/>
      <c r="C91" s="628"/>
      <c r="D91" s="629"/>
      <c r="E91" s="629"/>
      <c r="G91" s="721"/>
      <c r="I91" s="629"/>
      <c r="J91" s="629"/>
      <c r="L91" s="643" t="s">
        <v>329</v>
      </c>
      <c r="M91" s="629"/>
      <c r="N91" s="642">
        <f>+N90</f>
        <v>20947549.267916664</v>
      </c>
      <c r="O91" s="642">
        <f>+O90</f>
        <v>0</v>
      </c>
      <c r="P91" s="629"/>
      <c r="Q91" s="642">
        <f>+Q90</f>
        <v>0</v>
      </c>
      <c r="R91" s="642">
        <f>+N91+Q91</f>
        <v>20947549.267916664</v>
      </c>
      <c r="S91" s="629"/>
      <c r="T91" s="629"/>
      <c r="U91" s="629"/>
      <c r="V91" s="629"/>
      <c r="W91" s="629"/>
      <c r="X91" s="629"/>
      <c r="Y91" s="629"/>
      <c r="Z91" s="629"/>
      <c r="AA91" s="629"/>
      <c r="AB91" s="629"/>
      <c r="AC91" s="630"/>
    </row>
    <row r="92" spans="1:29" ht="13.5">
      <c r="A92" s="628"/>
      <c r="B92" s="628"/>
      <c r="C92" s="628"/>
      <c r="D92" s="629"/>
      <c r="E92" s="629"/>
      <c r="G92" s="996"/>
      <c r="H92" s="629"/>
      <c r="I92" s="642"/>
      <c r="J92" s="629"/>
      <c r="L92" s="629" t="s">
        <v>330</v>
      </c>
      <c r="M92" s="629"/>
      <c r="N92" s="629"/>
      <c r="O92" s="629"/>
      <c r="P92" s="642">
        <f>+P90</f>
        <v>0</v>
      </c>
      <c r="Q92" s="629"/>
      <c r="R92" s="642">
        <f>+P92</f>
        <v>0</v>
      </c>
      <c r="S92" s="629"/>
      <c r="T92" s="629"/>
      <c r="U92" s="629"/>
      <c r="V92" s="629"/>
      <c r="W92" s="629"/>
      <c r="X92" s="629"/>
      <c r="Y92" s="629"/>
      <c r="Z92" s="629"/>
      <c r="AA92" s="629"/>
      <c r="AB92" s="629"/>
      <c r="AC92" s="630"/>
    </row>
    <row r="93" spans="1:29" ht="13.5">
      <c r="A93" s="628"/>
      <c r="B93" s="628"/>
      <c r="C93" s="628"/>
      <c r="D93" s="629"/>
      <c r="E93" s="629"/>
      <c r="G93" s="629"/>
      <c r="H93" s="629"/>
      <c r="I93" s="642"/>
      <c r="J93" s="629"/>
      <c r="L93" s="629" t="s">
        <v>300</v>
      </c>
      <c r="M93" s="629"/>
      <c r="N93" s="644">
        <f>12-N91/E89*12</f>
        <v>7.309999577001653</v>
      </c>
      <c r="O93" s="644" t="e">
        <f>12-O91/F89*12</f>
        <v>#DIV/0!</v>
      </c>
      <c r="P93" s="644" t="e">
        <f>12-P90/G89*12</f>
        <v>#DIV/0!</v>
      </c>
      <c r="Q93" s="644" t="e">
        <f>12-Q91/H89*12</f>
        <v>#DIV/0!</v>
      </c>
      <c r="R93" s="642"/>
      <c r="S93" s="629"/>
      <c r="T93" s="629"/>
      <c r="U93" s="629"/>
      <c r="V93" s="629"/>
      <c r="W93" s="629"/>
      <c r="X93" s="629"/>
      <c r="Y93" s="629"/>
      <c r="Z93" s="629"/>
      <c r="AA93" s="629"/>
      <c r="AB93" s="629"/>
      <c r="AC93" s="630"/>
    </row>
    <row r="94" spans="1:29" ht="13.5">
      <c r="A94" s="628"/>
      <c r="B94" s="628"/>
      <c r="C94" s="628"/>
      <c r="D94" s="706">
        <v>161066825.288495</v>
      </c>
      <c r="E94" s="650" t="s">
        <v>214</v>
      </c>
      <c r="F94" s="629"/>
      <c r="G94" s="638" t="s">
        <v>622</v>
      </c>
      <c r="H94" s="658"/>
      <c r="I94" s="659"/>
      <c r="J94" s="659"/>
      <c r="K94" s="659"/>
      <c r="L94" s="629"/>
      <c r="M94" s="629"/>
      <c r="N94" s="629"/>
      <c r="O94" s="629"/>
      <c r="P94" s="629"/>
      <c r="Q94" s="629"/>
      <c r="R94" s="629"/>
      <c r="S94" s="629"/>
      <c r="T94" s="629"/>
      <c r="U94" s="629"/>
      <c r="V94" s="629"/>
      <c r="W94" s="629"/>
      <c r="X94" s="629"/>
      <c r="Y94" s="629"/>
      <c r="Z94" s="629"/>
      <c r="AA94" s="629"/>
      <c r="AB94" s="629"/>
      <c r="AC94" s="630"/>
    </row>
    <row r="95" spans="1:29" ht="13.5">
      <c r="B95" s="628"/>
      <c r="C95" s="628"/>
      <c r="E95" s="629" t="s">
        <v>614</v>
      </c>
      <c r="F95" s="629"/>
      <c r="G95" s="655"/>
      <c r="H95" s="660"/>
      <c r="I95" s="655"/>
      <c r="J95" s="629"/>
      <c r="K95" s="629"/>
      <c r="L95" s="629"/>
      <c r="M95" s="629"/>
      <c r="N95" s="629"/>
      <c r="O95" s="629"/>
      <c r="P95" s="629"/>
      <c r="Q95" s="629"/>
      <c r="R95" s="629"/>
      <c r="S95" s="629"/>
      <c r="T95" s="629"/>
      <c r="U95" s="629"/>
      <c r="V95" s="629"/>
      <c r="W95" s="629"/>
      <c r="X95" s="629"/>
      <c r="Y95" s="629"/>
      <c r="Z95" s="629"/>
      <c r="AA95" s="629"/>
      <c r="AB95" s="629"/>
      <c r="AC95" s="630"/>
    </row>
    <row r="96" spans="1:29" ht="13.5">
      <c r="A96" s="628"/>
      <c r="B96" s="628"/>
      <c r="C96" s="628"/>
      <c r="D96" s="650"/>
      <c r="E96" s="629"/>
      <c r="F96" s="629"/>
      <c r="G96" s="655"/>
      <c r="H96" s="660"/>
      <c r="I96" s="655"/>
      <c r="J96" s="629"/>
      <c r="K96" s="629"/>
      <c r="L96" s="629"/>
      <c r="M96" s="629"/>
      <c r="N96" s="629"/>
      <c r="O96" s="629"/>
      <c r="P96" s="629"/>
      <c r="Q96" s="629"/>
      <c r="R96" s="629"/>
      <c r="S96" s="629"/>
      <c r="T96" s="629"/>
      <c r="U96" s="629"/>
      <c r="V96" s="629"/>
      <c r="W96" s="629"/>
      <c r="X96" s="629"/>
      <c r="Y96" s="629"/>
      <c r="Z96" s="629"/>
      <c r="AA96" s="629"/>
      <c r="AB96" s="629"/>
      <c r="AC96" s="630"/>
    </row>
    <row r="97" spans="1:29" ht="13.5">
      <c r="A97" s="628">
        <v>8</v>
      </c>
      <c r="B97" s="628" t="str">
        <f>+B18</f>
        <v>April</v>
      </c>
      <c r="C97" s="628" t="str">
        <f>+C18</f>
        <v>Year 3</v>
      </c>
      <c r="D97" s="633" t="str">
        <f>+D18</f>
        <v>TO estimates Cap Adds and CWIP during Year 3 weighted based on Months expected to be in service in Year 3 (e.g., 2006)</v>
      </c>
      <c r="E97" s="629"/>
      <c r="F97" s="629"/>
      <c r="G97" s="629"/>
      <c r="H97" s="629"/>
      <c r="I97" s="629"/>
      <c r="K97" s="629"/>
      <c r="L97" s="629"/>
      <c r="M97" s="629"/>
      <c r="N97" s="629"/>
      <c r="O97" s="629"/>
      <c r="P97" s="629"/>
      <c r="Q97" s="629"/>
      <c r="R97" s="629"/>
      <c r="S97" s="629"/>
      <c r="T97" s="629"/>
      <c r="U97" s="629"/>
      <c r="V97" s="629"/>
      <c r="W97" s="629"/>
      <c r="X97" s="629"/>
      <c r="Y97" s="629"/>
      <c r="Z97" s="629"/>
      <c r="AA97" s="629"/>
      <c r="AB97" s="629"/>
      <c r="AC97" s="630"/>
    </row>
    <row r="98" spans="1:29" ht="13.5">
      <c r="A98" s="628"/>
      <c r="B98" s="628"/>
      <c r="C98" s="628"/>
      <c r="D98" s="633"/>
      <c r="E98" s="629"/>
      <c r="F98" s="629"/>
      <c r="G98" s="629"/>
      <c r="H98" s="629"/>
      <c r="I98" s="629"/>
      <c r="K98" s="629"/>
      <c r="L98" s="629"/>
      <c r="M98" s="629"/>
      <c r="N98" s="629"/>
      <c r="O98" s="629"/>
      <c r="P98" s="629"/>
      <c r="Q98" s="629"/>
      <c r="R98" s="629"/>
      <c r="S98" s="629"/>
      <c r="T98" s="629"/>
      <c r="U98" s="629"/>
      <c r="V98" s="629"/>
      <c r="W98" s="629"/>
      <c r="X98" s="629"/>
      <c r="Y98" s="629"/>
      <c r="Z98" s="629"/>
      <c r="AA98" s="629"/>
      <c r="AB98" s="629"/>
      <c r="AC98" s="630"/>
    </row>
    <row r="99" spans="1:29" ht="13.5">
      <c r="A99" s="628"/>
      <c r="B99" s="628"/>
      <c r="C99" s="628"/>
      <c r="E99" s="639" t="s">
        <v>306</v>
      </c>
      <c r="F99" s="639" t="s">
        <v>307</v>
      </c>
      <c r="G99" s="639" t="s">
        <v>308</v>
      </c>
      <c r="H99" s="639" t="s">
        <v>309</v>
      </c>
      <c r="I99" s="639" t="s">
        <v>310</v>
      </c>
      <c r="J99" s="639" t="s">
        <v>311</v>
      </c>
      <c r="K99" s="639" t="s">
        <v>312</v>
      </c>
      <c r="L99" s="639" t="s">
        <v>313</v>
      </c>
      <c r="M99" s="639" t="s">
        <v>314</v>
      </c>
      <c r="N99" s="639" t="s">
        <v>315</v>
      </c>
      <c r="O99" s="628" t="s">
        <v>316</v>
      </c>
      <c r="P99" s="628" t="s">
        <v>317</v>
      </c>
      <c r="Q99" s="628" t="s">
        <v>318</v>
      </c>
      <c r="R99" s="629"/>
      <c r="S99" s="629"/>
      <c r="T99" s="629"/>
      <c r="U99" s="629"/>
      <c r="V99" s="629"/>
      <c r="W99" s="629"/>
      <c r="X99" s="629"/>
      <c r="Y99" s="629"/>
      <c r="Z99" s="629"/>
      <c r="AA99" s="629"/>
      <c r="AB99" s="629"/>
      <c r="AC99" s="630"/>
    </row>
    <row r="100" spans="1:29" ht="13.5">
      <c r="A100" s="628"/>
      <c r="B100" s="628"/>
      <c r="C100" s="628"/>
      <c r="E100" s="628" t="s">
        <v>319</v>
      </c>
      <c r="F100" s="628" t="s">
        <v>319</v>
      </c>
      <c r="G100" s="628" t="s">
        <v>319</v>
      </c>
      <c r="H100" s="628" t="s">
        <v>319</v>
      </c>
      <c r="J100" s="628" t="str">
        <f>+E101</f>
        <v>Other Plant In Service</v>
      </c>
      <c r="K100" s="628" t="str">
        <f>+F101</f>
        <v>Other Plant In Service</v>
      </c>
      <c r="L100" s="628" t="str">
        <f>+G101</f>
        <v>MAPP CWIP</v>
      </c>
      <c r="M100" s="628" t="str">
        <f>+H101</f>
        <v>MAPP In Service</v>
      </c>
      <c r="N100" s="628" t="str">
        <f>+E101</f>
        <v>Other Plant In Service</v>
      </c>
      <c r="O100" s="628" t="str">
        <f>+F101</f>
        <v>Other Plant In Service</v>
      </c>
      <c r="P100" s="628" t="str">
        <f>+G101</f>
        <v>MAPP CWIP</v>
      </c>
      <c r="Q100" s="628" t="str">
        <f>+H101</f>
        <v>MAPP In Service</v>
      </c>
      <c r="R100" s="629"/>
      <c r="S100" s="629"/>
      <c r="T100" s="629"/>
      <c r="U100" s="629"/>
      <c r="V100" s="629"/>
      <c r="W100" s="629"/>
      <c r="X100" s="629"/>
      <c r="Y100" s="629"/>
      <c r="Z100" s="629"/>
      <c r="AA100" s="629"/>
      <c r="AB100" s="629"/>
      <c r="AC100" s="630"/>
    </row>
    <row r="101" spans="1:29" ht="13.5">
      <c r="A101" s="628"/>
      <c r="B101" s="628"/>
      <c r="C101" s="628"/>
      <c r="D101" s="629"/>
      <c r="E101" s="628" t="s">
        <v>287</v>
      </c>
      <c r="F101" s="628" t="s">
        <v>287</v>
      </c>
      <c r="G101" s="628" t="s">
        <v>288</v>
      </c>
      <c r="H101" s="628" t="s">
        <v>289</v>
      </c>
      <c r="I101" s="628" t="s">
        <v>546</v>
      </c>
      <c r="J101" s="628" t="s">
        <v>320</v>
      </c>
      <c r="K101" s="628" t="s">
        <v>321</v>
      </c>
      <c r="L101" s="628" t="s">
        <v>322</v>
      </c>
      <c r="M101" s="628" t="s">
        <v>323</v>
      </c>
      <c r="N101" s="628" t="s">
        <v>324</v>
      </c>
      <c r="O101" s="628" t="s">
        <v>325</v>
      </c>
      <c r="P101" s="628" t="s">
        <v>326</v>
      </c>
      <c r="Q101" s="628" t="s">
        <v>327</v>
      </c>
      <c r="R101" s="629"/>
      <c r="S101" s="629"/>
      <c r="T101" s="629"/>
      <c r="U101" s="629"/>
      <c r="V101" s="629"/>
      <c r="W101" s="629"/>
      <c r="X101" s="629"/>
      <c r="Y101" s="629"/>
      <c r="Z101" s="629"/>
      <c r="AA101" s="629"/>
      <c r="AB101" s="629"/>
      <c r="AC101" s="630"/>
    </row>
    <row r="102" spans="1:29" ht="13.5">
      <c r="A102" s="628"/>
      <c r="B102" s="628"/>
      <c r="C102" s="628"/>
      <c r="D102" s="629" t="s">
        <v>547</v>
      </c>
      <c r="E102" s="386"/>
      <c r="F102" s="640"/>
      <c r="G102" s="692"/>
      <c r="H102" s="641"/>
      <c r="I102" s="629">
        <v>11.5</v>
      </c>
      <c r="J102" s="642">
        <f t="shared" ref="J102:J113" si="20">+I102*E102</f>
        <v>0</v>
      </c>
      <c r="K102" s="642">
        <f t="shared" ref="K102:K113" si="21">+I102*F102</f>
        <v>0</v>
      </c>
      <c r="L102" s="642">
        <f t="shared" ref="L102:L115" si="22">+I102*G102</f>
        <v>0</v>
      </c>
      <c r="M102" s="642">
        <f t="shared" ref="M102:M114" si="23">+I102*H102</f>
        <v>0</v>
      </c>
      <c r="N102" s="637">
        <f t="shared" ref="N102:N111" si="24">+J102/12</f>
        <v>0</v>
      </c>
      <c r="O102" s="637">
        <f t="shared" ref="O102:O110" si="25">+K102/12</f>
        <v>0</v>
      </c>
      <c r="P102" s="637">
        <f t="shared" ref="P102:P110" si="26">+L102/12</f>
        <v>0</v>
      </c>
      <c r="Q102" s="637">
        <f t="shared" ref="Q102:Q110" si="27">+M102/12</f>
        <v>0</v>
      </c>
      <c r="R102" s="629"/>
      <c r="S102" s="629"/>
      <c r="T102" s="629"/>
      <c r="U102" s="629"/>
      <c r="V102" s="629"/>
      <c r="W102" s="629"/>
      <c r="X102" s="629"/>
      <c r="Y102" s="629"/>
      <c r="Z102" s="629"/>
      <c r="AA102" s="629"/>
      <c r="AB102" s="629"/>
      <c r="AC102" s="630"/>
    </row>
    <row r="103" spans="1:29" ht="13.5">
      <c r="A103" s="628"/>
      <c r="B103" s="628"/>
      <c r="C103" s="628"/>
      <c r="D103" s="629" t="s">
        <v>548</v>
      </c>
      <c r="E103" s="386"/>
      <c r="F103" s="640"/>
      <c r="G103" s="692"/>
      <c r="H103" s="641"/>
      <c r="I103" s="629">
        <f t="shared" ref="I103:I113" si="28">+I102-1</f>
        <v>10.5</v>
      </c>
      <c r="J103" s="642">
        <f t="shared" si="20"/>
        <v>0</v>
      </c>
      <c r="K103" s="642">
        <f t="shared" si="21"/>
        <v>0</v>
      </c>
      <c r="L103" s="642">
        <f t="shared" si="22"/>
        <v>0</v>
      </c>
      <c r="M103" s="642">
        <f t="shared" si="23"/>
        <v>0</v>
      </c>
      <c r="N103" s="637">
        <f t="shared" si="24"/>
        <v>0</v>
      </c>
      <c r="O103" s="637">
        <f t="shared" si="25"/>
        <v>0</v>
      </c>
      <c r="P103" s="637">
        <f t="shared" si="26"/>
        <v>0</v>
      </c>
      <c r="Q103" s="637">
        <f t="shared" si="27"/>
        <v>0</v>
      </c>
      <c r="R103" s="629"/>
      <c r="S103" s="629"/>
      <c r="T103" s="629"/>
      <c r="U103" s="629"/>
      <c r="V103" s="629"/>
      <c r="W103" s="629"/>
      <c r="X103" s="629"/>
      <c r="Y103" s="629"/>
      <c r="Z103" s="629"/>
      <c r="AA103" s="629"/>
      <c r="AB103" s="629"/>
      <c r="AC103" s="630"/>
    </row>
    <row r="104" spans="1:29" ht="13.5">
      <c r="A104" s="628"/>
      <c r="B104" s="628"/>
      <c r="C104" s="628"/>
      <c r="D104" s="629" t="s">
        <v>549</v>
      </c>
      <c r="E104" s="386"/>
      <c r="F104" s="640"/>
      <c r="G104" s="692"/>
      <c r="H104" s="641"/>
      <c r="I104" s="629">
        <f t="shared" si="28"/>
        <v>9.5</v>
      </c>
      <c r="J104" s="642">
        <f t="shared" si="20"/>
        <v>0</v>
      </c>
      <c r="K104" s="642">
        <f t="shared" si="21"/>
        <v>0</v>
      </c>
      <c r="L104" s="642">
        <f t="shared" si="22"/>
        <v>0</v>
      </c>
      <c r="M104" s="642">
        <f t="shared" si="23"/>
        <v>0</v>
      </c>
      <c r="N104" s="637">
        <f t="shared" si="24"/>
        <v>0</v>
      </c>
      <c r="O104" s="637">
        <f t="shared" si="25"/>
        <v>0</v>
      </c>
      <c r="P104" s="637">
        <f t="shared" si="26"/>
        <v>0</v>
      </c>
      <c r="Q104" s="637">
        <f t="shared" si="27"/>
        <v>0</v>
      </c>
      <c r="R104" s="629"/>
      <c r="S104" s="629"/>
      <c r="T104" s="629"/>
      <c r="U104" s="629"/>
      <c r="V104" s="629"/>
      <c r="W104" s="629"/>
      <c r="X104" s="629"/>
      <c r="Y104" s="629"/>
      <c r="Z104" s="629"/>
      <c r="AA104" s="629"/>
      <c r="AB104" s="629"/>
      <c r="AC104" s="630"/>
    </row>
    <row r="105" spans="1:29" ht="13.5">
      <c r="A105" s="628"/>
      <c r="B105" s="628"/>
      <c r="C105" s="628"/>
      <c r="D105" s="629" t="s">
        <v>550</v>
      </c>
      <c r="E105" s="386"/>
      <c r="F105" s="640"/>
      <c r="G105" s="739"/>
      <c r="H105" s="641"/>
      <c r="I105" s="629">
        <f t="shared" si="28"/>
        <v>8.5</v>
      </c>
      <c r="J105" s="642">
        <f t="shared" si="20"/>
        <v>0</v>
      </c>
      <c r="K105" s="642">
        <f t="shared" si="21"/>
        <v>0</v>
      </c>
      <c r="L105" s="642">
        <f t="shared" si="22"/>
        <v>0</v>
      </c>
      <c r="M105" s="642">
        <f t="shared" si="23"/>
        <v>0</v>
      </c>
      <c r="N105" s="637">
        <f t="shared" si="24"/>
        <v>0</v>
      </c>
      <c r="O105" s="637">
        <f t="shared" si="25"/>
        <v>0</v>
      </c>
      <c r="P105" s="637">
        <f t="shared" si="26"/>
        <v>0</v>
      </c>
      <c r="Q105" s="637">
        <f t="shared" si="27"/>
        <v>0</v>
      </c>
      <c r="R105" s="629"/>
      <c r="S105" s="629"/>
      <c r="T105" s="629"/>
      <c r="U105" s="629"/>
      <c r="V105" s="629"/>
      <c r="W105" s="629"/>
      <c r="X105" s="629"/>
      <c r="Y105" s="629"/>
      <c r="Z105" s="629"/>
      <c r="AA105" s="629"/>
      <c r="AB105" s="629"/>
      <c r="AC105" s="630"/>
    </row>
    <row r="106" spans="1:29" ht="13.5">
      <c r="A106" s="628"/>
      <c r="B106" s="628"/>
      <c r="C106" s="628"/>
      <c r="D106" s="629" t="s">
        <v>544</v>
      </c>
      <c r="E106" s="386"/>
      <c r="F106" s="640"/>
      <c r="G106" s="739"/>
      <c r="H106" s="641"/>
      <c r="I106" s="629">
        <f t="shared" si="28"/>
        <v>7.5</v>
      </c>
      <c r="J106" s="642">
        <f t="shared" si="20"/>
        <v>0</v>
      </c>
      <c r="K106" s="642">
        <f t="shared" si="21"/>
        <v>0</v>
      </c>
      <c r="L106" s="642">
        <f t="shared" si="22"/>
        <v>0</v>
      </c>
      <c r="M106" s="642">
        <f t="shared" si="23"/>
        <v>0</v>
      </c>
      <c r="N106" s="637">
        <f t="shared" si="24"/>
        <v>0</v>
      </c>
      <c r="O106" s="637">
        <f t="shared" si="25"/>
        <v>0</v>
      </c>
      <c r="P106" s="637">
        <f t="shared" si="26"/>
        <v>0</v>
      </c>
      <c r="Q106" s="637">
        <f t="shared" si="27"/>
        <v>0</v>
      </c>
      <c r="R106" s="629"/>
      <c r="S106" s="629"/>
      <c r="T106" s="629"/>
      <c r="U106" s="629"/>
      <c r="V106" s="629"/>
      <c r="W106" s="629"/>
      <c r="X106" s="629"/>
      <c r="Y106" s="629"/>
      <c r="Z106" s="629"/>
      <c r="AA106" s="629"/>
      <c r="AB106" s="629"/>
      <c r="AC106" s="630"/>
    </row>
    <row r="107" spans="1:29" ht="13.5">
      <c r="A107" s="628"/>
      <c r="B107" s="628"/>
      <c r="C107" s="389"/>
      <c r="D107" s="629" t="s">
        <v>551</v>
      </c>
      <c r="E107" s="386">
        <v>0</v>
      </c>
      <c r="F107" s="640"/>
      <c r="G107" s="739"/>
      <c r="H107" s="641"/>
      <c r="I107" s="629">
        <f t="shared" si="28"/>
        <v>6.5</v>
      </c>
      <c r="J107" s="642">
        <f t="shared" si="20"/>
        <v>0</v>
      </c>
      <c r="K107" s="642">
        <f t="shared" si="21"/>
        <v>0</v>
      </c>
      <c r="L107" s="642">
        <f t="shared" si="22"/>
        <v>0</v>
      </c>
      <c r="M107" s="642">
        <f t="shared" si="23"/>
        <v>0</v>
      </c>
      <c r="N107" s="637">
        <f t="shared" si="24"/>
        <v>0</v>
      </c>
      <c r="O107" s="637">
        <f t="shared" si="25"/>
        <v>0</v>
      </c>
      <c r="P107" s="637">
        <f t="shared" si="26"/>
        <v>0</v>
      </c>
      <c r="Q107" s="637">
        <f t="shared" si="27"/>
        <v>0</v>
      </c>
      <c r="R107" s="629"/>
      <c r="S107" s="629"/>
      <c r="T107" s="629"/>
      <c r="U107" s="629"/>
      <c r="V107" s="629"/>
      <c r="W107" s="629"/>
      <c r="X107" s="629"/>
      <c r="Y107" s="629"/>
      <c r="Z107" s="629"/>
      <c r="AA107" s="629"/>
      <c r="AB107" s="629"/>
      <c r="AC107" s="630"/>
    </row>
    <row r="108" spans="1:29" ht="13.5">
      <c r="A108" s="628"/>
      <c r="B108" s="628"/>
      <c r="C108" s="628"/>
      <c r="D108" s="629" t="s">
        <v>552</v>
      </c>
      <c r="E108" s="386"/>
      <c r="F108" s="640"/>
      <c r="G108" s="739"/>
      <c r="H108" s="641"/>
      <c r="I108" s="629">
        <f t="shared" si="28"/>
        <v>5.5</v>
      </c>
      <c r="J108" s="642">
        <f t="shared" si="20"/>
        <v>0</v>
      </c>
      <c r="K108" s="642">
        <f t="shared" si="21"/>
        <v>0</v>
      </c>
      <c r="L108" s="642">
        <f t="shared" si="22"/>
        <v>0</v>
      </c>
      <c r="M108" s="642">
        <f t="shared" si="23"/>
        <v>0</v>
      </c>
      <c r="N108" s="637">
        <f t="shared" si="24"/>
        <v>0</v>
      </c>
      <c r="O108" s="637">
        <f t="shared" si="25"/>
        <v>0</v>
      </c>
      <c r="P108" s="637">
        <f t="shared" si="26"/>
        <v>0</v>
      </c>
      <c r="Q108" s="637">
        <f t="shared" si="27"/>
        <v>0</v>
      </c>
      <c r="R108" s="629"/>
      <c r="S108" s="629"/>
      <c r="T108" s="629"/>
      <c r="U108" s="629"/>
      <c r="V108" s="629"/>
      <c r="W108" s="629"/>
      <c r="X108" s="629"/>
      <c r="Y108" s="629"/>
      <c r="Z108" s="629"/>
      <c r="AA108" s="629"/>
      <c r="AB108" s="629"/>
      <c r="AC108" s="630"/>
    </row>
    <row r="109" spans="1:29" ht="13.5">
      <c r="A109" s="628"/>
      <c r="B109" s="628"/>
      <c r="C109" s="628"/>
      <c r="D109" s="629" t="s">
        <v>553</v>
      </c>
      <c r="E109" s="386"/>
      <c r="F109" s="640"/>
      <c r="G109" s="739"/>
      <c r="H109" s="641"/>
      <c r="I109" s="629">
        <f t="shared" si="28"/>
        <v>4.5</v>
      </c>
      <c r="J109" s="642">
        <f t="shared" si="20"/>
        <v>0</v>
      </c>
      <c r="K109" s="642">
        <f t="shared" si="21"/>
        <v>0</v>
      </c>
      <c r="L109" s="642">
        <f t="shared" si="22"/>
        <v>0</v>
      </c>
      <c r="M109" s="642">
        <f t="shared" si="23"/>
        <v>0</v>
      </c>
      <c r="N109" s="637">
        <f t="shared" si="24"/>
        <v>0</v>
      </c>
      <c r="O109" s="637">
        <f t="shared" si="25"/>
        <v>0</v>
      </c>
      <c r="P109" s="637">
        <f t="shared" si="26"/>
        <v>0</v>
      </c>
      <c r="Q109" s="637">
        <f t="shared" si="27"/>
        <v>0</v>
      </c>
      <c r="R109" s="629"/>
      <c r="S109" s="629"/>
      <c r="T109" s="629"/>
      <c r="U109" s="629"/>
      <c r="V109" s="629"/>
      <c r="W109" s="629"/>
      <c r="X109" s="629"/>
      <c r="Y109" s="629"/>
      <c r="Z109" s="629"/>
      <c r="AA109" s="629"/>
      <c r="AB109" s="629"/>
      <c r="AC109" s="630"/>
    </row>
    <row r="110" spans="1:29" ht="13.5">
      <c r="A110" s="628"/>
      <c r="B110" s="628"/>
      <c r="C110" s="628"/>
      <c r="D110" s="629" t="s">
        <v>554</v>
      </c>
      <c r="E110" s="386"/>
      <c r="F110" s="640"/>
      <c r="G110" s="739"/>
      <c r="H110" s="641"/>
      <c r="I110" s="629">
        <f t="shared" si="28"/>
        <v>3.5</v>
      </c>
      <c r="J110" s="642">
        <f t="shared" si="20"/>
        <v>0</v>
      </c>
      <c r="K110" s="642">
        <f t="shared" si="21"/>
        <v>0</v>
      </c>
      <c r="L110" s="642">
        <f t="shared" si="22"/>
        <v>0</v>
      </c>
      <c r="M110" s="642">
        <f t="shared" si="23"/>
        <v>0</v>
      </c>
      <c r="N110" s="637">
        <f t="shared" si="24"/>
        <v>0</v>
      </c>
      <c r="O110" s="637">
        <f t="shared" si="25"/>
        <v>0</v>
      </c>
      <c r="P110" s="637">
        <f t="shared" si="26"/>
        <v>0</v>
      </c>
      <c r="Q110" s="637">
        <f t="shared" si="27"/>
        <v>0</v>
      </c>
      <c r="R110" s="629"/>
      <c r="S110" s="629"/>
      <c r="T110" s="629"/>
      <c r="U110" s="629"/>
      <c r="V110" s="629"/>
      <c r="W110" s="629"/>
      <c r="X110" s="629"/>
      <c r="Y110" s="629"/>
      <c r="Z110" s="629"/>
      <c r="AA110" s="629"/>
      <c r="AB110" s="629"/>
      <c r="AC110" s="630"/>
    </row>
    <row r="111" spans="1:29" ht="13.5">
      <c r="A111" s="628"/>
      <c r="B111" s="628"/>
      <c r="C111" s="628"/>
      <c r="D111" s="629" t="s">
        <v>555</v>
      </c>
      <c r="E111" s="386"/>
      <c r="F111" s="640"/>
      <c r="G111" s="739"/>
      <c r="H111" s="641"/>
      <c r="I111" s="629">
        <f t="shared" si="28"/>
        <v>2.5</v>
      </c>
      <c r="J111" s="642">
        <f t="shared" si="20"/>
        <v>0</v>
      </c>
      <c r="K111" s="642">
        <f t="shared" si="21"/>
        <v>0</v>
      </c>
      <c r="L111" s="642">
        <f t="shared" si="22"/>
        <v>0</v>
      </c>
      <c r="M111" s="642">
        <f t="shared" si="23"/>
        <v>0</v>
      </c>
      <c r="N111" s="637">
        <f t="shared" si="24"/>
        <v>0</v>
      </c>
      <c r="O111" s="637">
        <f>+K111/12</f>
        <v>0</v>
      </c>
      <c r="P111" s="637">
        <f>+L111/12</f>
        <v>0</v>
      </c>
      <c r="Q111" s="637">
        <f>+M111/12</f>
        <v>0</v>
      </c>
      <c r="R111" s="629"/>
      <c r="S111" s="629"/>
      <c r="T111" s="629"/>
      <c r="U111" s="629"/>
      <c r="V111" s="629"/>
      <c r="W111" s="629"/>
      <c r="X111" s="629"/>
      <c r="Y111" s="629"/>
      <c r="Z111" s="629"/>
      <c r="AA111" s="629"/>
      <c r="AB111" s="629"/>
      <c r="AC111" s="630"/>
    </row>
    <row r="112" spans="1:29" ht="13.5">
      <c r="A112" s="628"/>
      <c r="B112" s="628"/>
      <c r="C112" s="628"/>
      <c r="D112" s="629" t="s">
        <v>556</v>
      </c>
      <c r="E112" s="386"/>
      <c r="F112" s="640"/>
      <c r="G112" s="739"/>
      <c r="H112" s="641"/>
      <c r="I112" s="629">
        <f t="shared" si="28"/>
        <v>1.5</v>
      </c>
      <c r="J112" s="642">
        <f t="shared" si="20"/>
        <v>0</v>
      </c>
      <c r="K112" s="642">
        <f t="shared" si="21"/>
        <v>0</v>
      </c>
      <c r="L112" s="642">
        <f t="shared" si="22"/>
        <v>0</v>
      </c>
      <c r="M112" s="642">
        <f t="shared" si="23"/>
        <v>0</v>
      </c>
      <c r="N112" s="637">
        <f t="shared" ref="N112:Q113" si="29">+J112/12</f>
        <v>0</v>
      </c>
      <c r="O112" s="637">
        <f t="shared" si="29"/>
        <v>0</v>
      </c>
      <c r="P112" s="637">
        <f t="shared" si="29"/>
        <v>0</v>
      </c>
      <c r="Q112" s="637">
        <f t="shared" si="29"/>
        <v>0</v>
      </c>
      <c r="R112" s="629"/>
      <c r="S112" s="629"/>
      <c r="T112" s="629"/>
      <c r="U112" s="629"/>
      <c r="V112" s="629"/>
      <c r="W112" s="629"/>
      <c r="X112" s="629"/>
      <c r="Y112" s="629"/>
      <c r="Z112" s="629"/>
      <c r="AA112" s="629"/>
      <c r="AB112" s="629"/>
      <c r="AC112" s="630"/>
    </row>
    <row r="113" spans="1:29" ht="13.5">
      <c r="A113" s="628"/>
      <c r="B113" s="628"/>
      <c r="C113" s="628"/>
      <c r="D113" s="629" t="s">
        <v>557</v>
      </c>
      <c r="E113" s="386"/>
      <c r="F113" s="640"/>
      <c r="G113" s="739"/>
      <c r="H113" s="641"/>
      <c r="I113" s="629">
        <f t="shared" si="28"/>
        <v>0.5</v>
      </c>
      <c r="J113" s="642">
        <f t="shared" si="20"/>
        <v>0</v>
      </c>
      <c r="K113" s="642">
        <f t="shared" si="21"/>
        <v>0</v>
      </c>
      <c r="L113" s="642">
        <f t="shared" si="22"/>
        <v>0</v>
      </c>
      <c r="M113" s="642">
        <f t="shared" si="23"/>
        <v>0</v>
      </c>
      <c r="N113" s="637">
        <f t="shared" si="29"/>
        <v>0</v>
      </c>
      <c r="O113" s="637">
        <f t="shared" si="29"/>
        <v>0</v>
      </c>
      <c r="P113" s="637">
        <f t="shared" si="29"/>
        <v>0</v>
      </c>
      <c r="Q113" s="637">
        <f t="shared" si="29"/>
        <v>0</v>
      </c>
      <c r="R113" s="629"/>
      <c r="S113" s="629"/>
      <c r="T113" s="629"/>
      <c r="U113" s="629"/>
      <c r="V113" s="629"/>
      <c r="W113" s="629"/>
      <c r="X113" s="629"/>
      <c r="Y113" s="629"/>
      <c r="Z113" s="629"/>
      <c r="AA113" s="629"/>
      <c r="AB113" s="629"/>
      <c r="AC113" s="630"/>
    </row>
    <row r="114" spans="1:29" ht="13.5">
      <c r="A114" s="628"/>
      <c r="B114" s="628"/>
      <c r="C114" s="628"/>
      <c r="D114" s="629" t="s">
        <v>179</v>
      </c>
      <c r="E114" s="642">
        <f>SUM(E102:E113)</f>
        <v>0</v>
      </c>
      <c r="F114" s="642">
        <f>SUM(F102:F113)</f>
        <v>0</v>
      </c>
      <c r="G114" s="642">
        <f>SUM(G102:G113)</f>
        <v>0</v>
      </c>
      <c r="H114" s="642">
        <f>SUM(H102:H113)</f>
        <v>0</v>
      </c>
      <c r="I114" s="629"/>
      <c r="J114" s="642">
        <f>SUM(J102:J113)</f>
        <v>0</v>
      </c>
      <c r="K114" s="642">
        <f>SUM(K102:K113)</f>
        <v>0</v>
      </c>
      <c r="L114" s="642">
        <f t="shared" si="22"/>
        <v>0</v>
      </c>
      <c r="M114" s="642">
        <f t="shared" si="23"/>
        <v>0</v>
      </c>
      <c r="N114" s="637">
        <f>SUM(N102:N113)</f>
        <v>0</v>
      </c>
      <c r="O114" s="637">
        <f>SUM(O102:O113)</f>
        <v>0</v>
      </c>
      <c r="P114" s="637">
        <f>SUM(P102:P113)</f>
        <v>0</v>
      </c>
      <c r="Q114" s="637">
        <f>SUM(Q102:Q113)</f>
        <v>0</v>
      </c>
      <c r="R114" s="629"/>
      <c r="S114" s="629"/>
      <c r="T114" s="629"/>
      <c r="U114" s="629"/>
      <c r="V114" s="629"/>
      <c r="W114" s="629"/>
      <c r="X114" s="629"/>
      <c r="Y114" s="629"/>
      <c r="Z114" s="629"/>
      <c r="AA114" s="629"/>
      <c r="AB114" s="629"/>
      <c r="AC114" s="630"/>
    </row>
    <row r="115" spans="1:29" ht="13.5">
      <c r="A115" s="628"/>
      <c r="B115" s="628"/>
      <c r="D115" s="629" t="s">
        <v>328</v>
      </c>
      <c r="E115" s="629"/>
      <c r="G115" s="642"/>
      <c r="H115" s="629"/>
      <c r="I115" s="629"/>
      <c r="J115" s="629"/>
      <c r="L115" s="624">
        <f t="shared" si="22"/>
        <v>0</v>
      </c>
      <c r="N115" s="643">
        <f>+N114</f>
        <v>0</v>
      </c>
      <c r="O115" s="643">
        <f>+O114</f>
        <v>0</v>
      </c>
      <c r="P115" s="643">
        <f>+P114</f>
        <v>0</v>
      </c>
      <c r="Q115" s="643">
        <f>+Q114</f>
        <v>0</v>
      </c>
      <c r="R115" s="629"/>
      <c r="S115" s="629"/>
      <c r="T115" s="629"/>
      <c r="U115" s="629"/>
      <c r="V115" s="629"/>
      <c r="W115" s="629"/>
      <c r="X115" s="629"/>
      <c r="Y115" s="629"/>
      <c r="Z115" s="629"/>
      <c r="AA115" s="629"/>
      <c r="AB115" s="629"/>
      <c r="AC115" s="630"/>
    </row>
    <row r="116" spans="1:29" ht="13.5">
      <c r="A116" s="628"/>
      <c r="B116" s="628"/>
      <c r="D116" s="707">
        <v>163965745.36509499</v>
      </c>
      <c r="E116" s="629"/>
      <c r="G116" s="721"/>
      <c r="I116" s="629"/>
      <c r="J116" s="629"/>
      <c r="L116" s="643" t="s">
        <v>329</v>
      </c>
      <c r="M116" s="629"/>
      <c r="N116" s="642">
        <f>+N115</f>
        <v>0</v>
      </c>
      <c r="O116" s="642">
        <f>+O115</f>
        <v>0</v>
      </c>
      <c r="P116" s="629"/>
      <c r="Q116" s="642">
        <f>+Q115</f>
        <v>0</v>
      </c>
      <c r="R116" s="642">
        <f>+N116+Q116</f>
        <v>0</v>
      </c>
      <c r="S116" s="629"/>
      <c r="T116" s="629"/>
      <c r="U116" s="629"/>
      <c r="V116" s="629"/>
      <c r="W116" s="629"/>
      <c r="X116" s="629"/>
      <c r="Y116" s="629"/>
      <c r="Z116" s="629"/>
      <c r="AA116" s="629"/>
      <c r="AB116" s="629"/>
      <c r="AC116" s="630"/>
    </row>
    <row r="117" spans="1:29" ht="13.5">
      <c r="A117" s="628"/>
      <c r="B117" s="628"/>
      <c r="D117" s="629"/>
      <c r="E117" s="708"/>
      <c r="G117" s="629"/>
      <c r="H117" s="629"/>
      <c r="I117" s="642"/>
      <c r="J117" s="629"/>
      <c r="L117" s="629" t="s">
        <v>330</v>
      </c>
      <c r="M117" s="629"/>
      <c r="N117" s="629"/>
      <c r="O117" s="629"/>
      <c r="P117" s="642">
        <f>+P115</f>
        <v>0</v>
      </c>
      <c r="Q117" s="629"/>
      <c r="R117" s="642">
        <f>+P117</f>
        <v>0</v>
      </c>
      <c r="S117" s="629"/>
      <c r="T117" s="629"/>
      <c r="U117" s="629"/>
      <c r="V117" s="629"/>
      <c r="W117" s="629"/>
      <c r="X117" s="629"/>
      <c r="Y117" s="629"/>
      <c r="Z117" s="629"/>
      <c r="AA117" s="629"/>
      <c r="AB117" s="629"/>
      <c r="AC117" s="630"/>
    </row>
    <row r="118" spans="1:29" ht="13.5">
      <c r="A118" s="628"/>
      <c r="B118" s="628"/>
      <c r="C118" s="628"/>
      <c r="D118" s="629"/>
      <c r="E118" s="629"/>
      <c r="G118" s="629"/>
      <c r="H118" s="629"/>
      <c r="I118" s="642"/>
      <c r="J118" s="629"/>
      <c r="L118" s="629" t="s">
        <v>300</v>
      </c>
      <c r="M118" s="629"/>
      <c r="N118" s="644" t="e">
        <f>12-N116/E114*12</f>
        <v>#DIV/0!</v>
      </c>
      <c r="O118" s="644" t="e">
        <f>12-O116/F114*12</f>
        <v>#DIV/0!</v>
      </c>
      <c r="P118" s="644" t="e">
        <f>12-P115/G114*12</f>
        <v>#DIV/0!</v>
      </c>
      <c r="Q118" s="644" t="e">
        <f>12-Q116/H114*12</f>
        <v>#DIV/0!</v>
      </c>
      <c r="R118" s="642"/>
      <c r="S118" s="629"/>
      <c r="T118" s="629"/>
      <c r="U118" s="629"/>
      <c r="V118" s="629"/>
      <c r="W118" s="629"/>
      <c r="X118" s="629"/>
      <c r="Y118" s="629"/>
      <c r="Z118" s="629"/>
      <c r="AA118" s="629"/>
      <c r="AB118" s="629"/>
      <c r="AC118" s="630"/>
    </row>
    <row r="119" spans="1:29" ht="13.5">
      <c r="A119" s="628"/>
      <c r="B119" s="628"/>
      <c r="C119" s="628"/>
      <c r="D119" s="650"/>
      <c r="E119" s="629"/>
      <c r="F119" s="629"/>
      <c r="G119" s="629"/>
      <c r="H119" s="642"/>
      <c r="I119" s="629"/>
      <c r="J119" s="629"/>
      <c r="K119" s="629"/>
      <c r="L119" s="644"/>
      <c r="M119" s="644"/>
      <c r="N119" s="644"/>
      <c r="O119" s="629"/>
      <c r="P119" s="629"/>
      <c r="Q119" s="629"/>
      <c r="R119" s="629"/>
      <c r="S119" s="629"/>
      <c r="T119" s="629"/>
      <c r="U119" s="629"/>
      <c r="V119" s="629"/>
      <c r="W119" s="629"/>
      <c r="X119" s="629"/>
      <c r="Y119" s="629"/>
      <c r="Z119" s="629"/>
      <c r="AA119" s="629"/>
      <c r="AB119" s="629"/>
      <c r="AC119" s="630"/>
    </row>
    <row r="120" spans="1:29" ht="13.5">
      <c r="A120" s="628">
        <f>+A19</f>
        <v>9</v>
      </c>
      <c r="B120" s="628" t="str">
        <f>+B19</f>
        <v>April</v>
      </c>
      <c r="C120" s="628" t="str">
        <f>+C19</f>
        <v>Year 3</v>
      </c>
      <c r="D120" s="633" t="str">
        <f>+D19</f>
        <v>Reconciliation - TO adds the difference between the Reconciliation in Step 7 and the forecast in Line 5 with interest to the result of Step 7 (this difference is also added to Step 8 in the subsequent year)</v>
      </c>
      <c r="E120" s="629"/>
      <c r="F120" s="629"/>
      <c r="G120" s="629"/>
      <c r="H120" s="629"/>
      <c r="I120" s="629"/>
      <c r="J120" s="629"/>
      <c r="K120" s="629"/>
      <c r="L120" s="629"/>
      <c r="M120" s="629"/>
      <c r="N120" s="629"/>
      <c r="O120" s="629"/>
      <c r="P120" s="629"/>
      <c r="Q120" s="629"/>
      <c r="R120" s="629"/>
      <c r="S120" s="629"/>
      <c r="T120" s="629"/>
      <c r="U120" s="629"/>
      <c r="V120" s="629"/>
      <c r="W120" s="629"/>
      <c r="X120" s="629"/>
      <c r="Y120" s="629"/>
      <c r="Z120" s="629"/>
      <c r="AA120" s="629"/>
      <c r="AB120" s="629"/>
      <c r="AC120" s="630"/>
    </row>
    <row r="121" spans="1:29" ht="13.5">
      <c r="A121" s="628"/>
      <c r="B121" s="628"/>
      <c r="C121" s="628"/>
      <c r="D121" s="1299"/>
      <c r="E121" s="1300"/>
      <c r="F121" s="1300"/>
      <c r="G121" s="1300"/>
      <c r="H121" s="1300"/>
      <c r="I121" s="629"/>
      <c r="J121" s="629"/>
      <c r="K121" s="629"/>
      <c r="L121" s="629"/>
      <c r="M121" s="629"/>
      <c r="N121" s="629"/>
      <c r="O121" s="629"/>
      <c r="P121" s="629"/>
      <c r="Q121" s="629"/>
      <c r="R121" s="629"/>
      <c r="S121" s="629"/>
      <c r="T121" s="629"/>
      <c r="U121" s="629"/>
      <c r="V121" s="629"/>
      <c r="W121" s="629"/>
      <c r="X121" s="629"/>
      <c r="Y121" s="629"/>
      <c r="Z121" s="629"/>
      <c r="AA121" s="629"/>
      <c r="AB121" s="629"/>
      <c r="AC121" s="630"/>
    </row>
    <row r="122" spans="1:29" ht="13.5">
      <c r="A122" s="628"/>
      <c r="B122" s="628"/>
      <c r="C122" s="628"/>
      <c r="D122" s="1299" t="s">
        <v>737</v>
      </c>
      <c r="E122" s="1300"/>
      <c r="F122" s="1300"/>
      <c r="G122" s="1300"/>
      <c r="H122" s="1300"/>
      <c r="I122" s="629"/>
      <c r="J122" s="629"/>
      <c r="K122" s="629"/>
      <c r="L122" s="629"/>
      <c r="M122" s="629"/>
      <c r="N122" s="629"/>
      <c r="O122" s="629"/>
      <c r="P122" s="629"/>
      <c r="Q122" s="629"/>
      <c r="R122" s="629"/>
      <c r="S122" s="629"/>
      <c r="T122" s="629"/>
      <c r="U122" s="629"/>
      <c r="V122" s="629"/>
      <c r="W122" s="629"/>
      <c r="X122" s="629"/>
      <c r="Y122" s="629"/>
      <c r="Z122" s="629"/>
      <c r="AA122" s="629"/>
      <c r="AB122" s="629"/>
      <c r="AC122" s="630"/>
    </row>
    <row r="123" spans="1:29" ht="13.5">
      <c r="A123" s="628"/>
      <c r="B123" s="628"/>
      <c r="C123" s="628"/>
      <c r="D123" s="1047"/>
      <c r="E123" s="512"/>
      <c r="F123" s="512"/>
      <c r="G123" s="512"/>
      <c r="H123" s="512"/>
      <c r="I123" s="629"/>
      <c r="J123" s="629"/>
      <c r="K123" s="629"/>
      <c r="L123" s="629"/>
      <c r="M123" s="629"/>
      <c r="N123" s="629"/>
      <c r="O123" s="629"/>
      <c r="P123" s="629"/>
      <c r="Q123" s="629"/>
      <c r="R123" s="629"/>
      <c r="S123" s="629"/>
      <c r="T123" s="629"/>
      <c r="U123" s="629"/>
      <c r="V123" s="629"/>
      <c r="W123" s="629"/>
      <c r="X123" s="629"/>
      <c r="Y123" s="629"/>
      <c r="Z123" s="629"/>
      <c r="AA123" s="629"/>
      <c r="AB123" s="629"/>
      <c r="AC123" s="630"/>
    </row>
    <row r="124" spans="1:29" ht="13.5">
      <c r="A124" s="628"/>
      <c r="B124" s="628"/>
      <c r="C124" s="628"/>
      <c r="D124" s="633" t="s">
        <v>33</v>
      </c>
      <c r="E124" s="629"/>
      <c r="F124" s="629" t="s">
        <v>586</v>
      </c>
      <c r="G124" s="629"/>
      <c r="H124" s="629"/>
      <c r="I124" s="629"/>
      <c r="J124" s="629"/>
      <c r="K124" s="629"/>
      <c r="L124" s="629"/>
      <c r="M124" s="629"/>
      <c r="N124" s="629"/>
      <c r="O124" s="629"/>
      <c r="P124" s="629"/>
      <c r="Q124" s="629"/>
      <c r="R124" s="629"/>
      <c r="S124" s="629"/>
      <c r="T124" s="629"/>
      <c r="U124" s="629"/>
      <c r="V124" s="629"/>
      <c r="W124" s="629"/>
      <c r="X124" s="629"/>
      <c r="Y124" s="629"/>
      <c r="Z124" s="629"/>
      <c r="AA124" s="629"/>
      <c r="AB124" s="629"/>
      <c r="AC124" s="630"/>
    </row>
    <row r="125" spans="1:29" ht="13.5">
      <c r="A125" s="628"/>
      <c r="B125" s="628"/>
      <c r="C125" s="628"/>
      <c r="D125" s="660">
        <f>D94</f>
        <v>161066825.288495</v>
      </c>
      <c r="E125" s="628" t="s">
        <v>334</v>
      </c>
      <c r="F125" s="660">
        <f>(D56+13338160)+56136+3949+4267+288.27</f>
        <v>159015640.27000001</v>
      </c>
      <c r="G125" s="628" t="str">
        <f>"="</f>
        <v>=</v>
      </c>
      <c r="H125" s="642">
        <f>+D125-F125</f>
        <v>2051185.0184949934</v>
      </c>
      <c r="I125" s="629" t="s">
        <v>750</v>
      </c>
      <c r="J125" s="995"/>
      <c r="K125" s="644"/>
      <c r="L125" s="629"/>
      <c r="M125" s="629"/>
      <c r="N125" s="629"/>
      <c r="O125" s="629"/>
      <c r="P125" s="629"/>
      <c r="Q125" s="629"/>
      <c r="R125" s="629"/>
      <c r="S125" s="629"/>
      <c r="T125" s="629"/>
      <c r="U125" s="629"/>
      <c r="V125" s="629"/>
      <c r="W125" s="629"/>
      <c r="X125" s="629"/>
      <c r="Y125" s="629"/>
      <c r="Z125" s="629"/>
      <c r="AA125" s="629"/>
      <c r="AB125" s="629"/>
      <c r="AC125" s="630"/>
    </row>
    <row r="126" spans="1:29" ht="13.5">
      <c r="A126" s="628"/>
      <c r="B126" s="628"/>
      <c r="C126" s="628"/>
      <c r="D126" s="661"/>
      <c r="E126" s="628"/>
      <c r="F126" s="642"/>
      <c r="G126" s="628"/>
      <c r="H126" s="642"/>
      <c r="I126" s="629"/>
      <c r="J126" s="629"/>
      <c r="K126" s="629"/>
      <c r="L126" s="629"/>
      <c r="M126" s="629"/>
      <c r="N126" s="629"/>
      <c r="O126" s="629"/>
      <c r="P126" s="629"/>
      <c r="Q126" s="629"/>
      <c r="R126" s="629"/>
      <c r="S126" s="629"/>
      <c r="T126" s="629"/>
      <c r="U126" s="629"/>
      <c r="V126" s="629"/>
      <c r="W126" s="629"/>
      <c r="X126" s="629"/>
      <c r="Y126" s="629"/>
      <c r="Z126" s="629"/>
      <c r="AA126" s="629"/>
      <c r="AB126" s="629"/>
      <c r="AC126" s="630"/>
    </row>
    <row r="127" spans="1:29" ht="13.5">
      <c r="A127" s="628"/>
      <c r="B127" s="628"/>
      <c r="C127" s="628"/>
      <c r="D127" s="662" t="s">
        <v>558</v>
      </c>
      <c r="E127" s="628"/>
      <c r="F127" s="642"/>
      <c r="G127" s="628"/>
      <c r="H127" s="642"/>
      <c r="I127" s="629"/>
      <c r="J127" s="629"/>
      <c r="K127" s="629"/>
      <c r="L127" s="629"/>
      <c r="M127" s="629"/>
      <c r="N127" s="629"/>
      <c r="O127" s="629"/>
      <c r="P127" s="629"/>
      <c r="Q127" s="629"/>
      <c r="R127" s="629"/>
      <c r="S127" s="629"/>
      <c r="T127" s="629"/>
      <c r="U127" s="629"/>
      <c r="V127" s="629"/>
      <c r="W127" s="629"/>
      <c r="X127" s="629"/>
      <c r="Y127" s="629"/>
      <c r="Z127" s="629"/>
      <c r="AA127" s="629"/>
      <c r="AB127" s="629"/>
      <c r="AC127" s="630"/>
    </row>
    <row r="128" spans="1:29" ht="13.5">
      <c r="A128" s="628"/>
      <c r="B128" s="628"/>
      <c r="C128" s="628"/>
      <c r="D128" s="662" t="s">
        <v>615</v>
      </c>
      <c r="E128" s="628"/>
      <c r="F128" s="663">
        <v>3.0000000000000001E-3</v>
      </c>
      <c r="G128" s="628"/>
      <c r="H128" s="642"/>
      <c r="I128" s="629"/>
      <c r="J128" s="629"/>
      <c r="K128" s="629"/>
      <c r="L128" s="629"/>
      <c r="M128" s="629"/>
      <c r="N128" s="629"/>
      <c r="O128" s="629"/>
      <c r="P128" s="629"/>
      <c r="Q128" s="629"/>
      <c r="R128" s="629"/>
      <c r="S128" s="629"/>
      <c r="T128" s="629"/>
      <c r="U128" s="629"/>
      <c r="V128" s="629"/>
      <c r="W128" s="629"/>
      <c r="X128" s="629"/>
      <c r="Y128" s="629"/>
      <c r="Z128" s="629"/>
      <c r="AA128" s="629"/>
      <c r="AB128" s="629"/>
      <c r="AC128" s="630"/>
    </row>
    <row r="129" spans="1:29" ht="13.5">
      <c r="A129" s="628"/>
      <c r="B129" s="628"/>
      <c r="C129" s="628"/>
      <c r="D129" s="664" t="s">
        <v>539</v>
      </c>
      <c r="E129" s="628" t="s">
        <v>559</v>
      </c>
      <c r="F129" s="628" t="s">
        <v>560</v>
      </c>
      <c r="G129" s="664" t="s">
        <v>363</v>
      </c>
      <c r="H129" s="628"/>
      <c r="I129" s="664" t="s">
        <v>561</v>
      </c>
      <c r="J129" s="665" t="s">
        <v>480</v>
      </c>
      <c r="K129" s="629"/>
      <c r="L129" s="629"/>
      <c r="M129" s="629"/>
      <c r="N129" s="629"/>
      <c r="O129" s="629"/>
      <c r="P129" s="629"/>
      <c r="Q129" s="629"/>
      <c r="R129" s="629"/>
      <c r="S129" s="629"/>
      <c r="T129" s="629"/>
      <c r="U129" s="629"/>
      <c r="V129" s="629"/>
      <c r="W129" s="629"/>
      <c r="X129" s="629"/>
      <c r="Y129" s="629"/>
      <c r="Z129" s="629"/>
      <c r="AA129" s="629"/>
      <c r="AB129" s="629"/>
      <c r="AC129" s="630"/>
    </row>
    <row r="130" spans="1:29" ht="13.5">
      <c r="A130" s="628"/>
      <c r="B130" s="628"/>
      <c r="C130" s="628"/>
      <c r="D130" s="628"/>
      <c r="E130" s="628"/>
      <c r="F130" s="628"/>
      <c r="G130" s="628" t="s">
        <v>616</v>
      </c>
      <c r="H130" s="628" t="s">
        <v>562</v>
      </c>
      <c r="I130" s="628"/>
      <c r="J130" s="628"/>
      <c r="K130" s="629"/>
      <c r="L130" s="629"/>
      <c r="M130" s="629"/>
      <c r="N130" s="629"/>
      <c r="O130" s="629"/>
      <c r="P130" s="629"/>
      <c r="Q130" s="629"/>
      <c r="R130" s="629"/>
      <c r="S130" s="629"/>
      <c r="T130" s="629"/>
      <c r="U130" s="629"/>
      <c r="V130" s="629"/>
      <c r="W130" s="629"/>
      <c r="X130" s="629"/>
      <c r="Y130" s="629"/>
      <c r="Z130" s="629"/>
      <c r="AA130" s="629"/>
      <c r="AB130" s="629"/>
      <c r="AC130" s="630"/>
    </row>
    <row r="131" spans="1:29" ht="13.5">
      <c r="A131" s="628"/>
      <c r="B131" s="628"/>
      <c r="C131" s="628"/>
      <c r="D131" s="629" t="s">
        <v>551</v>
      </c>
      <c r="E131" s="629" t="s">
        <v>489</v>
      </c>
      <c r="F131" s="637">
        <f>+H125/12</f>
        <v>170932.0848745828</v>
      </c>
      <c r="G131" s="666">
        <f>+F128</f>
        <v>3.0000000000000001E-3</v>
      </c>
      <c r="H131" s="629">
        <v>11.5</v>
      </c>
      <c r="I131" s="637">
        <f t="shared" ref="I131:I142" si="30">+H131*G131*F131</f>
        <v>5897.1569281731072</v>
      </c>
      <c r="J131" s="637">
        <f t="shared" ref="J131:J142" si="31">+F131+I131</f>
        <v>176829.24180275592</v>
      </c>
      <c r="K131" s="629"/>
      <c r="L131" s="629"/>
      <c r="M131" s="629"/>
      <c r="N131" s="629"/>
      <c r="O131" s="629"/>
      <c r="P131" s="629"/>
      <c r="Q131" s="629"/>
      <c r="R131" s="629"/>
      <c r="S131" s="629"/>
      <c r="T131" s="629"/>
      <c r="U131" s="629"/>
      <c r="V131" s="629"/>
      <c r="W131" s="629"/>
      <c r="X131" s="629"/>
      <c r="Y131" s="629"/>
      <c r="Z131" s="629"/>
      <c r="AA131" s="629"/>
      <c r="AB131" s="629"/>
      <c r="AC131" s="630"/>
    </row>
    <row r="132" spans="1:29" ht="13.5">
      <c r="A132" s="628"/>
      <c r="B132" s="628"/>
      <c r="C132" s="628"/>
      <c r="D132" s="629" t="s">
        <v>552</v>
      </c>
      <c r="E132" s="629" t="str">
        <f t="shared" ref="E132:G137" si="32">+E131</f>
        <v>Year 1</v>
      </c>
      <c r="F132" s="642">
        <f t="shared" si="32"/>
        <v>170932.0848745828</v>
      </c>
      <c r="G132" s="667">
        <f t="shared" si="32"/>
        <v>3.0000000000000001E-3</v>
      </c>
      <c r="H132" s="629">
        <f t="shared" ref="H132:H142" si="33">+H131-1</f>
        <v>10.5</v>
      </c>
      <c r="I132" s="637">
        <f t="shared" si="30"/>
        <v>5384.3606735493586</v>
      </c>
      <c r="J132" s="637">
        <f t="shared" si="31"/>
        <v>176316.44554813215</v>
      </c>
      <c r="K132" s="629"/>
      <c r="L132" s="629"/>
      <c r="M132" s="629"/>
      <c r="N132" s="629"/>
      <c r="O132" s="629"/>
      <c r="P132" s="629"/>
      <c r="Q132" s="629"/>
      <c r="R132" s="629"/>
      <c r="S132" s="629"/>
      <c r="T132" s="629"/>
      <c r="U132" s="629"/>
      <c r="V132" s="629"/>
      <c r="W132" s="629"/>
      <c r="X132" s="629"/>
      <c r="Y132" s="629"/>
      <c r="Z132" s="629"/>
      <c r="AA132" s="629"/>
      <c r="AB132" s="629"/>
      <c r="AC132" s="630"/>
    </row>
    <row r="133" spans="1:29" ht="13.5">
      <c r="A133" s="628"/>
      <c r="B133" s="628"/>
      <c r="C133" s="628"/>
      <c r="D133" s="629" t="s">
        <v>553</v>
      </c>
      <c r="E133" s="629" t="str">
        <f t="shared" si="32"/>
        <v>Year 1</v>
      </c>
      <c r="F133" s="642">
        <f t="shared" si="32"/>
        <v>170932.0848745828</v>
      </c>
      <c r="G133" s="667">
        <f t="shared" si="32"/>
        <v>3.0000000000000001E-3</v>
      </c>
      <c r="H133" s="629">
        <f t="shared" si="33"/>
        <v>9.5</v>
      </c>
      <c r="I133" s="637">
        <f t="shared" si="30"/>
        <v>4871.56441892561</v>
      </c>
      <c r="J133" s="637">
        <f t="shared" si="31"/>
        <v>175803.64929350841</v>
      </c>
      <c r="K133" s="629"/>
      <c r="L133" s="629"/>
      <c r="M133" s="629"/>
      <c r="N133" s="629"/>
      <c r="O133" s="629"/>
      <c r="P133" s="629"/>
      <c r="Q133" s="629"/>
      <c r="R133" s="629"/>
      <c r="S133" s="629"/>
      <c r="T133" s="629"/>
      <c r="U133" s="629"/>
      <c r="V133" s="629"/>
      <c r="W133" s="629"/>
      <c r="X133" s="629"/>
      <c r="Y133" s="629"/>
      <c r="Z133" s="629"/>
      <c r="AA133" s="629"/>
      <c r="AB133" s="629"/>
      <c r="AC133" s="630"/>
    </row>
    <row r="134" spans="1:29" ht="13.5">
      <c r="A134" s="628"/>
      <c r="B134" s="628"/>
      <c r="C134" s="628"/>
      <c r="D134" s="629" t="s">
        <v>554</v>
      </c>
      <c r="E134" s="629" t="str">
        <f t="shared" si="32"/>
        <v>Year 1</v>
      </c>
      <c r="F134" s="642">
        <f t="shared" si="32"/>
        <v>170932.0848745828</v>
      </c>
      <c r="G134" s="667">
        <f t="shared" si="32"/>
        <v>3.0000000000000001E-3</v>
      </c>
      <c r="H134" s="629">
        <f t="shared" si="33"/>
        <v>8.5</v>
      </c>
      <c r="I134" s="637">
        <f t="shared" si="30"/>
        <v>4358.7681643018614</v>
      </c>
      <c r="J134" s="637">
        <f t="shared" si="31"/>
        <v>175290.85303888467</v>
      </c>
      <c r="K134" s="629"/>
      <c r="L134" s="629"/>
      <c r="M134" s="629"/>
      <c r="N134" s="629"/>
      <c r="O134" s="629"/>
      <c r="P134" s="629"/>
      <c r="Q134" s="629"/>
      <c r="R134" s="629"/>
      <c r="S134" s="629"/>
      <c r="T134" s="629"/>
      <c r="U134" s="629"/>
      <c r="V134" s="629"/>
      <c r="W134" s="629"/>
      <c r="X134" s="629"/>
      <c r="Y134" s="629"/>
      <c r="Z134" s="629"/>
      <c r="AA134" s="629"/>
      <c r="AB134" s="629"/>
      <c r="AC134" s="630"/>
    </row>
    <row r="135" spans="1:29" ht="13.5">
      <c r="A135" s="628"/>
      <c r="B135" s="628"/>
      <c r="C135" s="628"/>
      <c r="D135" s="629" t="s">
        <v>555</v>
      </c>
      <c r="E135" s="629" t="str">
        <f t="shared" si="32"/>
        <v>Year 1</v>
      </c>
      <c r="F135" s="642">
        <f t="shared" si="32"/>
        <v>170932.0848745828</v>
      </c>
      <c r="G135" s="667">
        <f t="shared" si="32"/>
        <v>3.0000000000000001E-3</v>
      </c>
      <c r="H135" s="629">
        <f t="shared" si="33"/>
        <v>7.5</v>
      </c>
      <c r="I135" s="637">
        <f t="shared" si="30"/>
        <v>3845.9719096781128</v>
      </c>
      <c r="J135" s="637">
        <f t="shared" si="31"/>
        <v>174778.0567842609</v>
      </c>
      <c r="K135" s="629"/>
      <c r="L135" s="629"/>
      <c r="M135" s="629"/>
      <c r="N135" s="629"/>
      <c r="O135" s="629"/>
      <c r="P135" s="629"/>
      <c r="Q135" s="629"/>
      <c r="R135" s="629"/>
      <c r="S135" s="629"/>
      <c r="T135" s="629"/>
      <c r="U135" s="629"/>
      <c r="V135" s="629"/>
      <c r="W135" s="629"/>
      <c r="X135" s="629"/>
      <c r="Y135" s="629"/>
      <c r="Z135" s="629"/>
      <c r="AA135" s="629"/>
      <c r="AB135" s="629"/>
      <c r="AC135" s="630"/>
    </row>
    <row r="136" spans="1:29" ht="13.5">
      <c r="A136" s="628"/>
      <c r="B136" s="628"/>
      <c r="C136" s="628"/>
      <c r="D136" s="629" t="s">
        <v>556</v>
      </c>
      <c r="E136" s="629" t="str">
        <f t="shared" si="32"/>
        <v>Year 1</v>
      </c>
      <c r="F136" s="642">
        <f t="shared" si="32"/>
        <v>170932.0848745828</v>
      </c>
      <c r="G136" s="667">
        <f t="shared" si="32"/>
        <v>3.0000000000000001E-3</v>
      </c>
      <c r="H136" s="629">
        <f t="shared" si="33"/>
        <v>6.5</v>
      </c>
      <c r="I136" s="637">
        <f t="shared" si="30"/>
        <v>3333.1756550543646</v>
      </c>
      <c r="J136" s="637">
        <f t="shared" si="31"/>
        <v>174265.26052963716</v>
      </c>
      <c r="K136" s="629"/>
      <c r="L136" s="629"/>
      <c r="M136" s="629"/>
      <c r="N136" s="629"/>
      <c r="O136" s="629"/>
      <c r="P136" s="629"/>
      <c r="Q136" s="629"/>
      <c r="R136" s="629"/>
      <c r="S136" s="629"/>
      <c r="T136" s="629"/>
      <c r="U136" s="629"/>
      <c r="V136" s="629"/>
      <c r="W136" s="629"/>
      <c r="X136" s="629"/>
      <c r="Y136" s="629"/>
      <c r="Z136" s="629"/>
      <c r="AA136" s="629"/>
      <c r="AB136" s="629"/>
      <c r="AC136" s="630"/>
    </row>
    <row r="137" spans="1:29" ht="13.5">
      <c r="A137" s="628"/>
      <c r="B137" s="628"/>
      <c r="C137" s="628"/>
      <c r="D137" s="629" t="s">
        <v>557</v>
      </c>
      <c r="E137" s="629" t="str">
        <f t="shared" si="32"/>
        <v>Year 1</v>
      </c>
      <c r="F137" s="642">
        <f t="shared" si="32"/>
        <v>170932.0848745828</v>
      </c>
      <c r="G137" s="667">
        <f t="shared" si="32"/>
        <v>3.0000000000000001E-3</v>
      </c>
      <c r="H137" s="629">
        <f t="shared" si="33"/>
        <v>5.5</v>
      </c>
      <c r="I137" s="637">
        <f t="shared" si="30"/>
        <v>2820.3794004306164</v>
      </c>
      <c r="J137" s="637">
        <f t="shared" si="31"/>
        <v>173752.46427501342</v>
      </c>
      <c r="K137" s="629"/>
      <c r="L137" s="629"/>
      <c r="M137" s="629"/>
      <c r="N137" s="629"/>
      <c r="O137" s="629"/>
      <c r="P137" s="629"/>
      <c r="Q137" s="629"/>
      <c r="R137" s="629"/>
      <c r="S137" s="629"/>
      <c r="T137" s="629"/>
      <c r="U137" s="629"/>
      <c r="V137" s="629"/>
      <c r="W137" s="629"/>
      <c r="X137" s="629"/>
      <c r="Y137" s="629"/>
      <c r="Z137" s="629"/>
      <c r="AA137" s="629"/>
      <c r="AB137" s="629"/>
      <c r="AC137" s="630"/>
    </row>
    <row r="138" spans="1:29" ht="13.5">
      <c r="A138" s="628"/>
      <c r="B138" s="628"/>
      <c r="C138" s="628"/>
      <c r="D138" s="629" t="s">
        <v>547</v>
      </c>
      <c r="E138" s="629" t="s">
        <v>533</v>
      </c>
      <c r="F138" s="642">
        <f t="shared" ref="F138:G142" si="34">+F137</f>
        <v>170932.0848745828</v>
      </c>
      <c r="G138" s="667">
        <f t="shared" si="34"/>
        <v>3.0000000000000001E-3</v>
      </c>
      <c r="H138" s="629">
        <f t="shared" si="33"/>
        <v>4.5</v>
      </c>
      <c r="I138" s="637">
        <f t="shared" si="30"/>
        <v>2307.5831458068678</v>
      </c>
      <c r="J138" s="637">
        <f t="shared" si="31"/>
        <v>173239.66802038965</v>
      </c>
      <c r="K138" s="629"/>
      <c r="L138" s="629"/>
      <c r="M138" s="629"/>
      <c r="N138" s="629"/>
      <c r="O138" s="629"/>
      <c r="P138" s="629"/>
      <c r="Q138" s="629"/>
      <c r="R138" s="629"/>
      <c r="S138" s="629"/>
      <c r="T138" s="629"/>
      <c r="U138" s="629"/>
      <c r="V138" s="629"/>
      <c r="W138" s="629"/>
      <c r="X138" s="629"/>
      <c r="Y138" s="629"/>
      <c r="Z138" s="629"/>
      <c r="AA138" s="629"/>
      <c r="AB138" s="629"/>
      <c r="AC138" s="630"/>
    </row>
    <row r="139" spans="1:29" ht="13.5">
      <c r="A139" s="628"/>
      <c r="B139" s="628"/>
      <c r="C139" s="628"/>
      <c r="D139" s="629" t="s">
        <v>548</v>
      </c>
      <c r="E139" s="629" t="str">
        <f>+E138</f>
        <v>Year 2</v>
      </c>
      <c r="F139" s="642">
        <f t="shared" si="34"/>
        <v>170932.0848745828</v>
      </c>
      <c r="G139" s="667">
        <f t="shared" si="34"/>
        <v>3.0000000000000001E-3</v>
      </c>
      <c r="H139" s="629">
        <f t="shared" si="33"/>
        <v>3.5</v>
      </c>
      <c r="I139" s="637">
        <f t="shared" si="30"/>
        <v>1794.7868911831195</v>
      </c>
      <c r="J139" s="637">
        <f t="shared" si="31"/>
        <v>172726.87176576591</v>
      </c>
      <c r="K139" s="629"/>
      <c r="L139" s="629"/>
      <c r="M139" s="629"/>
      <c r="N139" s="629"/>
      <c r="O139" s="629"/>
      <c r="P139" s="629"/>
      <c r="Q139" s="629"/>
      <c r="R139" s="629"/>
      <c r="S139" s="629"/>
      <c r="T139" s="629"/>
      <c r="U139" s="629"/>
      <c r="V139" s="629"/>
      <c r="W139" s="629"/>
      <c r="X139" s="629"/>
      <c r="Y139" s="629"/>
      <c r="Z139" s="629"/>
      <c r="AA139" s="629"/>
      <c r="AB139" s="629"/>
      <c r="AC139" s="630"/>
    </row>
    <row r="140" spans="1:29" ht="13.5">
      <c r="A140" s="628"/>
      <c r="B140" s="628"/>
      <c r="C140" s="628"/>
      <c r="D140" s="629" t="s">
        <v>549</v>
      </c>
      <c r="E140" s="629" t="str">
        <f>+E139</f>
        <v>Year 2</v>
      </c>
      <c r="F140" s="642">
        <f t="shared" si="34"/>
        <v>170932.0848745828</v>
      </c>
      <c r="G140" s="667">
        <f t="shared" si="34"/>
        <v>3.0000000000000001E-3</v>
      </c>
      <c r="H140" s="629">
        <f t="shared" si="33"/>
        <v>2.5</v>
      </c>
      <c r="I140" s="637">
        <f t="shared" si="30"/>
        <v>1281.9906365593708</v>
      </c>
      <c r="J140" s="637">
        <f t="shared" si="31"/>
        <v>172214.07551114217</v>
      </c>
      <c r="K140" s="629"/>
      <c r="L140" s="629"/>
      <c r="M140" s="629"/>
      <c r="N140" s="629"/>
      <c r="O140" s="629"/>
      <c r="P140" s="629"/>
      <c r="Q140" s="629"/>
      <c r="R140" s="629"/>
      <c r="S140" s="629"/>
      <c r="T140" s="629"/>
      <c r="U140" s="629"/>
      <c r="V140" s="629"/>
      <c r="W140" s="629"/>
      <c r="X140" s="629"/>
      <c r="Y140" s="629"/>
      <c r="Z140" s="629"/>
      <c r="AA140" s="629"/>
      <c r="AB140" s="629"/>
      <c r="AC140" s="630"/>
    </row>
    <row r="141" spans="1:29" ht="13.5">
      <c r="A141" s="628"/>
      <c r="B141" s="628"/>
      <c r="C141" s="628"/>
      <c r="D141" s="629" t="s">
        <v>550</v>
      </c>
      <c r="E141" s="629" t="str">
        <f>+E140</f>
        <v>Year 2</v>
      </c>
      <c r="F141" s="642">
        <f t="shared" si="34"/>
        <v>170932.0848745828</v>
      </c>
      <c r="G141" s="667">
        <f t="shared" si="34"/>
        <v>3.0000000000000001E-3</v>
      </c>
      <c r="H141" s="629">
        <f t="shared" si="33"/>
        <v>1.5</v>
      </c>
      <c r="I141" s="637">
        <f t="shared" si="30"/>
        <v>769.19438193562269</v>
      </c>
      <c r="J141" s="637">
        <f t="shared" si="31"/>
        <v>171701.27925651841</v>
      </c>
      <c r="K141" s="629"/>
      <c r="L141" s="629"/>
      <c r="M141" s="629"/>
      <c r="N141" s="629"/>
      <c r="O141" s="629"/>
      <c r="P141" s="629"/>
      <c r="Q141" s="629"/>
      <c r="R141" s="629"/>
      <c r="S141" s="629"/>
      <c r="T141" s="629"/>
      <c r="U141" s="629"/>
      <c r="V141" s="629"/>
      <c r="W141" s="629"/>
      <c r="X141" s="629"/>
      <c r="Y141" s="629"/>
      <c r="Z141" s="629"/>
      <c r="AA141" s="629"/>
      <c r="AB141" s="629"/>
      <c r="AC141" s="630"/>
    </row>
    <row r="142" spans="1:29" ht="13.5">
      <c r="A142" s="628"/>
      <c r="B142" s="628"/>
      <c r="C142" s="628"/>
      <c r="D142" s="629" t="s">
        <v>544</v>
      </c>
      <c r="E142" s="629" t="str">
        <f>+E141</f>
        <v>Year 2</v>
      </c>
      <c r="F142" s="642">
        <f t="shared" si="34"/>
        <v>170932.0848745828</v>
      </c>
      <c r="G142" s="667">
        <f t="shared" si="34"/>
        <v>3.0000000000000001E-3</v>
      </c>
      <c r="H142" s="629">
        <f t="shared" si="33"/>
        <v>0.5</v>
      </c>
      <c r="I142" s="637">
        <f t="shared" si="30"/>
        <v>256.39812731187419</v>
      </c>
      <c r="J142" s="637">
        <f t="shared" si="31"/>
        <v>171188.48300189467</v>
      </c>
      <c r="K142" s="629"/>
      <c r="L142" s="629"/>
      <c r="M142" s="629"/>
      <c r="N142" s="629"/>
      <c r="O142" s="629"/>
      <c r="P142" s="629"/>
      <c r="Q142" s="629"/>
      <c r="R142" s="629"/>
      <c r="S142" s="629"/>
      <c r="T142" s="629"/>
      <c r="U142" s="629"/>
      <c r="V142" s="629"/>
      <c r="W142" s="629"/>
      <c r="X142" s="629"/>
      <c r="Y142" s="629"/>
      <c r="Z142" s="629"/>
      <c r="AA142" s="629"/>
      <c r="AB142" s="629"/>
      <c r="AC142" s="630"/>
    </row>
    <row r="143" spans="1:29" ht="13.5">
      <c r="A143" s="628"/>
      <c r="B143" s="628"/>
      <c r="C143" s="628"/>
      <c r="D143" s="629" t="s">
        <v>179</v>
      </c>
      <c r="E143" s="629"/>
      <c r="F143" s="642">
        <f>SUM(F131:F142)</f>
        <v>2051185.0184949932</v>
      </c>
      <c r="G143" s="629"/>
      <c r="H143" s="629"/>
      <c r="I143" s="629"/>
      <c r="J143" s="637">
        <f>SUM(J131:J142)</f>
        <v>2088106.3488279036</v>
      </c>
      <c r="K143" s="629"/>
      <c r="L143" s="629"/>
      <c r="M143" s="629"/>
      <c r="N143" s="629"/>
      <c r="O143" s="629"/>
      <c r="P143" s="629"/>
      <c r="Q143" s="629"/>
      <c r="R143" s="629"/>
      <c r="S143" s="629"/>
      <c r="T143" s="629"/>
      <c r="U143" s="629"/>
      <c r="V143" s="629"/>
      <c r="W143" s="629"/>
      <c r="X143" s="629"/>
      <c r="Y143" s="629"/>
      <c r="Z143" s="629"/>
      <c r="AA143" s="629"/>
      <c r="AB143" s="629"/>
      <c r="AC143" s="630"/>
    </row>
    <row r="144" spans="1:29" ht="13.5">
      <c r="A144" s="628"/>
      <c r="B144" s="628"/>
      <c r="C144" s="628"/>
      <c r="D144" s="629"/>
      <c r="E144" s="629"/>
      <c r="F144" s="642"/>
      <c r="G144" s="629"/>
      <c r="H144" s="629"/>
      <c r="I144" s="629"/>
      <c r="J144" s="637"/>
      <c r="K144" s="629"/>
      <c r="L144" s="629"/>
      <c r="M144" s="629"/>
      <c r="N144" s="629"/>
      <c r="O144" s="629"/>
      <c r="P144" s="629"/>
      <c r="Q144" s="629"/>
      <c r="R144" s="629"/>
      <c r="S144" s="629"/>
      <c r="T144" s="629"/>
      <c r="U144" s="629"/>
      <c r="V144" s="629"/>
      <c r="W144" s="629"/>
      <c r="X144" s="629"/>
      <c r="Y144" s="629"/>
      <c r="Z144" s="629"/>
      <c r="AA144" s="629"/>
      <c r="AB144" s="629"/>
      <c r="AC144" s="630"/>
    </row>
    <row r="145" spans="1:29" ht="27">
      <c r="A145" s="628"/>
      <c r="B145" s="628"/>
      <c r="C145" s="628"/>
      <c r="D145" s="629"/>
      <c r="E145" s="629"/>
      <c r="F145" s="664" t="s">
        <v>563</v>
      </c>
      <c r="G145" s="628" t="s">
        <v>617</v>
      </c>
      <c r="H145" s="668" t="s">
        <v>618</v>
      </c>
      <c r="I145" s="628" t="s">
        <v>563</v>
      </c>
      <c r="J145" s="629"/>
      <c r="K145" s="629"/>
      <c r="L145" s="629"/>
      <c r="M145" s="629"/>
      <c r="N145" s="629"/>
      <c r="O145" s="629"/>
      <c r="P145" s="629"/>
      <c r="Q145" s="629"/>
      <c r="R145" s="629"/>
      <c r="S145" s="629"/>
      <c r="T145" s="629"/>
      <c r="U145" s="629"/>
      <c r="V145" s="629"/>
      <c r="W145" s="629"/>
      <c r="X145" s="629"/>
      <c r="Y145" s="629"/>
      <c r="Z145" s="629"/>
      <c r="AA145" s="629"/>
      <c r="AB145" s="629"/>
      <c r="AC145" s="630"/>
    </row>
    <row r="146" spans="1:29" ht="13.5">
      <c r="A146" s="628"/>
      <c r="B146" s="628"/>
      <c r="C146" s="628"/>
      <c r="D146" s="629" t="str">
        <f t="shared" ref="D146:D157" si="35">+D131</f>
        <v>Jun</v>
      </c>
      <c r="E146" s="629" t="str">
        <f>+E142</f>
        <v>Year 2</v>
      </c>
      <c r="F146" s="642">
        <f>+J143</f>
        <v>2088106.3488279036</v>
      </c>
      <c r="G146" s="667">
        <f>+G142</f>
        <v>3.0000000000000001E-3</v>
      </c>
      <c r="H146" s="637">
        <f>-PMT(G146,12,J143)</f>
        <v>177420.66932777362</v>
      </c>
      <c r="I146" s="637">
        <f t="shared" ref="I146:I157" si="36">+F146+F146*G146-H146</f>
        <v>1916949.9985466136</v>
      </c>
      <c r="J146" s="629"/>
      <c r="K146" s="629"/>
      <c r="L146" s="629"/>
      <c r="M146" s="629"/>
      <c r="N146" s="629"/>
      <c r="O146" s="629"/>
      <c r="P146" s="629"/>
      <c r="Q146" s="629"/>
      <c r="R146" s="629"/>
      <c r="S146" s="629"/>
      <c r="T146" s="629"/>
      <c r="U146" s="629"/>
      <c r="V146" s="629"/>
      <c r="W146" s="629"/>
      <c r="X146" s="629"/>
      <c r="Y146" s="629"/>
      <c r="Z146" s="629"/>
      <c r="AA146" s="629"/>
      <c r="AB146" s="629"/>
      <c r="AC146" s="630"/>
    </row>
    <row r="147" spans="1:29" ht="13.5">
      <c r="A147" s="628"/>
      <c r="B147" s="628"/>
      <c r="C147" s="628"/>
      <c r="D147" s="629" t="str">
        <f t="shared" si="35"/>
        <v>Jul</v>
      </c>
      <c r="E147" s="629" t="str">
        <f t="shared" ref="E147:E152" si="37">+E146</f>
        <v>Year 2</v>
      </c>
      <c r="F147" s="642">
        <f t="shared" ref="F147:F157" si="38">+I146</f>
        <v>1916949.9985466136</v>
      </c>
      <c r="G147" s="667">
        <f t="shared" ref="G147:G157" si="39">+G146</f>
        <v>3.0000000000000001E-3</v>
      </c>
      <c r="H147" s="642">
        <f t="shared" ref="H147:H157" si="40">+H146</f>
        <v>177420.66932777362</v>
      </c>
      <c r="I147" s="637">
        <f t="shared" si="36"/>
        <v>1745280.1792144799</v>
      </c>
      <c r="J147" s="629"/>
      <c r="K147" s="629"/>
      <c r="L147" s="629"/>
      <c r="M147" s="629"/>
      <c r="N147" s="629"/>
      <c r="O147" s="629"/>
      <c r="P147" s="629"/>
      <c r="Q147" s="629"/>
      <c r="R147" s="629"/>
      <c r="S147" s="629"/>
      <c r="T147" s="629"/>
      <c r="U147" s="629"/>
      <c r="V147" s="629"/>
      <c r="W147" s="629"/>
      <c r="X147" s="629"/>
      <c r="Y147" s="629"/>
      <c r="Z147" s="629"/>
      <c r="AA147" s="629"/>
      <c r="AB147" s="629"/>
      <c r="AC147" s="630"/>
    </row>
    <row r="148" spans="1:29" ht="13.5">
      <c r="A148" s="628"/>
      <c r="B148" s="628"/>
      <c r="C148" s="628"/>
      <c r="D148" s="629" t="str">
        <f t="shared" si="35"/>
        <v>Aug</v>
      </c>
      <c r="E148" s="629" t="str">
        <f t="shared" si="37"/>
        <v>Year 2</v>
      </c>
      <c r="F148" s="642">
        <f t="shared" si="38"/>
        <v>1745280.1792144799</v>
      </c>
      <c r="G148" s="667">
        <f t="shared" si="39"/>
        <v>3.0000000000000001E-3</v>
      </c>
      <c r="H148" s="642">
        <f t="shared" si="40"/>
        <v>177420.66932777362</v>
      </c>
      <c r="I148" s="637">
        <f t="shared" si="36"/>
        <v>1573095.3504243498</v>
      </c>
      <c r="J148" s="629"/>
      <c r="K148" s="629"/>
      <c r="L148" s="629"/>
      <c r="M148" s="629"/>
      <c r="N148" s="629"/>
      <c r="O148" s="629"/>
      <c r="P148" s="629"/>
      <c r="Q148" s="629"/>
      <c r="R148" s="629"/>
      <c r="S148" s="629"/>
      <c r="T148" s="629"/>
      <c r="U148" s="629"/>
      <c r="V148" s="629"/>
      <c r="W148" s="629"/>
      <c r="X148" s="629"/>
      <c r="Y148" s="629"/>
      <c r="Z148" s="629"/>
      <c r="AA148" s="629"/>
      <c r="AB148" s="629"/>
      <c r="AC148" s="630"/>
    </row>
    <row r="149" spans="1:29" ht="13.5">
      <c r="A149" s="628"/>
      <c r="B149" s="628"/>
      <c r="C149" s="628"/>
      <c r="D149" s="629" t="str">
        <f t="shared" si="35"/>
        <v>Sep</v>
      </c>
      <c r="E149" s="629" t="str">
        <f t="shared" si="37"/>
        <v>Year 2</v>
      </c>
      <c r="F149" s="642">
        <f t="shared" si="38"/>
        <v>1573095.3504243498</v>
      </c>
      <c r="G149" s="667">
        <f t="shared" si="39"/>
        <v>3.0000000000000001E-3</v>
      </c>
      <c r="H149" s="642">
        <f t="shared" si="40"/>
        <v>177420.66932777362</v>
      </c>
      <c r="I149" s="637">
        <f t="shared" si="36"/>
        <v>1400393.9671478493</v>
      </c>
      <c r="J149" s="629"/>
      <c r="K149" s="669"/>
      <c r="L149" s="629"/>
      <c r="M149" s="629"/>
      <c r="N149" s="629"/>
      <c r="O149" s="629"/>
      <c r="P149" s="629"/>
      <c r="Q149" s="629"/>
      <c r="R149" s="629"/>
      <c r="S149" s="629"/>
      <c r="T149" s="629"/>
      <c r="U149" s="629"/>
      <c r="V149" s="629"/>
      <c r="W149" s="629"/>
      <c r="X149" s="629"/>
      <c r="Y149" s="629"/>
      <c r="Z149" s="629"/>
      <c r="AA149" s="629"/>
      <c r="AB149" s="629"/>
      <c r="AC149" s="630"/>
    </row>
    <row r="150" spans="1:29" ht="13.5">
      <c r="A150" s="628"/>
      <c r="B150" s="628"/>
      <c r="C150" s="628"/>
      <c r="D150" s="629" t="str">
        <f t="shared" si="35"/>
        <v>Oct</v>
      </c>
      <c r="E150" s="629" t="str">
        <f t="shared" si="37"/>
        <v>Year 2</v>
      </c>
      <c r="F150" s="642">
        <f t="shared" si="38"/>
        <v>1400393.9671478493</v>
      </c>
      <c r="G150" s="667">
        <f t="shared" si="39"/>
        <v>3.0000000000000001E-3</v>
      </c>
      <c r="H150" s="642">
        <f t="shared" si="40"/>
        <v>177420.66932777362</v>
      </c>
      <c r="I150" s="637">
        <f t="shared" si="36"/>
        <v>1227174.4797215192</v>
      </c>
      <c r="J150" s="629"/>
      <c r="K150" s="667"/>
      <c r="L150" s="629"/>
      <c r="M150" s="629"/>
      <c r="N150" s="629"/>
      <c r="O150" s="629"/>
      <c r="P150" s="629"/>
      <c r="Q150" s="629"/>
      <c r="R150" s="629"/>
      <c r="S150" s="629"/>
      <c r="T150" s="629"/>
      <c r="U150" s="629"/>
      <c r="V150" s="629"/>
      <c r="W150" s="629"/>
      <c r="X150" s="629"/>
      <c r="Y150" s="629"/>
      <c r="Z150" s="629"/>
      <c r="AA150" s="629"/>
      <c r="AB150" s="629"/>
      <c r="AC150" s="630"/>
    </row>
    <row r="151" spans="1:29" ht="13.5">
      <c r="A151" s="628"/>
      <c r="B151" s="628"/>
      <c r="C151" s="628"/>
      <c r="D151" s="629" t="str">
        <f t="shared" si="35"/>
        <v>Nov</v>
      </c>
      <c r="E151" s="629" t="str">
        <f t="shared" si="37"/>
        <v>Year 2</v>
      </c>
      <c r="F151" s="642">
        <f t="shared" si="38"/>
        <v>1227174.4797215192</v>
      </c>
      <c r="G151" s="667">
        <f t="shared" si="39"/>
        <v>3.0000000000000001E-3</v>
      </c>
      <c r="H151" s="642">
        <f t="shared" si="40"/>
        <v>177420.66932777362</v>
      </c>
      <c r="I151" s="637">
        <f t="shared" si="36"/>
        <v>1053435.3338329101</v>
      </c>
      <c r="J151" s="629"/>
      <c r="K151" s="629"/>
      <c r="L151" s="629"/>
      <c r="M151" s="629"/>
      <c r="N151" s="629"/>
      <c r="O151" s="629"/>
      <c r="P151" s="629"/>
      <c r="Q151" s="629"/>
      <c r="R151" s="629"/>
      <c r="S151" s="629"/>
      <c r="T151" s="629"/>
      <c r="U151" s="629"/>
      <c r="V151" s="629"/>
      <c r="W151" s="629"/>
      <c r="X151" s="629"/>
      <c r="Y151" s="629"/>
      <c r="Z151" s="629"/>
      <c r="AA151" s="629"/>
      <c r="AB151" s="629"/>
      <c r="AC151" s="630"/>
    </row>
    <row r="152" spans="1:29" ht="13.5">
      <c r="A152" s="628"/>
      <c r="B152" s="628"/>
      <c r="C152" s="628"/>
      <c r="D152" s="629" t="str">
        <f t="shared" si="35"/>
        <v>Dec</v>
      </c>
      <c r="E152" s="629" t="str">
        <f t="shared" si="37"/>
        <v>Year 2</v>
      </c>
      <c r="F152" s="642">
        <f t="shared" si="38"/>
        <v>1053435.3338329101</v>
      </c>
      <c r="G152" s="667">
        <f t="shared" si="39"/>
        <v>3.0000000000000001E-3</v>
      </c>
      <c r="H152" s="642">
        <f t="shared" si="40"/>
        <v>177420.66932777362</v>
      </c>
      <c r="I152" s="637">
        <f t="shared" si="36"/>
        <v>879174.97050663526</v>
      </c>
      <c r="J152" s="629"/>
      <c r="K152" s="629"/>
      <c r="L152" s="629"/>
      <c r="M152" s="629"/>
      <c r="N152" s="629"/>
      <c r="O152" s="629"/>
      <c r="P152" s="629"/>
      <c r="Q152" s="629"/>
      <c r="R152" s="629"/>
      <c r="S152" s="629"/>
      <c r="T152" s="629"/>
      <c r="U152" s="629"/>
      <c r="V152" s="629"/>
      <c r="W152" s="629"/>
      <c r="X152" s="629"/>
      <c r="Y152" s="629"/>
      <c r="Z152" s="629"/>
      <c r="AA152" s="629"/>
      <c r="AB152" s="629"/>
      <c r="AC152" s="630"/>
    </row>
    <row r="153" spans="1:29" ht="13.5">
      <c r="A153" s="628"/>
      <c r="B153" s="628"/>
      <c r="C153" s="628"/>
      <c r="D153" s="629" t="str">
        <f t="shared" si="35"/>
        <v>Jan</v>
      </c>
      <c r="E153" s="629" t="s">
        <v>535</v>
      </c>
      <c r="F153" s="642">
        <f t="shared" si="38"/>
        <v>879174.97050663526</v>
      </c>
      <c r="G153" s="667">
        <f t="shared" si="39"/>
        <v>3.0000000000000001E-3</v>
      </c>
      <c r="H153" s="642">
        <f t="shared" si="40"/>
        <v>177420.66932777362</v>
      </c>
      <c r="I153" s="637">
        <f t="shared" si="36"/>
        <v>704391.8260903816</v>
      </c>
      <c r="J153" s="629"/>
      <c r="K153" s="629"/>
      <c r="L153" s="629"/>
      <c r="M153" s="629"/>
      <c r="N153" s="629"/>
      <c r="O153" s="629"/>
      <c r="P153" s="629"/>
      <c r="Q153" s="629"/>
      <c r="R153" s="629"/>
      <c r="S153" s="629"/>
      <c r="T153" s="629"/>
      <c r="U153" s="629"/>
      <c r="V153" s="629"/>
      <c r="W153" s="629"/>
      <c r="X153" s="629"/>
      <c r="Y153" s="629"/>
      <c r="Z153" s="629"/>
      <c r="AA153" s="629"/>
      <c r="AB153" s="629"/>
      <c r="AC153" s="630"/>
    </row>
    <row r="154" spans="1:29" ht="13.5">
      <c r="A154" s="628"/>
      <c r="B154" s="628"/>
      <c r="C154" s="628"/>
      <c r="D154" s="629" t="str">
        <f t="shared" si="35"/>
        <v>Feb</v>
      </c>
      <c r="E154" s="629" t="str">
        <f>+E153</f>
        <v>Year 3</v>
      </c>
      <c r="F154" s="642">
        <f t="shared" si="38"/>
        <v>704391.8260903816</v>
      </c>
      <c r="G154" s="667">
        <f t="shared" si="39"/>
        <v>3.0000000000000001E-3</v>
      </c>
      <c r="H154" s="642">
        <f t="shared" si="40"/>
        <v>177420.66932777362</v>
      </c>
      <c r="I154" s="637">
        <f t="shared" si="36"/>
        <v>529084.33224087907</v>
      </c>
      <c r="J154" s="629"/>
      <c r="K154" s="629"/>
      <c r="L154" s="629"/>
      <c r="M154" s="629"/>
      <c r="N154" s="629"/>
      <c r="O154" s="629"/>
      <c r="P154" s="629"/>
      <c r="Q154" s="629"/>
      <c r="R154" s="629"/>
      <c r="S154" s="629"/>
      <c r="T154" s="629"/>
      <c r="U154" s="629"/>
      <c r="V154" s="629"/>
      <c r="W154" s="629"/>
      <c r="X154" s="629"/>
      <c r="Y154" s="629"/>
      <c r="Z154" s="629"/>
      <c r="AA154" s="629"/>
      <c r="AB154" s="629"/>
      <c r="AC154" s="630"/>
    </row>
    <row r="155" spans="1:29" ht="13.5">
      <c r="A155" s="628"/>
      <c r="B155" s="628"/>
      <c r="C155" s="628"/>
      <c r="D155" s="629" t="str">
        <f t="shared" si="35"/>
        <v>Mar</v>
      </c>
      <c r="E155" s="629" t="str">
        <f>+E154</f>
        <v>Year 3</v>
      </c>
      <c r="F155" s="642">
        <f t="shared" si="38"/>
        <v>529084.33224087907</v>
      </c>
      <c r="G155" s="667">
        <f t="shared" si="39"/>
        <v>3.0000000000000001E-3</v>
      </c>
      <c r="H155" s="642">
        <f t="shared" si="40"/>
        <v>177420.66932777362</v>
      </c>
      <c r="I155" s="637">
        <f t="shared" si="36"/>
        <v>353250.91590982804</v>
      </c>
      <c r="J155" s="629"/>
      <c r="K155" s="629"/>
      <c r="L155" s="997"/>
      <c r="M155" s="629"/>
      <c r="N155" s="629"/>
      <c r="O155" s="629"/>
      <c r="P155" s="629"/>
      <c r="Q155" s="629"/>
      <c r="R155" s="629"/>
      <c r="S155" s="629"/>
      <c r="T155" s="629"/>
      <c r="U155" s="629"/>
      <c r="V155" s="629"/>
      <c r="W155" s="629"/>
      <c r="X155" s="629"/>
      <c r="Y155" s="629"/>
      <c r="Z155" s="629"/>
      <c r="AA155" s="629"/>
      <c r="AB155" s="629"/>
      <c r="AC155" s="630"/>
    </row>
    <row r="156" spans="1:29" ht="13.5">
      <c r="A156" s="628"/>
      <c r="B156" s="628"/>
      <c r="C156" s="628"/>
      <c r="D156" s="629" t="str">
        <f t="shared" si="35"/>
        <v>Apr</v>
      </c>
      <c r="E156" s="629" t="str">
        <f>+E155</f>
        <v>Year 3</v>
      </c>
      <c r="F156" s="642">
        <f t="shared" si="38"/>
        <v>353250.91590982804</v>
      </c>
      <c r="G156" s="667">
        <f t="shared" si="39"/>
        <v>3.0000000000000001E-3</v>
      </c>
      <c r="H156" s="642">
        <f t="shared" si="40"/>
        <v>177420.66932777362</v>
      </c>
      <c r="I156" s="637">
        <f t="shared" si="36"/>
        <v>176889.9993297839</v>
      </c>
      <c r="J156" s="629"/>
      <c r="K156" s="629"/>
      <c r="L156" s="629"/>
      <c r="M156" s="629"/>
      <c r="N156" s="629"/>
      <c r="O156" s="629"/>
      <c r="P156" s="629"/>
      <c r="Q156" s="629"/>
      <c r="R156" s="629"/>
      <c r="S156" s="629"/>
      <c r="T156" s="629"/>
      <c r="U156" s="629"/>
      <c r="V156" s="629"/>
      <c r="W156" s="629"/>
      <c r="X156" s="629"/>
      <c r="Y156" s="629"/>
      <c r="Z156" s="629"/>
      <c r="AA156" s="629"/>
      <c r="AB156" s="629"/>
      <c r="AC156" s="630"/>
    </row>
    <row r="157" spans="1:29" ht="13.5">
      <c r="A157" s="628"/>
      <c r="B157" s="628"/>
      <c r="C157" s="628"/>
      <c r="D157" s="629" t="str">
        <f t="shared" si="35"/>
        <v>May</v>
      </c>
      <c r="E157" s="629" t="str">
        <f>+E156</f>
        <v>Year 3</v>
      </c>
      <c r="F157" s="642">
        <f t="shared" si="38"/>
        <v>176889.9993297839</v>
      </c>
      <c r="G157" s="667">
        <f t="shared" si="39"/>
        <v>3.0000000000000001E-3</v>
      </c>
      <c r="H157" s="642">
        <f t="shared" si="40"/>
        <v>177420.66932777362</v>
      </c>
      <c r="I157" s="637">
        <f t="shared" si="36"/>
        <v>-3.7834979593753815E-10</v>
      </c>
      <c r="J157" s="629"/>
      <c r="K157" s="629"/>
      <c r="L157" s="629"/>
      <c r="M157" s="629"/>
      <c r="N157" s="629"/>
      <c r="O157" s="629"/>
      <c r="P157" s="629"/>
      <c r="Q157" s="629"/>
      <c r="R157" s="629"/>
      <c r="S157" s="629"/>
      <c r="T157" s="629"/>
      <c r="U157" s="629"/>
      <c r="V157" s="629"/>
      <c r="W157" s="629"/>
      <c r="X157" s="629"/>
      <c r="Y157" s="629"/>
      <c r="Z157" s="629"/>
      <c r="AA157" s="629"/>
      <c r="AB157" s="629"/>
      <c r="AC157" s="630"/>
    </row>
    <row r="158" spans="1:29" ht="13.5">
      <c r="A158" s="628"/>
      <c r="B158" s="628"/>
      <c r="C158" s="628"/>
      <c r="D158" s="629" t="s">
        <v>587</v>
      </c>
      <c r="E158" s="629"/>
      <c r="F158" s="629"/>
      <c r="G158" s="629"/>
      <c r="H158" s="642">
        <f>SUM(H146:H157)</f>
        <v>2129048.0319332834</v>
      </c>
      <c r="I158" s="629"/>
      <c r="J158" s="629"/>
      <c r="K158" s="629"/>
      <c r="L158" s="629"/>
      <c r="M158" s="629"/>
      <c r="N158" s="629"/>
      <c r="O158" s="629"/>
      <c r="P158" s="629"/>
      <c r="Q158" s="629"/>
      <c r="R158" s="629"/>
      <c r="S158" s="629"/>
      <c r="T158" s="629"/>
      <c r="U158" s="629"/>
      <c r="V158" s="629"/>
      <c r="W158" s="629"/>
      <c r="X158" s="629"/>
      <c r="Y158" s="629"/>
      <c r="Z158" s="629"/>
      <c r="AA158" s="629"/>
      <c r="AB158" s="629"/>
      <c r="AC158" s="630"/>
    </row>
    <row r="159" spans="1:29" ht="13.5">
      <c r="A159" s="628"/>
      <c r="B159" s="628"/>
      <c r="C159" s="628"/>
      <c r="D159" s="629"/>
      <c r="E159" s="629"/>
      <c r="F159" s="629"/>
      <c r="G159" s="629"/>
      <c r="H159" s="629"/>
      <c r="I159" s="629"/>
      <c r="J159" s="629"/>
      <c r="K159" s="629"/>
      <c r="L159" s="629"/>
      <c r="M159" s="629"/>
      <c r="N159" s="629"/>
      <c r="O159" s="629"/>
      <c r="P159" s="629"/>
      <c r="Q159" s="629"/>
      <c r="R159" s="629"/>
      <c r="S159" s="629"/>
      <c r="T159" s="629"/>
      <c r="U159" s="629"/>
      <c r="V159" s="629"/>
      <c r="W159" s="629"/>
      <c r="X159" s="629"/>
      <c r="Y159" s="629"/>
      <c r="Z159" s="629"/>
      <c r="AA159" s="629"/>
      <c r="AB159" s="629"/>
      <c r="AC159" s="630"/>
    </row>
    <row r="160" spans="1:29" ht="13.5">
      <c r="B160" s="628"/>
      <c r="C160" s="628"/>
      <c r="D160" s="662" t="s">
        <v>332</v>
      </c>
      <c r="E160" s="628"/>
      <c r="G160" s="628"/>
      <c r="H160" s="642">
        <f>+H158</f>
        <v>2129048.0319332834</v>
      </c>
      <c r="I160" s="628"/>
      <c r="J160" s="642"/>
      <c r="K160" s="629"/>
      <c r="L160" s="629"/>
      <c r="M160" s="629"/>
      <c r="N160" s="629"/>
      <c r="O160" s="629"/>
      <c r="P160" s="629"/>
      <c r="Q160" s="629"/>
      <c r="R160" s="629"/>
      <c r="S160" s="629"/>
      <c r="T160" s="629"/>
      <c r="U160" s="629"/>
      <c r="V160" s="629"/>
      <c r="W160" s="629"/>
      <c r="X160" s="629"/>
      <c r="Y160" s="629"/>
      <c r="Z160" s="629"/>
      <c r="AA160" s="629"/>
      <c r="AB160" s="629"/>
      <c r="AC160" s="630"/>
    </row>
    <row r="161" spans="1:29" ht="13.5">
      <c r="B161" s="628"/>
      <c r="C161" s="628"/>
      <c r="D161" s="662"/>
      <c r="E161" s="628"/>
      <c r="G161" s="1203"/>
      <c r="H161" s="1204"/>
      <c r="I161" s="1198"/>
      <c r="J161" s="642"/>
      <c r="K161" s="629"/>
      <c r="L161" s="629"/>
      <c r="M161" s="629"/>
      <c r="N161" s="629"/>
      <c r="O161" s="629"/>
      <c r="P161" s="629"/>
      <c r="Q161" s="629"/>
      <c r="R161" s="629"/>
      <c r="S161" s="629"/>
      <c r="T161" s="629"/>
      <c r="U161" s="629"/>
      <c r="V161" s="629"/>
      <c r="W161" s="629"/>
      <c r="X161" s="629"/>
      <c r="Y161" s="629"/>
      <c r="Z161" s="629"/>
      <c r="AA161" s="629"/>
      <c r="AB161" s="629"/>
      <c r="AC161" s="630"/>
    </row>
    <row r="162" spans="1:29" ht="13.5">
      <c r="B162" s="628"/>
      <c r="C162" s="628"/>
      <c r="D162" s="662" t="s">
        <v>333</v>
      </c>
      <c r="E162" s="628"/>
      <c r="G162" s="628"/>
      <c r="H162" s="670">
        <f>D116</f>
        <v>163965745.36509499</v>
      </c>
      <c r="I162" s="638"/>
      <c r="J162" s="660"/>
      <c r="K162" s="629"/>
      <c r="L162" s="629"/>
      <c r="M162" s="629"/>
      <c r="N162" s="629"/>
      <c r="O162" s="629"/>
      <c r="P162" s="629"/>
      <c r="Q162" s="629"/>
      <c r="R162" s="629"/>
      <c r="S162" s="629"/>
      <c r="T162" s="629"/>
      <c r="U162" s="629"/>
      <c r="V162" s="629"/>
      <c r="W162" s="629"/>
      <c r="X162" s="629"/>
      <c r="Y162" s="629"/>
      <c r="Z162" s="629"/>
      <c r="AA162" s="629"/>
      <c r="AB162" s="629"/>
      <c r="AC162" s="630"/>
    </row>
    <row r="163" spans="1:29" ht="13.5">
      <c r="B163" s="628"/>
      <c r="C163" s="628"/>
      <c r="D163" s="662" t="s">
        <v>534</v>
      </c>
      <c r="E163" s="628"/>
      <c r="G163" s="628"/>
      <c r="H163" s="642">
        <f>H160+H162</f>
        <v>166094793.39702827</v>
      </c>
      <c r="I163" s="665"/>
      <c r="J163" s="660"/>
      <c r="K163" s="629"/>
      <c r="L163" s="629"/>
      <c r="M163" s="629"/>
      <c r="N163" s="629"/>
      <c r="O163" s="629"/>
      <c r="P163" s="629"/>
      <c r="Q163" s="629"/>
      <c r="R163" s="629"/>
      <c r="S163" s="629"/>
      <c r="T163" s="629"/>
      <c r="U163" s="629"/>
      <c r="V163" s="629"/>
      <c r="W163" s="629"/>
      <c r="X163" s="629"/>
      <c r="Y163" s="629"/>
      <c r="Z163" s="629"/>
      <c r="AA163" s="629"/>
      <c r="AB163" s="629"/>
      <c r="AC163" s="630"/>
    </row>
    <row r="164" spans="1:29" ht="13.5">
      <c r="B164" s="628"/>
      <c r="C164" s="628"/>
      <c r="D164" s="645"/>
      <c r="E164" s="628"/>
      <c r="G164" s="1196"/>
      <c r="H164" s="1197"/>
      <c r="I164" s="1198"/>
      <c r="J164" s="1199"/>
      <c r="K164" s="629"/>
      <c r="L164" s="629"/>
      <c r="M164" s="629"/>
      <c r="N164" s="629"/>
      <c r="O164" s="629"/>
      <c r="P164" s="629"/>
      <c r="Q164" s="629"/>
      <c r="R164" s="629"/>
      <c r="S164" s="629"/>
      <c r="T164" s="629"/>
      <c r="U164" s="629"/>
      <c r="V164" s="629"/>
      <c r="W164" s="629"/>
      <c r="X164" s="629"/>
      <c r="Y164" s="629"/>
      <c r="Z164" s="629"/>
      <c r="AA164" s="629"/>
      <c r="AB164" s="629"/>
      <c r="AC164" s="630"/>
    </row>
    <row r="165" spans="1:29" ht="13.5">
      <c r="A165" s="628"/>
      <c r="B165" s="628"/>
      <c r="C165" s="628"/>
      <c r="D165" s="645"/>
      <c r="E165" s="628"/>
      <c r="F165" s="642"/>
      <c r="G165" s="1196"/>
      <c r="H165" s="1197"/>
      <c r="J165" s="1199"/>
      <c r="K165" s="629"/>
      <c r="L165" s="629"/>
      <c r="M165" s="629"/>
      <c r="N165" s="629"/>
      <c r="O165" s="629"/>
      <c r="P165" s="629"/>
      <c r="Q165" s="629"/>
      <c r="R165" s="629"/>
      <c r="S165" s="629"/>
      <c r="T165" s="629"/>
      <c r="U165" s="629"/>
      <c r="V165" s="629"/>
      <c r="W165" s="629"/>
      <c r="X165" s="629"/>
      <c r="Y165" s="629"/>
      <c r="Z165" s="629"/>
      <c r="AA165" s="629"/>
      <c r="AB165" s="629"/>
      <c r="AC165" s="630"/>
    </row>
    <row r="166" spans="1:29" ht="13.5">
      <c r="A166" s="628">
        <f>+A20</f>
        <v>10</v>
      </c>
      <c r="B166" s="628" t="str">
        <f>+B20</f>
        <v>May</v>
      </c>
      <c r="C166" s="628" t="str">
        <f>+C20</f>
        <v>Year 3</v>
      </c>
      <c r="D166" s="633" t="str">
        <f>+D20</f>
        <v>Post results of Step 9 on PJM web site</v>
      </c>
      <c r="E166" s="629"/>
      <c r="F166" s="629"/>
      <c r="G166" s="1200"/>
      <c r="H166" s="1197"/>
      <c r="I166" s="1198"/>
      <c r="J166" s="1201"/>
      <c r="K166" s="629"/>
      <c r="L166" s="629"/>
      <c r="M166" s="629"/>
      <c r="N166" s="629"/>
      <c r="O166" s="629"/>
      <c r="P166" s="629"/>
      <c r="Q166" s="629"/>
      <c r="R166" s="629"/>
      <c r="S166" s="629"/>
      <c r="T166" s="629"/>
      <c r="U166" s="629"/>
      <c r="V166" s="629"/>
      <c r="W166" s="629"/>
      <c r="X166" s="629"/>
      <c r="Y166" s="629"/>
      <c r="Z166" s="629"/>
      <c r="AA166" s="629"/>
      <c r="AB166" s="629"/>
      <c r="AC166" s="630"/>
    </row>
    <row r="167" spans="1:29" ht="13.5">
      <c r="A167" s="628"/>
      <c r="B167" s="628"/>
      <c r="C167" s="628"/>
      <c r="D167" s="646">
        <f>H163</f>
        <v>166094793.39702827</v>
      </c>
      <c r="E167" s="629" t="str">
        <f>+D52</f>
        <v>Post results of Step 3 on PJM web site</v>
      </c>
      <c r="F167" s="629"/>
      <c r="G167" s="1202"/>
      <c r="H167" s="1197"/>
      <c r="I167" s="1201"/>
      <c r="J167" s="1201"/>
      <c r="K167" s="629"/>
      <c r="L167" s="629"/>
      <c r="M167" s="629"/>
      <c r="N167" s="629"/>
      <c r="O167" s="629"/>
      <c r="P167" s="629"/>
      <c r="Q167" s="629"/>
      <c r="R167" s="629"/>
      <c r="S167" s="629"/>
      <c r="T167" s="629"/>
      <c r="U167" s="629"/>
      <c r="V167" s="629"/>
      <c r="W167" s="629"/>
      <c r="X167" s="629"/>
      <c r="Y167" s="629"/>
      <c r="Z167" s="629"/>
      <c r="AA167" s="629"/>
      <c r="AB167" s="629"/>
      <c r="AC167" s="630"/>
    </row>
    <row r="168" spans="1:29" ht="13.5">
      <c r="A168" s="628"/>
      <c r="B168" s="628"/>
      <c r="C168" s="628"/>
      <c r="D168" s="651"/>
      <c r="E168" s="645"/>
      <c r="F168" s="629"/>
      <c r="I168" s="655"/>
      <c r="J168" s="655"/>
      <c r="K168" s="629"/>
      <c r="L168" s="629"/>
      <c r="M168" s="629"/>
      <c r="N168" s="629"/>
      <c r="O168" s="629"/>
      <c r="P168" s="629"/>
      <c r="Q168" s="629"/>
      <c r="R168" s="629"/>
      <c r="S168" s="629"/>
      <c r="T168" s="629"/>
      <c r="U168" s="629"/>
      <c r="V168" s="629"/>
      <c r="W168" s="629"/>
      <c r="X168" s="629"/>
      <c r="Y168" s="629"/>
      <c r="Z168" s="629"/>
      <c r="AA168" s="629"/>
      <c r="AB168" s="629"/>
      <c r="AC168" s="630"/>
    </row>
    <row r="169" spans="1:29" ht="13.5">
      <c r="A169" s="628"/>
      <c r="B169" s="628"/>
      <c r="C169" s="628"/>
      <c r="D169" s="646"/>
      <c r="E169" s="629"/>
      <c r="F169" s="629"/>
      <c r="G169" s="629"/>
      <c r="H169" s="629"/>
      <c r="I169" s="655"/>
      <c r="J169" s="655"/>
      <c r="K169" s="629"/>
      <c r="L169" s="629"/>
      <c r="M169" s="629"/>
      <c r="N169" s="629"/>
      <c r="O169" s="629"/>
      <c r="P169" s="629"/>
      <c r="Q169" s="629"/>
      <c r="R169" s="629"/>
      <c r="S169" s="629"/>
      <c r="T169" s="629"/>
      <c r="U169" s="629"/>
      <c r="V169" s="629"/>
      <c r="W169" s="629"/>
      <c r="X169" s="629"/>
      <c r="Y169" s="629"/>
      <c r="Z169" s="629"/>
      <c r="AA169" s="629"/>
      <c r="AB169" s="629"/>
      <c r="AC169" s="630"/>
    </row>
    <row r="170" spans="1:29" ht="13.5">
      <c r="A170" s="628">
        <f>+A21</f>
        <v>11</v>
      </c>
      <c r="B170" s="628" t="str">
        <f>+B21</f>
        <v>June</v>
      </c>
      <c r="C170" s="628" t="str">
        <f>+C21</f>
        <v>Year 3</v>
      </c>
      <c r="D170" s="671" t="str">
        <f>+D21</f>
        <v>Results of Step 9 go into effect for the Rate Year 2 (e.g., June 1, 2006 - May 31, 2007)</v>
      </c>
      <c r="E170" s="629"/>
      <c r="F170" s="629"/>
      <c r="G170" s="629"/>
      <c r="H170" s="629"/>
      <c r="I170" s="629"/>
      <c r="J170" s="629"/>
      <c r="K170" s="629"/>
      <c r="L170" s="629"/>
      <c r="M170" s="629"/>
      <c r="N170" s="629"/>
      <c r="O170" s="629"/>
      <c r="P170" s="629"/>
      <c r="Q170" s="629"/>
      <c r="R170" s="629"/>
      <c r="S170" s="629"/>
      <c r="T170" s="629"/>
      <c r="U170" s="629"/>
      <c r="V170" s="629"/>
      <c r="W170" s="629"/>
      <c r="X170" s="629"/>
      <c r="Y170" s="629"/>
      <c r="Z170" s="629"/>
      <c r="AA170" s="629"/>
      <c r="AB170" s="629"/>
      <c r="AC170" s="630"/>
    </row>
    <row r="171" spans="1:29" ht="13.5">
      <c r="A171" s="628"/>
      <c r="B171" s="628"/>
      <c r="C171" s="628"/>
      <c r="D171" s="672">
        <f>+D167</f>
        <v>166094793.39702827</v>
      </c>
      <c r="E171" s="629"/>
      <c r="F171" s="629"/>
      <c r="G171" s="629"/>
      <c r="H171" s="629"/>
      <c r="I171" s="629"/>
      <c r="J171" s="629"/>
      <c r="K171" s="629"/>
      <c r="L171" s="629"/>
      <c r="M171" s="629"/>
      <c r="N171" s="629"/>
      <c r="O171" s="629"/>
      <c r="P171" s="629"/>
      <c r="Q171" s="629"/>
      <c r="R171" s="629"/>
      <c r="S171" s="629"/>
      <c r="T171" s="629"/>
      <c r="U171" s="629"/>
      <c r="V171" s="629"/>
      <c r="W171" s="629"/>
      <c r="X171" s="629"/>
      <c r="Y171" s="629"/>
      <c r="Z171" s="629"/>
      <c r="AA171" s="629"/>
      <c r="AB171" s="629"/>
      <c r="AC171" s="630"/>
    </row>
    <row r="172" spans="1:29" ht="13.5">
      <c r="A172" s="628"/>
      <c r="B172" s="628"/>
      <c r="C172" s="628"/>
      <c r="D172" s="645"/>
      <c r="E172" s="629"/>
      <c r="F172" s="629"/>
      <c r="G172" s="629"/>
      <c r="H172" s="629"/>
      <c r="I172" s="629"/>
      <c r="J172" s="629"/>
      <c r="K172" s="629"/>
      <c r="L172" s="629"/>
      <c r="M172" s="629"/>
      <c r="N172" s="629"/>
      <c r="O172" s="629"/>
      <c r="P172" s="629"/>
      <c r="Q172" s="629"/>
      <c r="R172" s="629"/>
      <c r="S172" s="629"/>
      <c r="T172" s="629"/>
      <c r="U172" s="629"/>
      <c r="V172" s="629"/>
      <c r="W172" s="629"/>
      <c r="X172" s="629"/>
      <c r="Y172" s="629"/>
      <c r="Z172" s="629"/>
      <c r="AA172" s="629"/>
      <c r="AB172" s="629"/>
      <c r="AC172" s="630"/>
    </row>
    <row r="173" spans="1:29" ht="13.5">
      <c r="A173" s="628"/>
      <c r="B173" s="629"/>
      <c r="C173" s="628"/>
      <c r="D173" s="645"/>
      <c r="E173" s="629"/>
      <c r="F173" s="629"/>
      <c r="G173" s="629"/>
      <c r="H173" s="629"/>
      <c r="I173" s="629"/>
      <c r="J173" s="629"/>
      <c r="K173" s="629"/>
      <c r="L173" s="629"/>
      <c r="M173" s="629"/>
      <c r="N173" s="629"/>
      <c r="O173" s="629"/>
      <c r="P173" s="629"/>
      <c r="Q173" s="629"/>
      <c r="R173" s="629"/>
      <c r="S173" s="629"/>
      <c r="T173" s="629"/>
      <c r="U173" s="629"/>
      <c r="V173" s="629"/>
      <c r="W173" s="629"/>
      <c r="X173" s="629"/>
      <c r="Y173" s="629"/>
      <c r="Z173" s="629"/>
      <c r="AA173" s="629"/>
      <c r="AB173" s="629"/>
      <c r="AC173" s="630"/>
    </row>
    <row r="174" spans="1:29" ht="13.5">
      <c r="A174" s="628"/>
      <c r="B174" s="628"/>
      <c r="C174" s="628"/>
      <c r="D174" s="629"/>
      <c r="E174" s="629"/>
      <c r="F174" s="629"/>
      <c r="G174" s="629"/>
      <c r="H174" s="629"/>
      <c r="I174" s="629"/>
      <c r="J174" s="629"/>
      <c r="K174" s="629"/>
      <c r="L174" s="629"/>
      <c r="M174" s="629"/>
      <c r="N174" s="629"/>
      <c r="O174" s="629"/>
      <c r="P174" s="629"/>
      <c r="Q174" s="629"/>
      <c r="R174" s="629"/>
      <c r="S174" s="629"/>
      <c r="T174" s="629"/>
      <c r="U174" s="629"/>
      <c r="V174" s="629"/>
      <c r="W174" s="629"/>
      <c r="X174" s="629"/>
      <c r="Y174" s="629"/>
      <c r="Z174" s="629"/>
      <c r="AA174" s="629"/>
      <c r="AB174" s="629"/>
      <c r="AC174" s="630"/>
    </row>
    <row r="175" spans="1:29" ht="13.5">
      <c r="A175" s="628"/>
      <c r="B175" s="628"/>
      <c r="C175" s="628"/>
      <c r="D175" s="629"/>
      <c r="E175" s="629"/>
      <c r="F175" s="629"/>
      <c r="G175" s="629"/>
      <c r="H175" s="629"/>
      <c r="I175" s="629"/>
      <c r="J175" s="629"/>
      <c r="K175" s="629"/>
      <c r="L175" s="629"/>
      <c r="M175" s="629"/>
      <c r="N175" s="629"/>
      <c r="O175" s="629"/>
      <c r="P175" s="629"/>
      <c r="Q175" s="629"/>
      <c r="R175" s="629"/>
      <c r="S175" s="629"/>
      <c r="T175" s="629"/>
      <c r="U175" s="629"/>
      <c r="V175" s="629"/>
      <c r="W175" s="629"/>
      <c r="X175" s="629"/>
      <c r="Y175" s="629"/>
      <c r="Z175" s="629"/>
      <c r="AA175" s="629"/>
      <c r="AB175" s="629"/>
      <c r="AC175" s="630"/>
    </row>
    <row r="176" spans="1:29" ht="13.5">
      <c r="A176" s="628"/>
      <c r="B176" s="628"/>
      <c r="C176" s="628"/>
      <c r="I176" s="629"/>
      <c r="J176" s="629"/>
      <c r="K176" s="629"/>
      <c r="L176" s="629"/>
      <c r="M176" s="629"/>
      <c r="N176" s="629"/>
      <c r="O176" s="629"/>
      <c r="P176" s="629"/>
      <c r="Q176" s="629"/>
      <c r="R176" s="629"/>
      <c r="S176" s="629"/>
      <c r="T176" s="629"/>
      <c r="U176" s="629"/>
      <c r="V176" s="629"/>
      <c r="W176" s="629"/>
      <c r="X176" s="629"/>
      <c r="Y176" s="629"/>
      <c r="Z176" s="629"/>
      <c r="AA176" s="629"/>
      <c r="AB176" s="629"/>
      <c r="AC176" s="630"/>
    </row>
    <row r="177" spans="1:29" ht="13.5">
      <c r="A177" s="628"/>
      <c r="B177" s="628"/>
      <c r="C177" s="628"/>
      <c r="I177" s="629"/>
      <c r="J177" s="629"/>
      <c r="K177" s="629"/>
      <c r="L177" s="629"/>
      <c r="M177" s="629"/>
      <c r="N177" s="629"/>
      <c r="O177" s="629"/>
      <c r="P177" s="629"/>
      <c r="Q177" s="629"/>
      <c r="R177" s="629"/>
      <c r="S177" s="629"/>
      <c r="T177" s="629"/>
      <c r="U177" s="629"/>
      <c r="V177" s="629"/>
      <c r="W177" s="629"/>
      <c r="X177" s="629"/>
      <c r="Y177" s="629"/>
      <c r="Z177" s="629"/>
      <c r="AA177" s="629"/>
      <c r="AB177" s="629"/>
      <c r="AC177" s="630"/>
    </row>
    <row r="178" spans="1:29" ht="13.5">
      <c r="A178" s="628"/>
      <c r="B178" s="628"/>
      <c r="C178" s="628"/>
      <c r="I178" s="629"/>
      <c r="J178" s="629"/>
      <c r="K178" s="629"/>
      <c r="L178" s="629"/>
      <c r="M178" s="629"/>
      <c r="N178" s="629"/>
      <c r="O178" s="629"/>
      <c r="P178" s="629"/>
      <c r="Q178" s="629"/>
      <c r="R178" s="629"/>
      <c r="S178" s="629"/>
      <c r="T178" s="629"/>
      <c r="U178" s="629"/>
      <c r="V178" s="629"/>
      <c r="W178" s="629"/>
      <c r="X178" s="629"/>
      <c r="Y178" s="629"/>
      <c r="Z178" s="629"/>
      <c r="AA178" s="629"/>
      <c r="AB178" s="629"/>
      <c r="AC178" s="630"/>
    </row>
    <row r="179" spans="1:29" ht="13.5">
      <c r="A179" s="628"/>
      <c r="B179" s="628"/>
      <c r="C179" s="628"/>
      <c r="I179" s="629"/>
      <c r="J179" s="629"/>
      <c r="K179" s="629"/>
      <c r="L179" s="629"/>
      <c r="M179" s="629"/>
      <c r="N179" s="629"/>
      <c r="O179" s="629"/>
      <c r="P179" s="629"/>
      <c r="Q179" s="629"/>
      <c r="R179" s="629"/>
      <c r="S179" s="629"/>
      <c r="T179" s="629"/>
      <c r="U179" s="629"/>
      <c r="V179" s="629"/>
      <c r="W179" s="629"/>
      <c r="X179" s="629"/>
      <c r="Y179" s="629"/>
      <c r="Z179" s="629"/>
      <c r="AA179" s="629"/>
      <c r="AB179" s="629"/>
      <c r="AC179" s="630"/>
    </row>
    <row r="180" spans="1:29" ht="13.5">
      <c r="A180" s="628"/>
      <c r="B180" s="628"/>
      <c r="C180" s="628"/>
      <c r="I180" s="629"/>
      <c r="J180" s="629"/>
      <c r="K180" s="629"/>
      <c r="L180" s="629"/>
      <c r="M180" s="629"/>
      <c r="N180" s="629"/>
      <c r="O180" s="629"/>
      <c r="P180" s="629"/>
      <c r="Q180" s="629"/>
      <c r="R180" s="629"/>
      <c r="S180" s="629"/>
      <c r="T180" s="629"/>
      <c r="U180" s="629"/>
      <c r="V180" s="629"/>
      <c r="W180" s="629"/>
      <c r="X180" s="629"/>
      <c r="Y180" s="629"/>
      <c r="Z180" s="629"/>
      <c r="AA180" s="629"/>
      <c r="AB180" s="629"/>
      <c r="AC180" s="630"/>
    </row>
    <row r="181" spans="1:29" ht="13.5">
      <c r="A181" s="628"/>
      <c r="B181" s="628"/>
      <c r="C181" s="628"/>
      <c r="I181" s="629"/>
      <c r="J181" s="629"/>
      <c r="K181" s="629"/>
      <c r="L181" s="629"/>
      <c r="M181" s="629"/>
      <c r="N181" s="629"/>
      <c r="O181" s="629"/>
      <c r="P181" s="629"/>
      <c r="Q181" s="629"/>
      <c r="R181" s="629"/>
      <c r="S181" s="629"/>
      <c r="T181" s="629"/>
      <c r="U181" s="629"/>
      <c r="V181" s="629"/>
      <c r="W181" s="629"/>
      <c r="X181" s="629"/>
      <c r="Y181" s="629"/>
      <c r="Z181" s="629"/>
      <c r="AA181" s="629"/>
      <c r="AB181" s="629"/>
      <c r="AC181" s="630"/>
    </row>
    <row r="182" spans="1:29" ht="13.5">
      <c r="A182" s="628"/>
      <c r="B182" s="628"/>
      <c r="C182" s="628"/>
      <c r="I182" s="629"/>
      <c r="J182" s="629"/>
      <c r="K182" s="629"/>
      <c r="L182" s="629"/>
      <c r="M182" s="629"/>
      <c r="N182" s="629"/>
      <c r="O182" s="629"/>
      <c r="P182" s="629"/>
      <c r="Q182" s="629"/>
      <c r="R182" s="629"/>
      <c r="S182" s="629"/>
      <c r="T182" s="629"/>
      <c r="U182" s="629"/>
      <c r="V182" s="629"/>
      <c r="W182" s="629"/>
      <c r="X182" s="629"/>
      <c r="Y182" s="629"/>
      <c r="Z182" s="629"/>
      <c r="AA182" s="629"/>
      <c r="AB182" s="629"/>
      <c r="AC182" s="630"/>
    </row>
    <row r="183" spans="1:29" ht="13.5">
      <c r="A183" s="628"/>
      <c r="B183" s="628"/>
      <c r="C183" s="628"/>
      <c r="I183" s="629"/>
      <c r="J183" s="629"/>
      <c r="K183" s="629"/>
      <c r="L183" s="629"/>
      <c r="M183" s="629"/>
      <c r="N183" s="629"/>
      <c r="O183" s="629"/>
      <c r="P183" s="629"/>
      <c r="Q183" s="629"/>
      <c r="R183" s="629"/>
      <c r="S183" s="629"/>
      <c r="T183" s="629"/>
      <c r="U183" s="629"/>
      <c r="V183" s="629"/>
      <c r="W183" s="629"/>
      <c r="X183" s="629"/>
      <c r="Y183" s="629"/>
      <c r="Z183" s="629"/>
      <c r="AA183" s="629"/>
      <c r="AB183" s="629"/>
      <c r="AC183" s="630"/>
    </row>
    <row r="184" spans="1:29" ht="13.5">
      <c r="A184" s="628"/>
      <c r="B184" s="628"/>
      <c r="C184" s="628"/>
      <c r="I184" s="629"/>
      <c r="J184" s="629"/>
      <c r="K184" s="629"/>
      <c r="L184" s="629"/>
      <c r="M184" s="629"/>
      <c r="N184" s="629"/>
      <c r="O184" s="629"/>
      <c r="P184" s="629"/>
      <c r="Q184" s="629"/>
      <c r="R184" s="629"/>
      <c r="S184" s="629"/>
      <c r="T184" s="629"/>
      <c r="U184" s="629"/>
      <c r="V184" s="629"/>
      <c r="W184" s="629"/>
      <c r="X184" s="629"/>
      <c r="Y184" s="629"/>
      <c r="Z184" s="629"/>
      <c r="AA184" s="629"/>
      <c r="AB184" s="629"/>
      <c r="AC184" s="630"/>
    </row>
    <row r="185" spans="1:29" ht="13.5">
      <c r="A185" s="628"/>
      <c r="B185" s="628"/>
      <c r="C185" s="628"/>
      <c r="I185" s="629"/>
      <c r="J185" s="629"/>
      <c r="K185" s="629"/>
      <c r="L185" s="629"/>
      <c r="M185" s="629"/>
      <c r="N185" s="629"/>
      <c r="O185" s="629"/>
      <c r="P185" s="629"/>
      <c r="Q185" s="629"/>
      <c r="R185" s="629"/>
      <c r="S185" s="629"/>
      <c r="T185" s="629"/>
      <c r="U185" s="629"/>
      <c r="V185" s="629"/>
      <c r="W185" s="629"/>
      <c r="X185" s="629"/>
      <c r="Y185" s="629"/>
      <c r="Z185" s="629"/>
      <c r="AA185" s="629"/>
      <c r="AB185" s="629"/>
      <c r="AC185" s="630"/>
    </row>
    <row r="186" spans="1:29" ht="13.5">
      <c r="A186" s="628"/>
      <c r="B186" s="628"/>
      <c r="C186" s="628"/>
      <c r="I186" s="629"/>
      <c r="J186" s="629"/>
      <c r="K186" s="629"/>
      <c r="L186" s="629"/>
      <c r="M186" s="629"/>
      <c r="N186" s="629"/>
      <c r="O186" s="629"/>
      <c r="P186" s="629"/>
      <c r="Q186" s="629"/>
      <c r="R186" s="629"/>
      <c r="S186" s="629"/>
      <c r="T186" s="629"/>
      <c r="U186" s="629"/>
      <c r="V186" s="629"/>
      <c r="W186" s="629"/>
      <c r="X186" s="629"/>
      <c r="Y186" s="629"/>
      <c r="Z186" s="629"/>
      <c r="AA186" s="629"/>
      <c r="AB186" s="629"/>
      <c r="AC186" s="630"/>
    </row>
    <row r="187" spans="1:29" ht="13.5">
      <c r="A187" s="628"/>
      <c r="B187" s="628"/>
      <c r="C187" s="628"/>
      <c r="I187" s="629"/>
      <c r="J187" s="629"/>
      <c r="K187" s="629"/>
      <c r="L187" s="629"/>
      <c r="M187" s="629"/>
      <c r="N187" s="629"/>
      <c r="O187" s="629"/>
      <c r="P187" s="629"/>
      <c r="Q187" s="629"/>
      <c r="R187" s="629"/>
      <c r="S187" s="629"/>
      <c r="T187" s="629"/>
      <c r="U187" s="629"/>
      <c r="V187" s="629"/>
      <c r="W187" s="629"/>
      <c r="X187" s="629"/>
      <c r="Y187" s="629"/>
      <c r="Z187" s="629"/>
      <c r="AA187" s="629"/>
      <c r="AB187" s="629"/>
      <c r="AC187" s="630"/>
    </row>
    <row r="188" spans="1:29" ht="13.5">
      <c r="A188" s="628"/>
      <c r="B188" s="628"/>
      <c r="C188" s="628"/>
      <c r="I188" s="629"/>
      <c r="J188" s="629"/>
      <c r="K188" s="629"/>
      <c r="L188" s="629"/>
      <c r="M188" s="629"/>
      <c r="N188" s="629"/>
      <c r="O188" s="629"/>
      <c r="P188" s="629"/>
      <c r="Q188" s="629"/>
      <c r="R188" s="629"/>
      <c r="S188" s="629"/>
      <c r="T188" s="629"/>
      <c r="U188" s="629"/>
      <c r="V188" s="629"/>
      <c r="W188" s="629"/>
      <c r="X188" s="629"/>
      <c r="Y188" s="629"/>
      <c r="Z188" s="629"/>
      <c r="AA188" s="629"/>
      <c r="AB188" s="629"/>
      <c r="AC188" s="630"/>
    </row>
    <row r="189" spans="1:29" ht="15.75">
      <c r="A189" s="673"/>
      <c r="B189" s="628"/>
      <c r="C189" s="628"/>
      <c r="I189" s="629"/>
      <c r="J189" s="629"/>
      <c r="K189" s="629"/>
      <c r="L189" s="629"/>
      <c r="M189" s="629"/>
      <c r="N189" s="629"/>
      <c r="O189" s="629"/>
      <c r="P189" s="629"/>
      <c r="Q189" s="629"/>
      <c r="R189" s="629"/>
      <c r="S189" s="629"/>
      <c r="T189" s="629"/>
      <c r="U189" s="629"/>
      <c r="V189" s="629"/>
      <c r="W189" s="629"/>
      <c r="X189" s="629"/>
      <c r="Y189" s="629"/>
      <c r="Z189" s="629"/>
      <c r="AA189" s="629"/>
      <c r="AB189" s="629"/>
      <c r="AC189" s="630"/>
    </row>
    <row r="190" spans="1:29" ht="15.75">
      <c r="A190" s="673"/>
      <c r="B190" s="628"/>
      <c r="C190" s="628"/>
      <c r="I190" s="629"/>
      <c r="J190" s="629"/>
      <c r="K190" s="629"/>
      <c r="L190" s="629"/>
      <c r="M190" s="629"/>
      <c r="N190" s="629"/>
      <c r="O190" s="629"/>
      <c r="P190" s="629"/>
      <c r="Q190" s="629"/>
      <c r="R190" s="629"/>
      <c r="S190" s="629"/>
      <c r="T190" s="629"/>
      <c r="U190" s="629"/>
      <c r="V190" s="629"/>
      <c r="W190" s="629"/>
      <c r="X190" s="629"/>
      <c r="Y190" s="629"/>
      <c r="Z190" s="629"/>
      <c r="AA190" s="629"/>
      <c r="AB190" s="629"/>
      <c r="AC190" s="630"/>
    </row>
    <row r="191" spans="1:29" ht="15.75">
      <c r="A191" s="673"/>
      <c r="B191" s="673"/>
      <c r="C191" s="673"/>
      <c r="I191" s="674"/>
      <c r="J191" s="674"/>
      <c r="K191" s="674"/>
      <c r="L191" s="674"/>
      <c r="M191" s="674"/>
      <c r="N191" s="674"/>
      <c r="O191" s="674"/>
      <c r="P191" s="674"/>
      <c r="Q191" s="674"/>
      <c r="R191" s="674"/>
      <c r="S191" s="674"/>
      <c r="T191" s="674"/>
      <c r="U191" s="674"/>
      <c r="V191" s="674"/>
      <c r="W191" s="674"/>
      <c r="X191" s="674"/>
      <c r="Y191" s="674"/>
      <c r="Z191" s="674"/>
      <c r="AA191" s="674"/>
      <c r="AB191" s="674"/>
    </row>
    <row r="192" spans="1:29" ht="15.75">
      <c r="A192" s="673"/>
      <c r="B192" s="673"/>
      <c r="C192" s="673"/>
      <c r="I192" s="674"/>
      <c r="J192" s="674"/>
      <c r="K192" s="674"/>
      <c r="L192" s="674"/>
      <c r="M192" s="674"/>
      <c r="N192" s="674"/>
      <c r="O192" s="674"/>
      <c r="P192" s="674"/>
      <c r="Q192" s="674"/>
      <c r="R192" s="674"/>
      <c r="S192" s="674"/>
      <c r="T192" s="674"/>
      <c r="U192" s="674"/>
      <c r="V192" s="674"/>
      <c r="W192" s="674"/>
      <c r="X192" s="674"/>
      <c r="Y192" s="674"/>
      <c r="Z192" s="674"/>
      <c r="AA192" s="674"/>
      <c r="AB192" s="674"/>
    </row>
    <row r="193" spans="1:28" ht="15.75">
      <c r="A193" s="673"/>
      <c r="B193" s="673"/>
      <c r="C193" s="673"/>
      <c r="I193" s="674"/>
      <c r="J193" s="674"/>
      <c r="K193" s="674"/>
      <c r="L193" s="674"/>
      <c r="M193" s="674"/>
      <c r="N193" s="674"/>
      <c r="O193" s="674"/>
      <c r="P193" s="674"/>
      <c r="Q193" s="674"/>
      <c r="R193" s="674"/>
      <c r="S193" s="674"/>
      <c r="T193" s="674"/>
      <c r="U193" s="674"/>
      <c r="V193" s="674"/>
      <c r="W193" s="674"/>
      <c r="X193" s="674"/>
      <c r="Y193" s="674"/>
      <c r="Z193" s="674"/>
      <c r="AA193" s="674"/>
      <c r="AB193" s="674"/>
    </row>
    <row r="194" spans="1:28" ht="15.75">
      <c r="A194" s="673"/>
      <c r="B194" s="673"/>
      <c r="C194" s="673"/>
      <c r="I194" s="674"/>
      <c r="J194" s="674"/>
      <c r="K194" s="674"/>
      <c r="L194" s="674"/>
      <c r="M194" s="674"/>
      <c r="N194" s="674"/>
      <c r="O194" s="674"/>
      <c r="P194" s="674"/>
      <c r="Q194" s="674"/>
      <c r="R194" s="674"/>
      <c r="S194" s="674"/>
      <c r="T194" s="674"/>
      <c r="U194" s="674"/>
      <c r="V194" s="674"/>
      <c r="W194" s="674"/>
      <c r="X194" s="674"/>
      <c r="Y194" s="674"/>
      <c r="Z194" s="674"/>
      <c r="AA194" s="674"/>
      <c r="AB194" s="674"/>
    </row>
    <row r="195" spans="1:28" ht="15.75">
      <c r="A195" s="673"/>
      <c r="B195" s="673"/>
      <c r="C195" s="673"/>
      <c r="I195" s="674"/>
      <c r="J195" s="674"/>
      <c r="K195" s="674"/>
      <c r="L195" s="674"/>
      <c r="M195" s="674"/>
      <c r="N195" s="674"/>
      <c r="O195" s="674"/>
      <c r="P195" s="674"/>
      <c r="Q195" s="674"/>
      <c r="R195" s="674"/>
      <c r="S195" s="674"/>
      <c r="T195" s="674"/>
      <c r="U195" s="674"/>
      <c r="V195" s="674"/>
      <c r="W195" s="674"/>
      <c r="X195" s="674"/>
      <c r="Y195" s="674"/>
      <c r="Z195" s="674"/>
      <c r="AA195" s="674"/>
      <c r="AB195" s="674"/>
    </row>
    <row r="196" spans="1:28" ht="15.75">
      <c r="A196" s="673"/>
      <c r="B196" s="673"/>
      <c r="C196" s="673"/>
      <c r="I196" s="674"/>
      <c r="J196" s="674"/>
      <c r="K196" s="674"/>
      <c r="L196" s="674"/>
      <c r="M196" s="674"/>
      <c r="N196" s="674"/>
      <c r="O196" s="674"/>
      <c r="P196" s="674"/>
      <c r="Q196" s="674"/>
      <c r="R196" s="674"/>
      <c r="S196" s="674"/>
      <c r="T196" s="674"/>
      <c r="U196" s="674"/>
      <c r="V196" s="674"/>
      <c r="W196" s="674"/>
      <c r="X196" s="674"/>
      <c r="Y196" s="674"/>
      <c r="Z196" s="674"/>
      <c r="AA196" s="674"/>
      <c r="AB196" s="674"/>
    </row>
    <row r="197" spans="1:28" ht="15.75">
      <c r="A197" s="673"/>
      <c r="B197" s="673"/>
      <c r="C197" s="673"/>
      <c r="I197" s="674"/>
      <c r="J197" s="674"/>
      <c r="K197" s="674"/>
      <c r="L197" s="674"/>
      <c r="M197" s="674"/>
      <c r="N197" s="674"/>
      <c r="O197" s="674"/>
      <c r="P197" s="674"/>
      <c r="Q197" s="674"/>
      <c r="R197" s="674"/>
      <c r="S197" s="674"/>
      <c r="T197" s="674"/>
      <c r="U197" s="674"/>
      <c r="V197" s="674"/>
      <c r="W197" s="674"/>
      <c r="X197" s="674"/>
      <c r="Y197" s="674"/>
      <c r="Z197" s="674"/>
      <c r="AA197" s="674"/>
      <c r="AB197" s="674"/>
    </row>
    <row r="198" spans="1:28" ht="15.75">
      <c r="A198" s="673"/>
      <c r="B198" s="673"/>
      <c r="C198" s="673"/>
      <c r="I198" s="674"/>
      <c r="J198" s="674"/>
      <c r="K198" s="674"/>
      <c r="L198" s="674"/>
      <c r="M198" s="674"/>
      <c r="N198" s="674"/>
      <c r="O198" s="674"/>
      <c r="P198" s="674"/>
      <c r="Q198" s="674"/>
      <c r="R198" s="674"/>
      <c r="S198" s="674"/>
      <c r="T198" s="674"/>
      <c r="U198" s="674"/>
      <c r="V198" s="674"/>
      <c r="W198" s="674"/>
      <c r="X198" s="674"/>
      <c r="Y198" s="674"/>
      <c r="Z198" s="674"/>
      <c r="AA198" s="674"/>
      <c r="AB198" s="674"/>
    </row>
    <row r="199" spans="1:28" ht="15.75">
      <c r="A199" s="673"/>
      <c r="B199" s="673"/>
      <c r="C199" s="673"/>
      <c r="I199" s="674"/>
      <c r="J199" s="674"/>
      <c r="K199" s="674"/>
      <c r="L199" s="674"/>
      <c r="M199" s="674"/>
      <c r="N199" s="674"/>
      <c r="O199" s="674"/>
      <c r="P199" s="674"/>
      <c r="Q199" s="674"/>
      <c r="R199" s="674"/>
      <c r="S199" s="674"/>
      <c r="T199" s="674"/>
      <c r="U199" s="674"/>
      <c r="V199" s="674"/>
      <c r="W199" s="674"/>
      <c r="X199" s="674"/>
      <c r="Y199" s="674"/>
      <c r="Z199" s="674"/>
      <c r="AA199" s="674"/>
      <c r="AB199" s="674"/>
    </row>
    <row r="200" spans="1:28" ht="15.75">
      <c r="A200" s="673"/>
      <c r="B200" s="673"/>
      <c r="C200" s="673"/>
      <c r="I200" s="674"/>
      <c r="J200" s="674"/>
      <c r="K200" s="674"/>
      <c r="L200" s="674"/>
      <c r="M200" s="674"/>
      <c r="N200" s="674"/>
      <c r="O200" s="674"/>
      <c r="P200" s="674"/>
      <c r="Q200" s="674"/>
      <c r="R200" s="674"/>
      <c r="S200" s="674"/>
      <c r="T200" s="674"/>
      <c r="U200" s="674"/>
      <c r="V200" s="674"/>
      <c r="W200" s="674"/>
      <c r="X200" s="674"/>
      <c r="Y200" s="674"/>
      <c r="Z200" s="674"/>
      <c r="AA200" s="674"/>
      <c r="AB200" s="674"/>
    </row>
    <row r="201" spans="1:28" ht="15.75">
      <c r="A201" s="673"/>
      <c r="B201" s="673"/>
      <c r="C201" s="673"/>
      <c r="I201" s="674"/>
      <c r="J201" s="674"/>
      <c r="K201" s="674"/>
      <c r="L201" s="674"/>
      <c r="M201" s="674"/>
      <c r="N201" s="674"/>
      <c r="O201" s="674"/>
      <c r="P201" s="674"/>
      <c r="Q201" s="674"/>
      <c r="R201" s="674"/>
      <c r="S201" s="674"/>
      <c r="T201" s="674"/>
      <c r="U201" s="674"/>
      <c r="V201" s="674"/>
      <c r="W201" s="674"/>
      <c r="X201" s="674"/>
      <c r="Y201" s="674"/>
      <c r="Z201" s="674"/>
      <c r="AA201" s="674"/>
      <c r="AB201" s="674"/>
    </row>
    <row r="202" spans="1:28" ht="15.75">
      <c r="A202" s="673"/>
      <c r="B202" s="673"/>
      <c r="C202" s="673"/>
      <c r="I202" s="674"/>
      <c r="J202" s="674"/>
      <c r="K202" s="674"/>
      <c r="L202" s="674"/>
      <c r="M202" s="674"/>
      <c r="N202" s="674"/>
      <c r="O202" s="674"/>
      <c r="P202" s="674"/>
      <c r="Q202" s="674"/>
      <c r="R202" s="674"/>
      <c r="S202" s="674"/>
      <c r="T202" s="674"/>
      <c r="U202" s="674"/>
      <c r="V202" s="674"/>
      <c r="W202" s="674"/>
      <c r="X202" s="674"/>
      <c r="Y202" s="674"/>
      <c r="Z202" s="674"/>
      <c r="AA202" s="674"/>
      <c r="AB202" s="674"/>
    </row>
    <row r="203" spans="1:28" ht="15.75">
      <c r="A203" s="673"/>
      <c r="B203" s="673"/>
      <c r="C203" s="673"/>
      <c r="D203" s="674"/>
      <c r="E203" s="674"/>
      <c r="F203" s="674"/>
      <c r="G203" s="674"/>
      <c r="H203" s="674"/>
      <c r="I203" s="674"/>
      <c r="J203" s="674"/>
      <c r="K203" s="674"/>
      <c r="L203" s="674"/>
      <c r="M203" s="674"/>
      <c r="N203" s="674"/>
      <c r="O203" s="674"/>
      <c r="P203" s="674"/>
      <c r="Q203" s="674"/>
      <c r="R203" s="674"/>
      <c r="S203" s="674"/>
      <c r="T203" s="674"/>
      <c r="U203" s="674"/>
      <c r="V203" s="674"/>
      <c r="W203" s="674"/>
      <c r="X203" s="674"/>
      <c r="Y203" s="674"/>
      <c r="Z203" s="674"/>
      <c r="AA203" s="674"/>
      <c r="AB203" s="674"/>
    </row>
    <row r="204" spans="1:28" ht="15.75">
      <c r="A204" s="673"/>
      <c r="B204" s="673"/>
      <c r="C204" s="673"/>
      <c r="D204" s="674"/>
      <c r="E204" s="674"/>
      <c r="F204" s="674"/>
      <c r="G204" s="674"/>
      <c r="H204" s="674"/>
      <c r="I204" s="674"/>
      <c r="J204" s="674"/>
      <c r="K204" s="674"/>
      <c r="L204" s="674"/>
      <c r="M204" s="674"/>
      <c r="N204" s="674"/>
      <c r="O204" s="674"/>
      <c r="P204" s="674"/>
      <c r="Q204" s="674"/>
      <c r="R204" s="674"/>
      <c r="S204" s="674"/>
      <c r="T204" s="674"/>
      <c r="U204" s="674"/>
      <c r="V204" s="674"/>
      <c r="W204" s="674"/>
      <c r="X204" s="674"/>
      <c r="Y204" s="674"/>
      <c r="Z204" s="674"/>
      <c r="AA204" s="674"/>
      <c r="AB204" s="674"/>
    </row>
    <row r="205" spans="1:28" ht="15.75">
      <c r="A205" s="673"/>
      <c r="B205" s="673"/>
      <c r="C205" s="673"/>
      <c r="D205" s="674"/>
      <c r="E205" s="674"/>
      <c r="F205" s="674"/>
      <c r="G205" s="674"/>
      <c r="H205" s="674"/>
      <c r="I205" s="674"/>
      <c r="J205" s="674"/>
      <c r="K205" s="674"/>
      <c r="L205" s="674"/>
      <c r="M205" s="674"/>
      <c r="N205" s="674"/>
      <c r="O205" s="674"/>
      <c r="P205" s="674"/>
      <c r="Q205" s="674"/>
      <c r="R205" s="674"/>
      <c r="S205" s="674"/>
      <c r="T205" s="674"/>
      <c r="U205" s="674"/>
      <c r="V205" s="674"/>
      <c r="W205" s="674"/>
      <c r="X205" s="674"/>
      <c r="Y205" s="674"/>
      <c r="Z205" s="674"/>
      <c r="AA205" s="674"/>
      <c r="AB205" s="674"/>
    </row>
    <row r="206" spans="1:28" ht="15.75">
      <c r="A206" s="673"/>
      <c r="B206" s="673"/>
      <c r="C206" s="673"/>
      <c r="D206" s="674"/>
      <c r="E206" s="674"/>
      <c r="F206" s="674"/>
      <c r="G206" s="674"/>
      <c r="H206" s="674"/>
      <c r="I206" s="674"/>
      <c r="J206" s="674"/>
      <c r="K206" s="674"/>
      <c r="L206" s="674"/>
      <c r="M206" s="674"/>
      <c r="N206" s="674"/>
      <c r="O206" s="674"/>
      <c r="P206" s="674"/>
      <c r="Q206" s="674"/>
      <c r="R206" s="674"/>
      <c r="S206" s="674"/>
      <c r="T206" s="674"/>
      <c r="U206" s="674"/>
      <c r="V206" s="674"/>
      <c r="W206" s="674"/>
      <c r="X206" s="674"/>
      <c r="Y206" s="674"/>
      <c r="Z206" s="674"/>
      <c r="AA206" s="674"/>
      <c r="AB206" s="674"/>
    </row>
    <row r="207" spans="1:28" ht="15.75">
      <c r="A207" s="673"/>
      <c r="B207" s="673"/>
      <c r="C207" s="673"/>
      <c r="D207" s="674"/>
      <c r="E207" s="674"/>
      <c r="F207" s="674"/>
      <c r="G207" s="674"/>
      <c r="H207" s="674"/>
      <c r="I207" s="674"/>
      <c r="J207" s="674"/>
      <c r="K207" s="674"/>
      <c r="L207" s="674"/>
      <c r="M207" s="674"/>
      <c r="N207" s="674"/>
      <c r="O207" s="674"/>
      <c r="P207" s="674"/>
      <c r="Q207" s="674"/>
      <c r="R207" s="674"/>
      <c r="S207" s="674"/>
      <c r="T207" s="674"/>
      <c r="U207" s="674"/>
      <c r="V207" s="674"/>
      <c r="W207" s="674"/>
      <c r="X207" s="674"/>
      <c r="Y207" s="674"/>
      <c r="Z207" s="674"/>
      <c r="AA207" s="674"/>
      <c r="AB207" s="674"/>
    </row>
    <row r="208" spans="1:28" ht="15.75">
      <c r="A208" s="673"/>
      <c r="B208" s="673"/>
      <c r="C208" s="673"/>
      <c r="D208" s="674"/>
      <c r="E208" s="674"/>
      <c r="F208" s="674"/>
      <c r="G208" s="674"/>
      <c r="H208" s="674"/>
      <c r="I208" s="674"/>
      <c r="J208" s="674"/>
      <c r="K208" s="674"/>
      <c r="L208" s="674"/>
      <c r="M208" s="674"/>
      <c r="N208" s="674"/>
      <c r="O208" s="674"/>
      <c r="P208" s="674"/>
      <c r="Q208" s="674"/>
      <c r="R208" s="674"/>
      <c r="S208" s="674"/>
      <c r="T208" s="674"/>
      <c r="U208" s="674"/>
      <c r="V208" s="674"/>
      <c r="W208" s="674"/>
      <c r="X208" s="674"/>
      <c r="Y208" s="674"/>
      <c r="Z208" s="674"/>
      <c r="AA208" s="674"/>
      <c r="AB208" s="674"/>
    </row>
    <row r="209" spans="1:28" ht="15.75">
      <c r="A209" s="673"/>
      <c r="B209" s="673"/>
      <c r="C209" s="673"/>
      <c r="D209" s="674"/>
      <c r="E209" s="674"/>
      <c r="F209" s="674"/>
      <c r="G209" s="674"/>
      <c r="H209" s="674"/>
      <c r="I209" s="674"/>
      <c r="J209" s="674"/>
      <c r="K209" s="674"/>
      <c r="L209" s="674"/>
      <c r="M209" s="674"/>
      <c r="N209" s="674"/>
      <c r="O209" s="674"/>
      <c r="P209" s="674"/>
      <c r="Q209" s="674"/>
      <c r="R209" s="674"/>
      <c r="S209" s="674"/>
      <c r="T209" s="674"/>
      <c r="U209" s="674"/>
      <c r="V209" s="674"/>
      <c r="W209" s="674"/>
      <c r="X209" s="674"/>
      <c r="Y209" s="674"/>
      <c r="Z209" s="674"/>
      <c r="AA209" s="674"/>
      <c r="AB209" s="674"/>
    </row>
    <row r="210" spans="1:28" ht="15.75">
      <c r="A210" s="673"/>
      <c r="B210" s="673"/>
      <c r="C210" s="673"/>
      <c r="D210" s="674"/>
      <c r="E210" s="674"/>
      <c r="F210" s="674"/>
      <c r="G210" s="674"/>
      <c r="H210" s="674"/>
      <c r="I210" s="674"/>
      <c r="J210" s="674"/>
      <c r="K210" s="674"/>
      <c r="L210" s="674"/>
      <c r="M210" s="674"/>
      <c r="N210" s="674"/>
      <c r="O210" s="674"/>
      <c r="P210" s="674"/>
      <c r="Q210" s="674"/>
      <c r="R210" s="674"/>
      <c r="S210" s="674"/>
      <c r="T210" s="674"/>
      <c r="U210" s="674"/>
      <c r="V210" s="674"/>
      <c r="W210" s="674"/>
      <c r="X210" s="674"/>
      <c r="Y210" s="674"/>
      <c r="Z210" s="674"/>
      <c r="AA210" s="674"/>
      <c r="AB210" s="674"/>
    </row>
    <row r="211" spans="1:28" ht="15.75">
      <c r="A211" s="673"/>
      <c r="B211" s="673"/>
      <c r="C211" s="673"/>
      <c r="D211" s="674"/>
      <c r="E211" s="674"/>
      <c r="F211" s="674"/>
      <c r="G211" s="674"/>
      <c r="H211" s="674"/>
      <c r="I211" s="674"/>
      <c r="J211" s="674"/>
      <c r="K211" s="674"/>
      <c r="L211" s="674"/>
      <c r="M211" s="674"/>
      <c r="N211" s="674"/>
      <c r="O211" s="674"/>
      <c r="P211" s="674"/>
      <c r="Q211" s="674"/>
      <c r="R211" s="674"/>
      <c r="S211" s="674"/>
      <c r="T211" s="674"/>
      <c r="U211" s="674"/>
      <c r="V211" s="674"/>
      <c r="W211" s="674"/>
      <c r="X211" s="674"/>
      <c r="Y211" s="674"/>
      <c r="Z211" s="674"/>
      <c r="AA211" s="674"/>
      <c r="AB211" s="674"/>
    </row>
    <row r="212" spans="1:28" ht="15.75">
      <c r="A212" s="673"/>
      <c r="B212" s="673"/>
      <c r="C212" s="673"/>
      <c r="D212" s="674"/>
      <c r="E212" s="674"/>
      <c r="F212" s="674"/>
      <c r="G212" s="674"/>
      <c r="H212" s="674"/>
      <c r="I212" s="674"/>
      <c r="J212" s="674"/>
      <c r="K212" s="674"/>
      <c r="L212" s="674"/>
      <c r="M212" s="674"/>
      <c r="N212" s="674"/>
      <c r="O212" s="674"/>
      <c r="P212" s="674"/>
      <c r="Q212" s="674"/>
      <c r="R212" s="674"/>
      <c r="S212" s="674"/>
      <c r="T212" s="674"/>
      <c r="U212" s="674"/>
      <c r="V212" s="674"/>
      <c r="W212" s="674"/>
      <c r="X212" s="674"/>
      <c r="Y212" s="674"/>
      <c r="Z212" s="674"/>
      <c r="AA212" s="674"/>
      <c r="AB212" s="674"/>
    </row>
    <row r="213" spans="1:28" ht="15.75">
      <c r="A213" s="673"/>
      <c r="B213" s="673"/>
      <c r="C213" s="673"/>
      <c r="D213" s="674"/>
      <c r="E213" s="674"/>
      <c r="F213" s="674"/>
      <c r="G213" s="674"/>
      <c r="H213" s="674"/>
      <c r="I213" s="674"/>
      <c r="J213" s="674"/>
      <c r="K213" s="674"/>
      <c r="L213" s="674"/>
      <c r="M213" s="674"/>
      <c r="N213" s="674"/>
      <c r="O213" s="674"/>
      <c r="P213" s="674"/>
      <c r="Q213" s="674"/>
      <c r="R213" s="674"/>
      <c r="S213" s="674"/>
      <c r="T213" s="674"/>
      <c r="U213" s="674"/>
      <c r="V213" s="674"/>
      <c r="W213" s="674"/>
      <c r="X213" s="674"/>
      <c r="Y213" s="674"/>
      <c r="Z213" s="674"/>
      <c r="AA213" s="674"/>
      <c r="AB213" s="674"/>
    </row>
    <row r="214" spans="1:28" ht="15.75">
      <c r="A214" s="673"/>
      <c r="B214" s="673"/>
      <c r="C214" s="673"/>
      <c r="D214" s="674"/>
      <c r="E214" s="674"/>
      <c r="F214" s="674"/>
      <c r="G214" s="674"/>
      <c r="H214" s="674"/>
      <c r="I214" s="674"/>
      <c r="J214" s="674"/>
      <c r="K214" s="674"/>
      <c r="L214" s="674"/>
      <c r="M214" s="674"/>
      <c r="N214" s="674"/>
      <c r="O214" s="674"/>
      <c r="P214" s="674"/>
      <c r="Q214" s="674"/>
      <c r="R214" s="674"/>
      <c r="S214" s="674"/>
      <c r="T214" s="674"/>
      <c r="U214" s="674"/>
      <c r="V214" s="674"/>
      <c r="W214" s="674"/>
      <c r="X214" s="674"/>
      <c r="Y214" s="674"/>
      <c r="Z214" s="674"/>
      <c r="AA214" s="674"/>
      <c r="AB214" s="674"/>
    </row>
    <row r="215" spans="1:28" ht="15.75">
      <c r="A215" s="673"/>
      <c r="B215" s="673"/>
      <c r="C215" s="673"/>
      <c r="D215" s="674"/>
      <c r="E215" s="674"/>
      <c r="F215" s="674"/>
      <c r="G215" s="674"/>
      <c r="H215" s="674"/>
      <c r="I215" s="674"/>
      <c r="J215" s="674"/>
      <c r="K215" s="674"/>
      <c r="L215" s="674"/>
      <c r="M215" s="674"/>
      <c r="N215" s="674"/>
      <c r="O215" s="674"/>
      <c r="P215" s="674"/>
      <c r="Q215" s="674"/>
      <c r="R215" s="674"/>
      <c r="S215" s="674"/>
      <c r="T215" s="674"/>
      <c r="U215" s="674"/>
      <c r="V215" s="674"/>
      <c r="W215" s="674"/>
      <c r="X215" s="674"/>
      <c r="Y215" s="674"/>
      <c r="Z215" s="674"/>
      <c r="AA215" s="674"/>
      <c r="AB215" s="674"/>
    </row>
    <row r="216" spans="1:28" ht="15.75">
      <c r="A216" s="673"/>
      <c r="B216" s="673"/>
      <c r="C216" s="673"/>
      <c r="D216" s="674"/>
      <c r="E216" s="674"/>
      <c r="F216" s="674"/>
      <c r="G216" s="674"/>
      <c r="H216" s="674"/>
      <c r="I216" s="674"/>
      <c r="J216" s="674"/>
      <c r="K216" s="674"/>
      <c r="L216" s="674"/>
      <c r="M216" s="674"/>
      <c r="N216" s="674"/>
      <c r="O216" s="674"/>
      <c r="P216" s="674"/>
      <c r="Q216" s="674"/>
      <c r="R216" s="674"/>
      <c r="S216" s="674"/>
      <c r="T216" s="674"/>
      <c r="U216" s="674"/>
      <c r="V216" s="674"/>
      <c r="W216" s="674"/>
      <c r="X216" s="674"/>
      <c r="Y216" s="674"/>
      <c r="Z216" s="674"/>
      <c r="AA216" s="674"/>
      <c r="AB216" s="674"/>
    </row>
    <row r="217" spans="1:28" ht="15.75">
      <c r="A217" s="673"/>
      <c r="B217" s="673"/>
      <c r="C217" s="673"/>
      <c r="D217" s="674"/>
      <c r="E217" s="674"/>
      <c r="F217" s="674"/>
      <c r="G217" s="674"/>
      <c r="H217" s="674"/>
      <c r="I217" s="674"/>
      <c r="J217" s="674"/>
      <c r="K217" s="674"/>
      <c r="L217" s="674"/>
      <c r="M217" s="674"/>
      <c r="N217" s="674"/>
      <c r="O217" s="674"/>
      <c r="P217" s="674"/>
      <c r="Q217" s="674"/>
      <c r="R217" s="674"/>
      <c r="S217" s="674"/>
      <c r="T217" s="674"/>
      <c r="U217" s="674"/>
      <c r="V217" s="674"/>
      <c r="W217" s="674"/>
      <c r="X217" s="674"/>
      <c r="Y217" s="674"/>
      <c r="Z217" s="674"/>
      <c r="AA217" s="674"/>
      <c r="AB217" s="674"/>
    </row>
    <row r="218" spans="1:28" ht="15.75">
      <c r="A218" s="673"/>
      <c r="B218" s="673"/>
      <c r="C218" s="673"/>
      <c r="D218" s="674"/>
      <c r="E218" s="674"/>
      <c r="F218" s="674"/>
      <c r="G218" s="674"/>
      <c r="H218" s="674"/>
      <c r="I218" s="674"/>
      <c r="J218" s="674"/>
      <c r="K218" s="674"/>
      <c r="L218" s="674"/>
      <c r="M218" s="674"/>
      <c r="N218" s="674"/>
      <c r="O218" s="674"/>
      <c r="P218" s="674"/>
      <c r="Q218" s="674"/>
      <c r="R218" s="674"/>
      <c r="S218" s="674"/>
      <c r="T218" s="674"/>
      <c r="U218" s="674"/>
      <c r="V218" s="674"/>
      <c r="W218" s="674"/>
      <c r="X218" s="674"/>
      <c r="Y218" s="674"/>
      <c r="Z218" s="674"/>
      <c r="AA218" s="674"/>
      <c r="AB218" s="674"/>
    </row>
    <row r="219" spans="1:28" ht="15.75">
      <c r="A219" s="673"/>
      <c r="B219" s="673"/>
      <c r="C219" s="673"/>
      <c r="D219" s="674"/>
      <c r="E219" s="674"/>
      <c r="F219" s="674"/>
      <c r="G219" s="674"/>
      <c r="H219" s="674"/>
      <c r="I219" s="674"/>
      <c r="J219" s="674"/>
      <c r="K219" s="674"/>
      <c r="L219" s="674"/>
      <c r="M219" s="674"/>
      <c r="N219" s="674"/>
      <c r="O219" s="674"/>
      <c r="P219" s="674"/>
      <c r="Q219" s="674"/>
      <c r="R219" s="674"/>
      <c r="S219" s="674"/>
      <c r="T219" s="674"/>
      <c r="U219" s="674"/>
      <c r="V219" s="674"/>
      <c r="W219" s="674"/>
      <c r="X219" s="674"/>
      <c r="Y219" s="674"/>
      <c r="Z219" s="674"/>
      <c r="AA219" s="674"/>
      <c r="AB219" s="674"/>
    </row>
    <row r="220" spans="1:28" ht="15.75">
      <c r="A220" s="673"/>
      <c r="B220" s="673"/>
      <c r="C220" s="673"/>
      <c r="D220" s="674"/>
      <c r="E220" s="674"/>
      <c r="F220" s="674"/>
      <c r="G220" s="674"/>
      <c r="H220" s="674"/>
      <c r="I220" s="674"/>
      <c r="J220" s="674"/>
      <c r="K220" s="674"/>
      <c r="L220" s="674"/>
      <c r="M220" s="674"/>
      <c r="N220" s="674"/>
      <c r="O220" s="674"/>
      <c r="P220" s="674"/>
      <c r="Q220" s="674"/>
      <c r="R220" s="674"/>
      <c r="S220" s="674"/>
      <c r="T220" s="674"/>
      <c r="U220" s="674"/>
      <c r="V220" s="674"/>
      <c r="W220" s="674"/>
      <c r="X220" s="674"/>
      <c r="Y220" s="674"/>
      <c r="Z220" s="674"/>
      <c r="AA220" s="674"/>
      <c r="AB220" s="674"/>
    </row>
    <row r="221" spans="1:28" ht="15.75">
      <c r="A221" s="673"/>
      <c r="B221" s="673"/>
      <c r="C221" s="673"/>
      <c r="D221" s="674"/>
      <c r="E221" s="674"/>
      <c r="F221" s="674"/>
      <c r="G221" s="674"/>
      <c r="H221" s="674"/>
      <c r="I221" s="674"/>
      <c r="J221" s="674"/>
      <c r="K221" s="674"/>
      <c r="L221" s="674"/>
      <c r="M221" s="674"/>
      <c r="N221" s="674"/>
      <c r="O221" s="674"/>
      <c r="P221" s="674"/>
      <c r="Q221" s="674"/>
      <c r="R221" s="674"/>
      <c r="S221" s="674"/>
      <c r="T221" s="674"/>
      <c r="U221" s="674"/>
      <c r="V221" s="674"/>
      <c r="W221" s="674"/>
      <c r="X221" s="674"/>
      <c r="Y221" s="674"/>
      <c r="Z221" s="674"/>
      <c r="AA221" s="674"/>
      <c r="AB221" s="674"/>
    </row>
    <row r="222" spans="1:28" ht="15.75">
      <c r="A222" s="673"/>
      <c r="B222" s="673"/>
      <c r="C222" s="673"/>
      <c r="D222" s="674"/>
      <c r="E222" s="674"/>
      <c r="F222" s="674"/>
      <c r="G222" s="674"/>
      <c r="H222" s="674"/>
      <c r="I222" s="674"/>
      <c r="J222" s="674"/>
      <c r="K222" s="674"/>
      <c r="L222" s="674"/>
      <c r="M222" s="674"/>
      <c r="N222" s="674"/>
      <c r="O222" s="674"/>
      <c r="P222" s="674"/>
      <c r="Q222" s="674"/>
      <c r="R222" s="674"/>
      <c r="S222" s="674"/>
      <c r="T222" s="674"/>
      <c r="U222" s="674"/>
      <c r="V222" s="674"/>
      <c r="W222" s="674"/>
      <c r="X222" s="674"/>
      <c r="Y222" s="674"/>
      <c r="Z222" s="674"/>
      <c r="AA222" s="674"/>
      <c r="AB222" s="674"/>
    </row>
    <row r="223" spans="1:28" ht="15.75">
      <c r="A223" s="673"/>
      <c r="B223" s="673"/>
      <c r="C223" s="673"/>
      <c r="D223" s="674"/>
      <c r="E223" s="674"/>
      <c r="F223" s="674"/>
      <c r="G223" s="674"/>
      <c r="H223" s="674"/>
      <c r="I223" s="674"/>
      <c r="J223" s="674"/>
      <c r="K223" s="674"/>
      <c r="L223" s="674"/>
      <c r="M223" s="674"/>
      <c r="N223" s="674"/>
      <c r="O223" s="674"/>
      <c r="P223" s="674"/>
      <c r="Q223" s="674"/>
      <c r="R223" s="674"/>
      <c r="S223" s="674"/>
      <c r="T223" s="674"/>
      <c r="U223" s="674"/>
      <c r="V223" s="674"/>
      <c r="W223" s="674"/>
      <c r="X223" s="674"/>
      <c r="Y223" s="674"/>
      <c r="Z223" s="674"/>
      <c r="AA223" s="674"/>
      <c r="AB223" s="674"/>
    </row>
    <row r="224" spans="1:28" ht="15.75">
      <c r="A224" s="673"/>
      <c r="B224" s="673"/>
      <c r="C224" s="673"/>
      <c r="D224" s="674"/>
      <c r="E224" s="674"/>
      <c r="F224" s="674"/>
      <c r="G224" s="674"/>
      <c r="H224" s="674"/>
      <c r="I224" s="674"/>
      <c r="J224" s="674"/>
      <c r="K224" s="674"/>
      <c r="L224" s="674"/>
      <c r="M224" s="674"/>
      <c r="N224" s="674"/>
      <c r="O224" s="674"/>
      <c r="P224" s="674"/>
      <c r="Q224" s="674"/>
      <c r="R224" s="674"/>
      <c r="S224" s="674"/>
      <c r="T224" s="674"/>
      <c r="U224" s="674"/>
      <c r="V224" s="674"/>
      <c r="W224" s="674"/>
      <c r="X224" s="674"/>
      <c r="Y224" s="674"/>
      <c r="Z224" s="674"/>
      <c r="AA224" s="674"/>
      <c r="AB224" s="674"/>
    </row>
    <row r="225" spans="1:28" ht="15.75">
      <c r="A225" s="673"/>
      <c r="B225" s="673"/>
      <c r="C225" s="673"/>
      <c r="D225" s="674"/>
      <c r="E225" s="674"/>
      <c r="F225" s="674"/>
      <c r="G225" s="674"/>
      <c r="H225" s="674"/>
      <c r="I225" s="674"/>
      <c r="J225" s="674"/>
      <c r="K225" s="674"/>
      <c r="L225" s="674"/>
      <c r="M225" s="674"/>
      <c r="N225" s="674"/>
      <c r="O225" s="674"/>
      <c r="P225" s="674"/>
      <c r="Q225" s="674"/>
      <c r="R225" s="674"/>
      <c r="S225" s="674"/>
      <c r="T225" s="674"/>
      <c r="U225" s="674"/>
      <c r="V225" s="674"/>
      <c r="W225" s="674"/>
      <c r="X225" s="674"/>
      <c r="Y225" s="674"/>
      <c r="Z225" s="674"/>
      <c r="AA225" s="674"/>
      <c r="AB225" s="674"/>
    </row>
    <row r="226" spans="1:28" ht="15.75">
      <c r="A226" s="673"/>
      <c r="B226" s="673"/>
      <c r="C226" s="673"/>
      <c r="D226" s="674"/>
      <c r="E226" s="674"/>
      <c r="F226" s="674"/>
      <c r="G226" s="674"/>
      <c r="H226" s="674"/>
      <c r="I226" s="674"/>
      <c r="J226" s="674"/>
      <c r="K226" s="674"/>
      <c r="L226" s="674"/>
      <c r="M226" s="674"/>
      <c r="N226" s="674"/>
      <c r="O226" s="674"/>
      <c r="P226" s="674"/>
      <c r="Q226" s="674"/>
      <c r="R226" s="674"/>
      <c r="S226" s="674"/>
      <c r="T226" s="674"/>
      <c r="U226" s="674"/>
      <c r="V226" s="674"/>
      <c r="W226" s="674"/>
      <c r="X226" s="674"/>
      <c r="Y226" s="674"/>
      <c r="Z226" s="674"/>
      <c r="AA226" s="674"/>
      <c r="AB226" s="674"/>
    </row>
    <row r="227" spans="1:28" ht="15.75">
      <c r="A227" s="673"/>
      <c r="B227" s="673"/>
      <c r="C227" s="673"/>
      <c r="D227" s="674"/>
      <c r="E227" s="674"/>
      <c r="F227" s="674"/>
      <c r="G227" s="674"/>
      <c r="H227" s="674"/>
      <c r="I227" s="674"/>
      <c r="J227" s="674"/>
      <c r="K227" s="674"/>
      <c r="L227" s="674"/>
      <c r="M227" s="674"/>
      <c r="N227" s="674"/>
      <c r="O227" s="674"/>
      <c r="P227" s="674"/>
      <c r="Q227" s="674"/>
      <c r="R227" s="674"/>
      <c r="S227" s="674"/>
      <c r="T227" s="674"/>
      <c r="U227" s="674"/>
      <c r="V227" s="674"/>
      <c r="W227" s="674"/>
      <c r="X227" s="674"/>
      <c r="Y227" s="674"/>
      <c r="Z227" s="674"/>
      <c r="AA227" s="674"/>
      <c r="AB227" s="674"/>
    </row>
    <row r="228" spans="1:28" ht="15.75">
      <c r="A228" s="673"/>
      <c r="B228" s="673"/>
      <c r="C228" s="673"/>
      <c r="D228" s="674"/>
      <c r="E228" s="674"/>
      <c r="F228" s="674"/>
      <c r="G228" s="674"/>
      <c r="H228" s="674"/>
      <c r="I228" s="674"/>
      <c r="J228" s="674"/>
      <c r="K228" s="674"/>
      <c r="L228" s="674"/>
      <c r="M228" s="674"/>
      <c r="N228" s="674"/>
      <c r="O228" s="674"/>
      <c r="P228" s="674"/>
      <c r="Q228" s="674"/>
      <c r="R228" s="674"/>
      <c r="S228" s="674"/>
      <c r="T228" s="674"/>
      <c r="U228" s="674"/>
      <c r="V228" s="674"/>
      <c r="W228" s="674"/>
      <c r="X228" s="674"/>
      <c r="Y228" s="674"/>
      <c r="Z228" s="674"/>
      <c r="AA228" s="674"/>
      <c r="AB228" s="674"/>
    </row>
    <row r="229" spans="1:28" ht="15.75">
      <c r="A229" s="673"/>
      <c r="B229" s="673"/>
      <c r="C229" s="673"/>
      <c r="D229" s="674"/>
      <c r="E229" s="674"/>
      <c r="F229" s="674"/>
      <c r="G229" s="674"/>
      <c r="H229" s="674"/>
      <c r="I229" s="674"/>
      <c r="J229" s="674"/>
      <c r="K229" s="674"/>
      <c r="L229" s="674"/>
      <c r="M229" s="674"/>
      <c r="N229" s="674"/>
      <c r="O229" s="674"/>
      <c r="P229" s="674"/>
      <c r="Q229" s="674"/>
      <c r="R229" s="674"/>
      <c r="S229" s="674"/>
      <c r="T229" s="674"/>
      <c r="U229" s="674"/>
      <c r="V229" s="674"/>
      <c r="W229" s="674"/>
      <c r="X229" s="674"/>
      <c r="Y229" s="674"/>
      <c r="Z229" s="674"/>
      <c r="AA229" s="674"/>
      <c r="AB229" s="674"/>
    </row>
    <row r="230" spans="1:28" ht="15.75">
      <c r="A230" s="673"/>
      <c r="B230" s="673"/>
      <c r="C230" s="673"/>
      <c r="D230" s="674"/>
      <c r="E230" s="674"/>
      <c r="F230" s="674"/>
      <c r="G230" s="674"/>
      <c r="H230" s="674"/>
      <c r="I230" s="674"/>
      <c r="J230" s="674"/>
      <c r="K230" s="674"/>
      <c r="L230" s="674"/>
      <c r="M230" s="674"/>
      <c r="N230" s="674"/>
      <c r="O230" s="674"/>
      <c r="P230" s="674"/>
      <c r="Q230" s="674"/>
      <c r="R230" s="674"/>
      <c r="S230" s="674"/>
      <c r="T230" s="674"/>
      <c r="U230" s="674"/>
      <c r="V230" s="674"/>
      <c r="W230" s="674"/>
      <c r="X230" s="674"/>
      <c r="Y230" s="674"/>
      <c r="Z230" s="674"/>
      <c r="AA230" s="674"/>
      <c r="AB230" s="674"/>
    </row>
    <row r="231" spans="1:28" ht="15.75">
      <c r="A231" s="673"/>
      <c r="B231" s="673"/>
      <c r="C231" s="673"/>
      <c r="D231" s="674"/>
      <c r="E231" s="674"/>
      <c r="F231" s="674"/>
      <c r="G231" s="674"/>
      <c r="H231" s="674"/>
      <c r="I231" s="674"/>
      <c r="J231" s="674"/>
      <c r="K231" s="674"/>
      <c r="L231" s="674"/>
      <c r="M231" s="674"/>
      <c r="N231" s="674"/>
      <c r="O231" s="674"/>
      <c r="P231" s="674"/>
      <c r="Q231" s="674"/>
      <c r="R231" s="674"/>
      <c r="S231" s="674"/>
      <c r="T231" s="674"/>
      <c r="U231" s="674"/>
      <c r="V231" s="674"/>
      <c r="W231" s="674"/>
      <c r="X231" s="674"/>
      <c r="Y231" s="674"/>
      <c r="Z231" s="674"/>
      <c r="AA231" s="674"/>
      <c r="AB231" s="674"/>
    </row>
    <row r="232" spans="1:28" ht="15.75">
      <c r="A232" s="673"/>
      <c r="B232" s="673"/>
      <c r="C232" s="673"/>
      <c r="D232" s="674"/>
      <c r="E232" s="674"/>
      <c r="F232" s="674"/>
      <c r="G232" s="674"/>
      <c r="H232" s="674"/>
      <c r="I232" s="674"/>
      <c r="J232" s="674"/>
      <c r="K232" s="674"/>
      <c r="L232" s="674"/>
      <c r="M232" s="674"/>
      <c r="N232" s="674"/>
      <c r="O232" s="674"/>
      <c r="P232" s="674"/>
      <c r="Q232" s="674"/>
      <c r="R232" s="674"/>
      <c r="S232" s="674"/>
      <c r="T232" s="674"/>
      <c r="U232" s="674"/>
      <c r="V232" s="674"/>
      <c r="W232" s="674"/>
      <c r="X232" s="674"/>
      <c r="Y232" s="674"/>
      <c r="Z232" s="674"/>
      <c r="AA232" s="674"/>
      <c r="AB232" s="674"/>
    </row>
    <row r="233" spans="1:28" ht="15.75">
      <c r="A233" s="673"/>
      <c r="B233" s="673"/>
      <c r="C233" s="673"/>
      <c r="D233" s="674"/>
      <c r="E233" s="674"/>
      <c r="F233" s="674"/>
      <c r="G233" s="674"/>
      <c r="H233" s="674"/>
      <c r="I233" s="674"/>
      <c r="J233" s="674"/>
      <c r="K233" s="674"/>
      <c r="L233" s="674"/>
      <c r="M233" s="674"/>
      <c r="N233" s="674"/>
      <c r="O233" s="674"/>
      <c r="P233" s="674"/>
      <c r="Q233" s="674"/>
      <c r="R233" s="674"/>
      <c r="S233" s="674"/>
      <c r="T233" s="674"/>
      <c r="U233" s="674"/>
      <c r="V233" s="674"/>
      <c r="W233" s="674"/>
      <c r="X233" s="674"/>
      <c r="Y233" s="674"/>
      <c r="Z233" s="674"/>
      <c r="AA233" s="674"/>
      <c r="AB233" s="674"/>
    </row>
    <row r="234" spans="1:28" ht="15.75">
      <c r="A234" s="673"/>
      <c r="B234" s="673"/>
      <c r="C234" s="673"/>
      <c r="D234" s="674"/>
      <c r="E234" s="674"/>
      <c r="F234" s="674"/>
      <c r="G234" s="674"/>
      <c r="H234" s="674"/>
      <c r="I234" s="674"/>
      <c r="J234" s="674"/>
      <c r="K234" s="674"/>
      <c r="L234" s="674"/>
      <c r="M234" s="674"/>
      <c r="N234" s="674"/>
      <c r="O234" s="674"/>
      <c r="P234" s="674"/>
      <c r="Q234" s="674"/>
      <c r="R234" s="674"/>
      <c r="S234" s="674"/>
      <c r="T234" s="674"/>
      <c r="U234" s="674"/>
      <c r="V234" s="674"/>
      <c r="W234" s="674"/>
      <c r="X234" s="674"/>
      <c r="Y234" s="674"/>
      <c r="Z234" s="674"/>
      <c r="AA234" s="674"/>
      <c r="AB234" s="674"/>
    </row>
    <row r="235" spans="1:28" ht="15.75">
      <c r="A235" s="673"/>
      <c r="B235" s="673"/>
      <c r="C235" s="673"/>
      <c r="D235" s="674"/>
      <c r="E235" s="674"/>
      <c r="F235" s="674"/>
      <c r="G235" s="674"/>
      <c r="H235" s="674"/>
      <c r="I235" s="674"/>
      <c r="J235" s="674"/>
      <c r="K235" s="674"/>
      <c r="L235" s="674"/>
      <c r="M235" s="674"/>
      <c r="N235" s="674"/>
      <c r="O235" s="674"/>
      <c r="P235" s="674"/>
      <c r="Q235" s="674"/>
      <c r="R235" s="674"/>
      <c r="S235" s="674"/>
      <c r="T235" s="674"/>
      <c r="U235" s="674"/>
      <c r="V235" s="674"/>
      <c r="W235" s="674"/>
      <c r="X235" s="674"/>
      <c r="Y235" s="674"/>
      <c r="Z235" s="674"/>
      <c r="AA235" s="674"/>
      <c r="AB235" s="674"/>
    </row>
    <row r="236" spans="1:28" ht="15.75">
      <c r="A236" s="673"/>
      <c r="B236" s="673"/>
      <c r="C236" s="673"/>
      <c r="D236" s="674"/>
      <c r="E236" s="674"/>
      <c r="F236" s="674"/>
      <c r="G236" s="674"/>
      <c r="H236" s="674"/>
      <c r="I236" s="674"/>
      <c r="J236" s="674"/>
      <c r="K236" s="674"/>
      <c r="L236" s="674"/>
      <c r="M236" s="674"/>
      <c r="N236" s="674"/>
      <c r="O236" s="674"/>
      <c r="P236" s="674"/>
      <c r="Q236" s="674"/>
      <c r="R236" s="674"/>
      <c r="S236" s="674"/>
      <c r="T236" s="674"/>
      <c r="U236" s="674"/>
      <c r="V236" s="674"/>
      <c r="W236" s="674"/>
      <c r="X236" s="674"/>
      <c r="Y236" s="674"/>
      <c r="Z236" s="674"/>
      <c r="AA236" s="674"/>
      <c r="AB236" s="674"/>
    </row>
    <row r="237" spans="1:28" ht="15.75">
      <c r="A237" s="673"/>
      <c r="B237" s="673"/>
      <c r="C237" s="673"/>
      <c r="D237" s="674"/>
      <c r="E237" s="674"/>
      <c r="F237" s="674"/>
      <c r="G237" s="674"/>
      <c r="H237" s="674"/>
      <c r="I237" s="674"/>
      <c r="J237" s="674"/>
      <c r="K237" s="674"/>
      <c r="L237" s="674"/>
      <c r="M237" s="674"/>
      <c r="N237" s="674"/>
      <c r="O237" s="674"/>
      <c r="P237" s="674"/>
      <c r="Q237" s="674"/>
      <c r="R237" s="674"/>
      <c r="S237" s="674"/>
      <c r="T237" s="674"/>
      <c r="U237" s="674"/>
      <c r="V237" s="674"/>
      <c r="W237" s="674"/>
      <c r="X237" s="674"/>
      <c r="Y237" s="674"/>
      <c r="Z237" s="674"/>
      <c r="AA237" s="674"/>
      <c r="AB237" s="674"/>
    </row>
    <row r="238" spans="1:28" ht="15.75">
      <c r="A238" s="673"/>
      <c r="B238" s="673"/>
      <c r="C238" s="673"/>
      <c r="D238" s="674"/>
      <c r="E238" s="674"/>
      <c r="F238" s="674"/>
      <c r="G238" s="674"/>
      <c r="H238" s="674"/>
      <c r="I238" s="674"/>
      <c r="J238" s="674"/>
      <c r="K238" s="674"/>
      <c r="L238" s="674"/>
      <c r="M238" s="674"/>
      <c r="N238" s="674"/>
      <c r="O238" s="674"/>
      <c r="P238" s="674"/>
      <c r="Q238" s="674"/>
      <c r="R238" s="674"/>
      <c r="S238" s="674"/>
      <c r="T238" s="674"/>
      <c r="U238" s="674"/>
      <c r="V238" s="674"/>
      <c r="W238" s="674"/>
      <c r="X238" s="674"/>
      <c r="Y238" s="674"/>
      <c r="Z238" s="674"/>
      <c r="AA238" s="674"/>
      <c r="AB238" s="674"/>
    </row>
    <row r="239" spans="1:28" ht="15.75">
      <c r="A239" s="673"/>
      <c r="B239" s="673"/>
      <c r="C239" s="673"/>
      <c r="D239" s="674"/>
      <c r="E239" s="674"/>
      <c r="F239" s="674"/>
      <c r="G239" s="674"/>
      <c r="H239" s="674"/>
      <c r="I239" s="674"/>
      <c r="J239" s="674"/>
      <c r="K239" s="674"/>
      <c r="L239" s="674"/>
      <c r="M239" s="674"/>
      <c r="N239" s="674"/>
      <c r="O239" s="674"/>
      <c r="P239" s="674"/>
      <c r="Q239" s="674"/>
      <c r="R239" s="674"/>
      <c r="S239" s="674"/>
      <c r="T239" s="674"/>
      <c r="U239" s="674"/>
      <c r="V239" s="674"/>
      <c r="W239" s="674"/>
      <c r="X239" s="674"/>
      <c r="Y239" s="674"/>
      <c r="Z239" s="674"/>
      <c r="AA239" s="674"/>
      <c r="AB239" s="674"/>
    </row>
    <row r="240" spans="1:28" ht="15.75">
      <c r="A240" s="673"/>
      <c r="B240" s="673"/>
      <c r="C240" s="673"/>
      <c r="D240" s="674"/>
      <c r="E240" s="674"/>
      <c r="F240" s="674"/>
      <c r="G240" s="674"/>
      <c r="H240" s="674"/>
      <c r="I240" s="674"/>
      <c r="J240" s="674"/>
      <c r="K240" s="674"/>
      <c r="L240" s="674"/>
      <c r="M240" s="674"/>
      <c r="N240" s="674"/>
      <c r="O240" s="674"/>
      <c r="P240" s="674"/>
      <c r="Q240" s="674"/>
      <c r="R240" s="674"/>
      <c r="S240" s="674"/>
      <c r="T240" s="674"/>
      <c r="U240" s="674"/>
      <c r="V240" s="674"/>
      <c r="W240" s="674"/>
      <c r="X240" s="674"/>
      <c r="Y240" s="674"/>
      <c r="Z240" s="674"/>
      <c r="AA240" s="674"/>
      <c r="AB240" s="674"/>
    </row>
    <row r="241" spans="1:28" ht="15.75">
      <c r="A241" s="673"/>
      <c r="B241" s="673"/>
      <c r="C241" s="673"/>
      <c r="D241" s="674"/>
      <c r="E241" s="674"/>
      <c r="F241" s="674"/>
      <c r="G241" s="674"/>
      <c r="H241" s="674"/>
      <c r="I241" s="674"/>
      <c r="J241" s="674"/>
      <c r="K241" s="674"/>
      <c r="L241" s="674"/>
      <c r="M241" s="674"/>
      <c r="N241" s="674"/>
      <c r="O241" s="674"/>
      <c r="P241" s="674"/>
      <c r="Q241" s="674"/>
      <c r="R241" s="674"/>
      <c r="S241" s="674"/>
      <c r="T241" s="674"/>
      <c r="U241" s="674"/>
      <c r="V241" s="674"/>
      <c r="W241" s="674"/>
      <c r="X241" s="674"/>
      <c r="Y241" s="674"/>
      <c r="Z241" s="674"/>
      <c r="AA241" s="674"/>
      <c r="AB241" s="674"/>
    </row>
    <row r="242" spans="1:28" ht="15.75">
      <c r="A242" s="673"/>
      <c r="B242" s="673"/>
      <c r="C242" s="673"/>
      <c r="D242" s="674"/>
      <c r="E242" s="674"/>
      <c r="F242" s="674"/>
      <c r="G242" s="674"/>
      <c r="H242" s="674"/>
      <c r="I242" s="674"/>
      <c r="J242" s="674"/>
      <c r="K242" s="674"/>
      <c r="L242" s="674"/>
      <c r="M242" s="674"/>
      <c r="N242" s="674"/>
      <c r="O242" s="674"/>
      <c r="P242" s="674"/>
      <c r="Q242" s="674"/>
      <c r="R242" s="674"/>
      <c r="S242" s="674"/>
      <c r="T242" s="674"/>
      <c r="U242" s="674"/>
      <c r="V242" s="674"/>
      <c r="W242" s="674"/>
      <c r="X242" s="674"/>
      <c r="Y242" s="674"/>
      <c r="Z242" s="674"/>
      <c r="AA242" s="674"/>
      <c r="AB242" s="674"/>
    </row>
    <row r="243" spans="1:28" ht="15.75">
      <c r="A243" s="673"/>
      <c r="B243" s="673"/>
      <c r="C243" s="673"/>
      <c r="D243" s="674"/>
      <c r="E243" s="674"/>
      <c r="F243" s="674"/>
      <c r="G243" s="674"/>
      <c r="H243" s="674"/>
      <c r="I243" s="674"/>
      <c r="J243" s="674"/>
      <c r="K243" s="674"/>
      <c r="L243" s="674"/>
      <c r="M243" s="674"/>
      <c r="N243" s="674"/>
      <c r="O243" s="674"/>
      <c r="P243" s="674"/>
      <c r="Q243" s="674"/>
      <c r="R243" s="674"/>
      <c r="S243" s="674"/>
      <c r="T243" s="674"/>
      <c r="U243" s="674"/>
      <c r="V243" s="674"/>
      <c r="W243" s="674"/>
      <c r="X243" s="674"/>
      <c r="Y243" s="674"/>
      <c r="Z243" s="674"/>
      <c r="AA243" s="674"/>
      <c r="AB243" s="674"/>
    </row>
    <row r="244" spans="1:28" ht="15.75">
      <c r="A244" s="673"/>
      <c r="B244" s="673"/>
      <c r="C244" s="673"/>
      <c r="D244" s="674"/>
      <c r="E244" s="674"/>
      <c r="F244" s="674"/>
      <c r="G244" s="674"/>
      <c r="H244" s="674"/>
      <c r="I244" s="674"/>
      <c r="J244" s="674"/>
      <c r="K244" s="674"/>
      <c r="L244" s="674"/>
      <c r="M244" s="674"/>
      <c r="N244" s="674"/>
      <c r="O244" s="674"/>
      <c r="P244" s="674"/>
      <c r="Q244" s="674"/>
      <c r="R244" s="674"/>
      <c r="S244" s="674"/>
      <c r="T244" s="674"/>
      <c r="U244" s="674"/>
      <c r="V244" s="674"/>
      <c r="W244" s="674"/>
      <c r="X244" s="674"/>
      <c r="Y244" s="674"/>
      <c r="Z244" s="674"/>
      <c r="AA244" s="674"/>
      <c r="AB244" s="674"/>
    </row>
    <row r="245" spans="1:28" ht="15.75">
      <c r="A245" s="673"/>
      <c r="B245" s="673"/>
      <c r="C245" s="673"/>
      <c r="D245" s="674"/>
      <c r="E245" s="674"/>
      <c r="F245" s="674"/>
      <c r="G245" s="674"/>
      <c r="H245" s="674"/>
      <c r="I245" s="674"/>
      <c r="J245" s="674"/>
      <c r="K245" s="674"/>
      <c r="L245" s="674"/>
      <c r="M245" s="674"/>
      <c r="N245" s="674"/>
      <c r="O245" s="674"/>
      <c r="P245" s="674"/>
      <c r="Q245" s="674"/>
      <c r="R245" s="674"/>
      <c r="S245" s="674"/>
      <c r="T245" s="674"/>
      <c r="U245" s="674"/>
      <c r="V245" s="674"/>
      <c r="W245" s="674"/>
      <c r="X245" s="674"/>
      <c r="Y245" s="674"/>
      <c r="Z245" s="674"/>
      <c r="AA245" s="674"/>
      <c r="AB245" s="674"/>
    </row>
    <row r="246" spans="1:28" ht="15.75">
      <c r="A246" s="673"/>
      <c r="B246" s="673"/>
      <c r="C246" s="673"/>
      <c r="D246" s="674"/>
      <c r="E246" s="674"/>
      <c r="F246" s="674"/>
      <c r="G246" s="674"/>
      <c r="H246" s="674"/>
      <c r="I246" s="674"/>
      <c r="J246" s="674"/>
      <c r="K246" s="674"/>
      <c r="L246" s="674"/>
      <c r="M246" s="674"/>
      <c r="N246" s="674"/>
      <c r="O246" s="674"/>
      <c r="P246" s="674"/>
      <c r="Q246" s="674"/>
      <c r="R246" s="674"/>
      <c r="S246" s="674"/>
      <c r="T246" s="674"/>
      <c r="U246" s="674"/>
      <c r="V246" s="674"/>
      <c r="W246" s="674"/>
      <c r="X246" s="674"/>
      <c r="Y246" s="674"/>
      <c r="Z246" s="674"/>
      <c r="AA246" s="674"/>
      <c r="AB246" s="674"/>
    </row>
    <row r="247" spans="1:28" ht="15.75">
      <c r="A247" s="673"/>
      <c r="B247" s="673"/>
      <c r="C247" s="673"/>
      <c r="D247" s="674"/>
      <c r="E247" s="674"/>
      <c r="F247" s="674"/>
      <c r="G247" s="674"/>
      <c r="H247" s="674"/>
      <c r="I247" s="674"/>
      <c r="J247" s="674"/>
      <c r="K247" s="674"/>
      <c r="L247" s="674"/>
      <c r="M247" s="674"/>
      <c r="N247" s="674"/>
      <c r="O247" s="674"/>
      <c r="P247" s="674"/>
      <c r="Q247" s="674"/>
      <c r="R247" s="674"/>
      <c r="S247" s="674"/>
      <c r="T247" s="674"/>
      <c r="U247" s="674"/>
      <c r="V247" s="674"/>
      <c r="W247" s="674"/>
      <c r="X247" s="674"/>
      <c r="Y247" s="674"/>
      <c r="Z247" s="674"/>
      <c r="AA247" s="674"/>
      <c r="AB247" s="674"/>
    </row>
    <row r="248" spans="1:28" ht="15.75">
      <c r="A248" s="673"/>
      <c r="B248" s="673"/>
      <c r="C248" s="673"/>
      <c r="D248" s="674"/>
      <c r="E248" s="674"/>
      <c r="F248" s="674"/>
      <c r="G248" s="674"/>
      <c r="H248" s="674"/>
      <c r="I248" s="674"/>
      <c r="J248" s="674"/>
      <c r="K248" s="674"/>
      <c r="L248" s="674"/>
      <c r="M248" s="674"/>
      <c r="N248" s="674"/>
      <c r="O248" s="674"/>
      <c r="P248" s="674"/>
      <c r="Q248" s="674"/>
      <c r="R248" s="674"/>
      <c r="S248" s="674"/>
      <c r="T248" s="674"/>
      <c r="U248" s="674"/>
      <c r="V248" s="674"/>
      <c r="W248" s="674"/>
      <c r="X248" s="674"/>
      <c r="Y248" s="674"/>
      <c r="Z248" s="674"/>
      <c r="AA248" s="674"/>
      <c r="AB248" s="674"/>
    </row>
    <row r="249" spans="1:28" ht="15.75">
      <c r="A249" s="673"/>
      <c r="B249" s="673"/>
      <c r="C249" s="673"/>
      <c r="D249" s="674"/>
      <c r="E249" s="674"/>
      <c r="F249" s="674"/>
      <c r="G249" s="674"/>
      <c r="H249" s="674"/>
      <c r="I249" s="674"/>
      <c r="J249" s="674"/>
      <c r="K249" s="674"/>
      <c r="L249" s="674"/>
      <c r="M249" s="674"/>
      <c r="N249" s="674"/>
      <c r="O249" s="674"/>
      <c r="P249" s="674"/>
      <c r="Q249" s="674"/>
      <c r="R249" s="674"/>
      <c r="S249" s="674"/>
      <c r="T249" s="674"/>
      <c r="U249" s="674"/>
      <c r="V249" s="674"/>
      <c r="W249" s="674"/>
      <c r="X249" s="674"/>
      <c r="Y249" s="674"/>
      <c r="Z249" s="674"/>
      <c r="AA249" s="674"/>
      <c r="AB249" s="674"/>
    </row>
    <row r="250" spans="1:28" ht="15.75">
      <c r="A250" s="673"/>
      <c r="B250" s="673"/>
      <c r="C250" s="673"/>
      <c r="D250" s="674"/>
      <c r="E250" s="674"/>
      <c r="F250" s="674"/>
      <c r="G250" s="674"/>
      <c r="H250" s="674"/>
      <c r="I250" s="674"/>
      <c r="J250" s="674"/>
      <c r="K250" s="674"/>
      <c r="L250" s="674"/>
      <c r="M250" s="674"/>
      <c r="N250" s="674"/>
      <c r="O250" s="674"/>
      <c r="P250" s="674"/>
      <c r="Q250" s="674"/>
      <c r="R250" s="674"/>
      <c r="S250" s="674"/>
      <c r="T250" s="674"/>
      <c r="U250" s="674"/>
      <c r="V250" s="674"/>
      <c r="W250" s="674"/>
      <c r="X250" s="674"/>
      <c r="Y250" s="674"/>
      <c r="Z250" s="674"/>
      <c r="AA250" s="674"/>
      <c r="AB250" s="674"/>
    </row>
    <row r="251" spans="1:28" ht="15.75">
      <c r="A251" s="673"/>
      <c r="B251" s="673"/>
      <c r="C251" s="673"/>
      <c r="D251" s="674"/>
      <c r="E251" s="674"/>
      <c r="F251" s="674"/>
      <c r="G251" s="674"/>
      <c r="H251" s="674"/>
      <c r="I251" s="674"/>
      <c r="J251" s="674"/>
      <c r="K251" s="674"/>
      <c r="L251" s="674"/>
      <c r="M251" s="674"/>
      <c r="N251" s="674"/>
      <c r="O251" s="674"/>
      <c r="P251" s="674"/>
      <c r="Q251" s="674"/>
      <c r="R251" s="674"/>
      <c r="S251" s="674"/>
      <c r="T251" s="674"/>
      <c r="U251" s="674"/>
      <c r="V251" s="674"/>
      <c r="W251" s="674"/>
      <c r="X251" s="674"/>
      <c r="Y251" s="674"/>
      <c r="Z251" s="674"/>
      <c r="AA251" s="674"/>
      <c r="AB251" s="674"/>
    </row>
    <row r="252" spans="1:28" ht="15.75">
      <c r="A252" s="673"/>
      <c r="B252" s="673"/>
      <c r="C252" s="673"/>
      <c r="D252" s="674"/>
      <c r="E252" s="674"/>
      <c r="F252" s="674"/>
      <c r="G252" s="674"/>
      <c r="H252" s="674"/>
      <c r="I252" s="674"/>
      <c r="J252" s="674"/>
      <c r="K252" s="674"/>
      <c r="L252" s="674"/>
      <c r="M252" s="674"/>
      <c r="N252" s="674"/>
      <c r="O252" s="674"/>
      <c r="P252" s="674"/>
      <c r="Q252" s="674"/>
      <c r="R252" s="674"/>
      <c r="S252" s="674"/>
      <c r="T252" s="674"/>
      <c r="U252" s="674"/>
      <c r="V252" s="674"/>
      <c r="W252" s="674"/>
      <c r="X252" s="674"/>
      <c r="Y252" s="674"/>
      <c r="Z252" s="674"/>
      <c r="AA252" s="674"/>
      <c r="AB252" s="674"/>
    </row>
    <row r="253" spans="1:28" ht="15.75">
      <c r="A253" s="673"/>
      <c r="B253" s="673"/>
      <c r="C253" s="673"/>
      <c r="D253" s="674"/>
      <c r="E253" s="674"/>
      <c r="F253" s="674"/>
      <c r="G253" s="674"/>
      <c r="H253" s="674"/>
      <c r="I253" s="674"/>
      <c r="J253" s="674"/>
      <c r="K253" s="674"/>
      <c r="L253" s="674"/>
      <c r="M253" s="674"/>
      <c r="N253" s="674"/>
      <c r="O253" s="674"/>
      <c r="P253" s="674"/>
      <c r="Q253" s="674"/>
      <c r="R253" s="674"/>
      <c r="S253" s="674"/>
      <c r="T253" s="674"/>
      <c r="U253" s="674"/>
      <c r="V253" s="674"/>
      <c r="W253" s="674"/>
      <c r="X253" s="674"/>
      <c r="Y253" s="674"/>
      <c r="Z253" s="674"/>
      <c r="AA253" s="674"/>
      <c r="AB253" s="674"/>
    </row>
    <row r="254" spans="1:28" ht="15.75">
      <c r="A254" s="673"/>
      <c r="B254" s="673"/>
      <c r="C254" s="673"/>
      <c r="D254" s="674"/>
      <c r="E254" s="674"/>
      <c r="F254" s="674"/>
      <c r="G254" s="674"/>
      <c r="H254" s="674"/>
      <c r="I254" s="674"/>
      <c r="J254" s="674"/>
      <c r="K254" s="674"/>
      <c r="L254" s="674"/>
      <c r="M254" s="674"/>
      <c r="N254" s="674"/>
      <c r="O254" s="674"/>
      <c r="P254" s="674"/>
      <c r="Q254" s="674"/>
      <c r="R254" s="674"/>
      <c r="S254" s="674"/>
      <c r="T254" s="674"/>
      <c r="U254" s="674"/>
      <c r="V254" s="674"/>
      <c r="W254" s="674"/>
      <c r="X254" s="674"/>
      <c r="Y254" s="674"/>
      <c r="Z254" s="674"/>
      <c r="AA254" s="674"/>
      <c r="AB254" s="674"/>
    </row>
    <row r="255" spans="1:28" ht="15.75">
      <c r="A255" s="673"/>
      <c r="B255" s="673"/>
      <c r="C255" s="673"/>
      <c r="D255" s="674"/>
      <c r="E255" s="674"/>
      <c r="F255" s="674"/>
      <c r="G255" s="674"/>
      <c r="H255" s="674"/>
      <c r="I255" s="674"/>
      <c r="J255" s="674"/>
      <c r="K255" s="674"/>
      <c r="L255" s="674"/>
      <c r="M255" s="674"/>
      <c r="N255" s="674"/>
      <c r="O255" s="674"/>
      <c r="P255" s="674"/>
      <c r="Q255" s="674"/>
      <c r="R255" s="674"/>
      <c r="S255" s="674"/>
      <c r="T255" s="674"/>
      <c r="U255" s="674"/>
      <c r="V255" s="674"/>
      <c r="W255" s="674"/>
      <c r="X255" s="674"/>
      <c r="Y255" s="674"/>
      <c r="Z255" s="674"/>
      <c r="AA255" s="674"/>
      <c r="AB255" s="674"/>
    </row>
    <row r="256" spans="1:28" ht="15.75">
      <c r="A256" s="673"/>
      <c r="B256" s="673"/>
      <c r="C256" s="673"/>
      <c r="D256" s="674"/>
      <c r="E256" s="674"/>
      <c r="F256" s="674"/>
      <c r="G256" s="674"/>
      <c r="H256" s="674"/>
      <c r="I256" s="674"/>
      <c r="J256" s="674"/>
      <c r="K256" s="674"/>
      <c r="L256" s="674"/>
      <c r="M256" s="674"/>
      <c r="N256" s="674"/>
      <c r="O256" s="674"/>
      <c r="P256" s="674"/>
      <c r="Q256" s="674"/>
      <c r="R256" s="674"/>
      <c r="S256" s="674"/>
      <c r="T256" s="674"/>
      <c r="U256" s="674"/>
      <c r="V256" s="674"/>
      <c r="W256" s="674"/>
      <c r="X256" s="674"/>
      <c r="Y256" s="674"/>
      <c r="Z256" s="674"/>
      <c r="AA256" s="674"/>
      <c r="AB256" s="674"/>
    </row>
    <row r="257" spans="1:28" ht="15.75">
      <c r="A257" s="673"/>
      <c r="B257" s="673"/>
      <c r="C257" s="673"/>
      <c r="D257" s="674"/>
      <c r="E257" s="674"/>
      <c r="F257" s="674"/>
      <c r="G257" s="674"/>
      <c r="H257" s="674"/>
      <c r="I257" s="674"/>
      <c r="J257" s="674"/>
      <c r="K257" s="674"/>
      <c r="L257" s="674"/>
      <c r="M257" s="674"/>
      <c r="N257" s="674"/>
      <c r="O257" s="674"/>
      <c r="P257" s="674"/>
      <c r="Q257" s="674"/>
      <c r="R257" s="674"/>
      <c r="S257" s="674"/>
      <c r="T257" s="674"/>
      <c r="U257" s="674"/>
      <c r="V257" s="674"/>
      <c r="W257" s="674"/>
      <c r="X257" s="674"/>
      <c r="Y257" s="674"/>
      <c r="Z257" s="674"/>
      <c r="AA257" s="674"/>
      <c r="AB257" s="674"/>
    </row>
    <row r="258" spans="1:28" ht="15.75">
      <c r="A258" s="673"/>
      <c r="B258" s="673"/>
      <c r="C258" s="673"/>
      <c r="D258" s="674"/>
      <c r="E258" s="674"/>
      <c r="F258" s="674"/>
      <c r="G258" s="674"/>
      <c r="H258" s="674"/>
      <c r="I258" s="674"/>
      <c r="J258" s="674"/>
      <c r="K258" s="674"/>
      <c r="L258" s="674"/>
      <c r="M258" s="674"/>
      <c r="N258" s="674"/>
      <c r="O258" s="674"/>
      <c r="P258" s="674"/>
      <c r="Q258" s="674"/>
      <c r="R258" s="674"/>
      <c r="S258" s="674"/>
      <c r="T258" s="674"/>
      <c r="U258" s="674"/>
      <c r="V258" s="674"/>
      <c r="W258" s="674"/>
      <c r="X258" s="674"/>
      <c r="Y258" s="674"/>
      <c r="Z258" s="674"/>
      <c r="AA258" s="674"/>
      <c r="AB258" s="674"/>
    </row>
    <row r="259" spans="1:28" ht="15.75">
      <c r="A259" s="673"/>
      <c r="B259" s="673"/>
      <c r="C259" s="673"/>
      <c r="D259" s="674"/>
      <c r="E259" s="674"/>
      <c r="F259" s="674"/>
      <c r="G259" s="674"/>
      <c r="H259" s="674"/>
      <c r="I259" s="674"/>
      <c r="J259" s="674"/>
      <c r="K259" s="674"/>
      <c r="L259" s="674"/>
      <c r="M259" s="674"/>
      <c r="N259" s="674"/>
      <c r="O259" s="674"/>
      <c r="P259" s="674"/>
      <c r="Q259" s="674"/>
      <c r="R259" s="674"/>
      <c r="S259" s="674"/>
      <c r="T259" s="674"/>
      <c r="U259" s="674"/>
      <c r="V259" s="674"/>
      <c r="W259" s="674"/>
      <c r="X259" s="674"/>
      <c r="Y259" s="674"/>
      <c r="Z259" s="674"/>
      <c r="AA259" s="674"/>
      <c r="AB259" s="674"/>
    </row>
    <row r="260" spans="1:28" ht="15.75">
      <c r="A260" s="673"/>
      <c r="B260" s="673"/>
      <c r="C260" s="673"/>
      <c r="D260" s="674"/>
      <c r="E260" s="674"/>
      <c r="F260" s="674"/>
      <c r="G260" s="674"/>
      <c r="H260" s="674"/>
      <c r="I260" s="674"/>
      <c r="J260" s="674"/>
      <c r="K260" s="674"/>
      <c r="L260" s="674"/>
      <c r="M260" s="674"/>
      <c r="N260" s="674"/>
      <c r="O260" s="674"/>
      <c r="P260" s="674"/>
      <c r="Q260" s="674"/>
      <c r="R260" s="674"/>
      <c r="S260" s="674"/>
      <c r="T260" s="674"/>
      <c r="U260" s="674"/>
      <c r="V260" s="674"/>
      <c r="W260" s="674"/>
      <c r="X260" s="674"/>
      <c r="Y260" s="674"/>
      <c r="Z260" s="674"/>
      <c r="AA260" s="674"/>
      <c r="AB260" s="674"/>
    </row>
    <row r="261" spans="1:28" ht="15.75">
      <c r="A261" s="673"/>
      <c r="B261" s="673"/>
      <c r="C261" s="673"/>
      <c r="D261" s="674"/>
      <c r="E261" s="674"/>
      <c r="F261" s="674"/>
      <c r="G261" s="674"/>
      <c r="H261" s="674"/>
      <c r="I261" s="674"/>
      <c r="J261" s="674"/>
      <c r="K261" s="674"/>
      <c r="L261" s="674"/>
      <c r="M261" s="674"/>
      <c r="N261" s="674"/>
      <c r="O261" s="674"/>
      <c r="P261" s="674"/>
      <c r="Q261" s="674"/>
      <c r="R261" s="674"/>
      <c r="S261" s="674"/>
      <c r="T261" s="674"/>
      <c r="U261" s="674"/>
      <c r="V261" s="674"/>
      <c r="W261" s="674"/>
      <c r="X261" s="674"/>
      <c r="Y261" s="674"/>
      <c r="Z261" s="674"/>
      <c r="AA261" s="674"/>
      <c r="AB261" s="674"/>
    </row>
    <row r="262" spans="1:28" ht="15.75">
      <c r="A262" s="673"/>
      <c r="B262" s="673"/>
      <c r="C262" s="673"/>
      <c r="D262" s="674"/>
      <c r="E262" s="674"/>
      <c r="F262" s="674"/>
      <c r="G262" s="674"/>
      <c r="H262" s="674"/>
      <c r="I262" s="674"/>
      <c r="J262" s="674"/>
      <c r="K262" s="674"/>
      <c r="L262" s="674"/>
      <c r="M262" s="674"/>
      <c r="N262" s="674"/>
      <c r="O262" s="674"/>
      <c r="P262" s="674"/>
      <c r="Q262" s="674"/>
      <c r="R262" s="674"/>
      <c r="S262" s="674"/>
      <c r="T262" s="674"/>
      <c r="U262" s="674"/>
      <c r="V262" s="674"/>
      <c r="W262" s="674"/>
      <c r="X262" s="674"/>
      <c r="Y262" s="674"/>
      <c r="Z262" s="674"/>
      <c r="AA262" s="674"/>
      <c r="AB262" s="674"/>
    </row>
    <row r="263" spans="1:28" ht="15.75">
      <c r="A263" s="673"/>
      <c r="B263" s="673"/>
      <c r="C263" s="673"/>
      <c r="D263" s="674"/>
      <c r="E263" s="674"/>
      <c r="F263" s="674"/>
      <c r="G263" s="674"/>
      <c r="H263" s="674"/>
      <c r="I263" s="674"/>
      <c r="J263" s="674"/>
      <c r="K263" s="674"/>
      <c r="L263" s="674"/>
      <c r="M263" s="674"/>
      <c r="N263" s="674"/>
      <c r="O263" s="674"/>
      <c r="P263" s="674"/>
      <c r="Q263" s="674"/>
      <c r="R263" s="674"/>
      <c r="S263" s="674"/>
      <c r="T263" s="674"/>
      <c r="U263" s="674"/>
      <c r="V263" s="674"/>
      <c r="W263" s="674"/>
      <c r="X263" s="674"/>
      <c r="Y263" s="674"/>
      <c r="Z263" s="674"/>
      <c r="AA263" s="674"/>
      <c r="AB263" s="674"/>
    </row>
    <row r="264" spans="1:28" ht="15.75">
      <c r="A264" s="673"/>
      <c r="B264" s="673"/>
      <c r="C264" s="673"/>
      <c r="D264" s="674"/>
      <c r="E264" s="674"/>
      <c r="F264" s="674"/>
      <c r="G264" s="674"/>
      <c r="H264" s="674"/>
      <c r="I264" s="674"/>
      <c r="J264" s="674"/>
      <c r="K264" s="674"/>
      <c r="L264" s="674"/>
      <c r="M264" s="674"/>
      <c r="N264" s="674"/>
      <c r="O264" s="674"/>
      <c r="P264" s="674"/>
      <c r="Q264" s="674"/>
      <c r="R264" s="674"/>
      <c r="S264" s="674"/>
      <c r="T264" s="674"/>
      <c r="U264" s="674"/>
      <c r="V264" s="674"/>
      <c r="W264" s="674"/>
      <c r="X264" s="674"/>
      <c r="Y264" s="674"/>
      <c r="Z264" s="674"/>
      <c r="AA264" s="674"/>
      <c r="AB264" s="674"/>
    </row>
    <row r="265" spans="1:28" ht="15.75">
      <c r="A265" s="673"/>
      <c r="B265" s="673"/>
      <c r="C265" s="673"/>
      <c r="D265" s="674"/>
      <c r="E265" s="674"/>
      <c r="F265" s="674"/>
      <c r="G265" s="674"/>
      <c r="H265" s="674"/>
      <c r="I265" s="674"/>
      <c r="J265" s="674"/>
      <c r="K265" s="674"/>
      <c r="L265" s="674"/>
      <c r="M265" s="674"/>
      <c r="N265" s="674"/>
      <c r="O265" s="674"/>
      <c r="P265" s="674"/>
      <c r="Q265" s="674"/>
      <c r="R265" s="674"/>
      <c r="S265" s="674"/>
      <c r="T265" s="674"/>
      <c r="U265" s="674"/>
      <c r="V265" s="674"/>
      <c r="W265" s="674"/>
      <c r="X265" s="674"/>
      <c r="Y265" s="674"/>
      <c r="Z265" s="674"/>
      <c r="AA265" s="674"/>
      <c r="AB265" s="674"/>
    </row>
    <row r="266" spans="1:28" ht="15.75">
      <c r="A266" s="673"/>
      <c r="B266" s="673"/>
      <c r="C266" s="673"/>
      <c r="D266" s="674"/>
      <c r="E266" s="674"/>
      <c r="F266" s="674"/>
      <c r="G266" s="674"/>
      <c r="H266" s="674"/>
      <c r="I266" s="674"/>
      <c r="J266" s="674"/>
      <c r="K266" s="674"/>
      <c r="L266" s="674"/>
      <c r="M266" s="674"/>
      <c r="N266" s="674"/>
      <c r="O266" s="674"/>
      <c r="P266" s="674"/>
      <c r="Q266" s="674"/>
      <c r="R266" s="674"/>
      <c r="S266" s="674"/>
      <c r="T266" s="674"/>
      <c r="U266" s="674"/>
      <c r="V266" s="674"/>
      <c r="W266" s="674"/>
      <c r="X266" s="674"/>
      <c r="Y266" s="674"/>
      <c r="Z266" s="674"/>
      <c r="AA266" s="674"/>
      <c r="AB266" s="674"/>
    </row>
    <row r="267" spans="1:28" ht="15.75">
      <c r="A267" s="673"/>
      <c r="B267" s="673"/>
      <c r="C267" s="673"/>
      <c r="D267" s="674"/>
      <c r="E267" s="674"/>
      <c r="F267" s="674"/>
      <c r="G267" s="674"/>
      <c r="H267" s="674"/>
      <c r="I267" s="674"/>
      <c r="J267" s="674"/>
      <c r="K267" s="674"/>
      <c r="L267" s="674"/>
      <c r="M267" s="674"/>
      <c r="N267" s="674"/>
      <c r="O267" s="674"/>
      <c r="P267" s="674"/>
      <c r="Q267" s="674"/>
      <c r="R267" s="674"/>
      <c r="S267" s="674"/>
      <c r="T267" s="674"/>
      <c r="U267" s="674"/>
      <c r="V267" s="674"/>
      <c r="W267" s="674"/>
      <c r="X267" s="674"/>
      <c r="Y267" s="674"/>
      <c r="Z267" s="674"/>
      <c r="AA267" s="674"/>
      <c r="AB267" s="674"/>
    </row>
    <row r="268" spans="1:28" ht="15.75">
      <c r="A268" s="673"/>
      <c r="B268" s="673"/>
      <c r="C268" s="673"/>
      <c r="D268" s="674"/>
      <c r="E268" s="674"/>
      <c r="F268" s="674"/>
      <c r="G268" s="674"/>
      <c r="H268" s="674"/>
      <c r="I268" s="674"/>
      <c r="J268" s="674"/>
      <c r="K268" s="674"/>
      <c r="L268" s="674"/>
      <c r="M268" s="674"/>
      <c r="N268" s="674"/>
      <c r="O268" s="674"/>
      <c r="P268" s="674"/>
      <c r="Q268" s="674"/>
      <c r="R268" s="674"/>
      <c r="S268" s="674"/>
      <c r="T268" s="674"/>
      <c r="U268" s="674"/>
      <c r="V268" s="674"/>
      <c r="W268" s="674"/>
      <c r="X268" s="674"/>
      <c r="Y268" s="674"/>
      <c r="Z268" s="674"/>
      <c r="AA268" s="674"/>
      <c r="AB268" s="674"/>
    </row>
    <row r="269" spans="1:28" ht="15.75">
      <c r="A269" s="673"/>
      <c r="B269" s="673"/>
      <c r="C269" s="673"/>
      <c r="D269" s="674"/>
      <c r="E269" s="674"/>
      <c r="F269" s="674"/>
      <c r="G269" s="674"/>
      <c r="H269" s="674"/>
      <c r="I269" s="674"/>
      <c r="J269" s="674"/>
      <c r="K269" s="674"/>
      <c r="L269" s="674"/>
      <c r="M269" s="674"/>
      <c r="N269" s="674"/>
      <c r="O269" s="674"/>
      <c r="P269" s="674"/>
      <c r="Q269" s="674"/>
      <c r="R269" s="674"/>
      <c r="S269" s="674"/>
      <c r="T269" s="674"/>
      <c r="U269" s="674"/>
      <c r="V269" s="674"/>
      <c r="W269" s="674"/>
      <c r="X269" s="674"/>
      <c r="Y269" s="674"/>
      <c r="Z269" s="674"/>
      <c r="AA269" s="674"/>
      <c r="AB269" s="674"/>
    </row>
    <row r="270" spans="1:28" ht="15.75">
      <c r="A270" s="673"/>
      <c r="B270" s="673"/>
      <c r="C270" s="673"/>
      <c r="D270" s="674"/>
      <c r="E270" s="674"/>
      <c r="F270" s="674"/>
      <c r="G270" s="674"/>
      <c r="H270" s="674"/>
      <c r="I270" s="674"/>
      <c r="J270" s="674"/>
      <c r="K270" s="674"/>
      <c r="L270" s="674"/>
      <c r="M270" s="674"/>
      <c r="N270" s="674"/>
      <c r="O270" s="674"/>
      <c r="P270" s="674"/>
      <c r="Q270" s="674"/>
      <c r="R270" s="674"/>
      <c r="S270" s="674"/>
      <c r="T270" s="674"/>
      <c r="U270" s="674"/>
      <c r="V270" s="674"/>
      <c r="W270" s="674"/>
      <c r="X270" s="674"/>
      <c r="Y270" s="674"/>
      <c r="Z270" s="674"/>
      <c r="AA270" s="674"/>
      <c r="AB270" s="674"/>
    </row>
    <row r="271" spans="1:28" ht="15.75">
      <c r="A271" s="673"/>
      <c r="B271" s="673"/>
      <c r="C271" s="673"/>
      <c r="D271" s="674"/>
      <c r="E271" s="674"/>
      <c r="F271" s="674"/>
      <c r="G271" s="674"/>
      <c r="H271" s="674"/>
      <c r="I271" s="674"/>
      <c r="J271" s="674"/>
      <c r="K271" s="674"/>
      <c r="L271" s="674"/>
      <c r="M271" s="674"/>
      <c r="N271" s="674"/>
      <c r="O271" s="674"/>
      <c r="P271" s="674"/>
      <c r="Q271" s="674"/>
      <c r="R271" s="674"/>
      <c r="S271" s="674"/>
      <c r="T271" s="674"/>
      <c r="U271" s="674"/>
      <c r="V271" s="674"/>
      <c r="W271" s="674"/>
      <c r="X271" s="674"/>
      <c r="Y271" s="674"/>
      <c r="Z271" s="674"/>
      <c r="AA271" s="674"/>
      <c r="AB271" s="674"/>
    </row>
    <row r="272" spans="1:28" ht="15.75">
      <c r="A272" s="673"/>
      <c r="B272" s="673"/>
      <c r="C272" s="673"/>
      <c r="D272" s="674"/>
      <c r="E272" s="674"/>
      <c r="F272" s="674"/>
      <c r="G272" s="674"/>
      <c r="H272" s="674"/>
      <c r="I272" s="674"/>
      <c r="J272" s="674"/>
      <c r="K272" s="674"/>
      <c r="L272" s="674"/>
      <c r="M272" s="674"/>
      <c r="N272" s="674"/>
      <c r="O272" s="674"/>
      <c r="P272" s="674"/>
      <c r="Q272" s="674"/>
      <c r="R272" s="674"/>
      <c r="S272" s="674"/>
      <c r="T272" s="674"/>
      <c r="U272" s="674"/>
      <c r="V272" s="674"/>
      <c r="W272" s="674"/>
      <c r="X272" s="674"/>
      <c r="Y272" s="674"/>
      <c r="Z272" s="674"/>
      <c r="AA272" s="674"/>
      <c r="AB272" s="674"/>
    </row>
    <row r="273" spans="1:28" ht="15.75">
      <c r="A273" s="673"/>
      <c r="B273" s="673"/>
      <c r="C273" s="673"/>
      <c r="D273" s="674"/>
      <c r="E273" s="674"/>
      <c r="F273" s="674"/>
      <c r="G273" s="674"/>
      <c r="H273" s="674"/>
      <c r="I273" s="674"/>
      <c r="J273" s="674"/>
      <c r="K273" s="674"/>
      <c r="L273" s="674"/>
      <c r="M273" s="674"/>
      <c r="N273" s="674"/>
      <c r="O273" s="674"/>
      <c r="P273" s="674"/>
      <c r="Q273" s="674"/>
      <c r="R273" s="674"/>
      <c r="S273" s="674"/>
      <c r="T273" s="674"/>
      <c r="U273" s="674"/>
      <c r="V273" s="674"/>
      <c r="W273" s="674"/>
      <c r="X273" s="674"/>
      <c r="Y273" s="674"/>
      <c r="Z273" s="674"/>
      <c r="AA273" s="674"/>
      <c r="AB273" s="674"/>
    </row>
    <row r="274" spans="1:28" ht="15.75">
      <c r="A274" s="673"/>
      <c r="B274" s="673"/>
      <c r="C274" s="673"/>
      <c r="D274" s="674"/>
      <c r="E274" s="674"/>
      <c r="F274" s="674"/>
      <c r="G274" s="674"/>
      <c r="H274" s="674"/>
      <c r="I274" s="674"/>
      <c r="J274" s="674"/>
      <c r="K274" s="674"/>
      <c r="L274" s="674"/>
      <c r="M274" s="674"/>
      <c r="N274" s="674"/>
      <c r="O274" s="674"/>
      <c r="P274" s="674"/>
      <c r="Q274" s="674"/>
      <c r="R274" s="674"/>
      <c r="S274" s="674"/>
      <c r="T274" s="674"/>
      <c r="U274" s="674"/>
      <c r="V274" s="674"/>
      <c r="W274" s="674"/>
      <c r="X274" s="674"/>
      <c r="Y274" s="674"/>
      <c r="Z274" s="674"/>
      <c r="AA274" s="674"/>
      <c r="AB274" s="674"/>
    </row>
    <row r="275" spans="1:28" ht="15.75">
      <c r="A275" s="673"/>
      <c r="B275" s="673"/>
      <c r="C275" s="673"/>
      <c r="D275" s="674"/>
      <c r="E275" s="674"/>
      <c r="F275" s="674"/>
      <c r="G275" s="674"/>
      <c r="H275" s="674"/>
      <c r="I275" s="674"/>
      <c r="J275" s="674"/>
      <c r="K275" s="674"/>
      <c r="L275" s="674"/>
      <c r="M275" s="674"/>
      <c r="N275" s="674"/>
      <c r="O275" s="674"/>
      <c r="P275" s="674"/>
      <c r="Q275" s="674"/>
      <c r="R275" s="674"/>
      <c r="S275" s="674"/>
      <c r="T275" s="674"/>
      <c r="U275" s="674"/>
      <c r="V275" s="674"/>
      <c r="W275" s="674"/>
      <c r="X275" s="674"/>
      <c r="Y275" s="674"/>
      <c r="Z275" s="674"/>
      <c r="AA275" s="674"/>
      <c r="AB275" s="674"/>
    </row>
    <row r="276" spans="1:28" ht="15.75">
      <c r="A276" s="673"/>
      <c r="B276" s="673"/>
      <c r="C276" s="673"/>
      <c r="D276" s="674"/>
      <c r="E276" s="674"/>
      <c r="F276" s="674"/>
      <c r="G276" s="674"/>
      <c r="H276" s="674"/>
      <c r="I276" s="674"/>
      <c r="J276" s="674"/>
      <c r="K276" s="674"/>
      <c r="L276" s="674"/>
      <c r="M276" s="674"/>
      <c r="N276" s="674"/>
      <c r="O276" s="674"/>
      <c r="P276" s="674"/>
      <c r="Q276" s="674"/>
      <c r="R276" s="674"/>
      <c r="S276" s="674"/>
      <c r="T276" s="674"/>
      <c r="U276" s="674"/>
      <c r="V276" s="674"/>
      <c r="W276" s="674"/>
      <c r="X276" s="674"/>
      <c r="Y276" s="674"/>
      <c r="Z276" s="674"/>
      <c r="AA276" s="674"/>
      <c r="AB276" s="674"/>
    </row>
    <row r="277" spans="1:28" ht="15.75">
      <c r="A277" s="673"/>
      <c r="B277" s="673"/>
      <c r="C277" s="673"/>
      <c r="D277" s="674"/>
      <c r="E277" s="674"/>
      <c r="F277" s="674"/>
      <c r="G277" s="674"/>
      <c r="H277" s="674"/>
      <c r="I277" s="674"/>
      <c r="J277" s="674"/>
      <c r="K277" s="674"/>
      <c r="L277" s="674"/>
      <c r="M277" s="674"/>
      <c r="N277" s="674"/>
      <c r="O277" s="674"/>
      <c r="P277" s="674"/>
      <c r="Q277" s="674"/>
      <c r="R277" s="674"/>
      <c r="S277" s="674"/>
      <c r="T277" s="674"/>
      <c r="U277" s="674"/>
      <c r="V277" s="674"/>
      <c r="W277" s="674"/>
      <c r="X277" s="674"/>
      <c r="Y277" s="674"/>
      <c r="Z277" s="674"/>
      <c r="AA277" s="674"/>
      <c r="AB277" s="674"/>
    </row>
    <row r="278" spans="1:28" ht="15.75">
      <c r="A278" s="673"/>
      <c r="B278" s="673"/>
      <c r="C278" s="673"/>
      <c r="D278" s="674"/>
      <c r="E278" s="674"/>
      <c r="F278" s="674"/>
      <c r="G278" s="674"/>
      <c r="H278" s="674"/>
      <c r="I278" s="674"/>
      <c r="J278" s="674"/>
      <c r="K278" s="674"/>
      <c r="L278" s="674"/>
      <c r="M278" s="674"/>
      <c r="N278" s="674"/>
      <c r="O278" s="674"/>
      <c r="P278" s="674"/>
      <c r="Q278" s="674"/>
      <c r="R278" s="674"/>
      <c r="S278" s="674"/>
      <c r="T278" s="674"/>
      <c r="U278" s="674"/>
      <c r="V278" s="674"/>
      <c r="W278" s="674"/>
      <c r="X278" s="674"/>
      <c r="Y278" s="674"/>
      <c r="Z278" s="674"/>
      <c r="AA278" s="674"/>
      <c r="AB278" s="674"/>
    </row>
    <row r="279" spans="1:28" ht="15.75">
      <c r="A279" s="673"/>
      <c r="B279" s="673"/>
      <c r="C279" s="673"/>
      <c r="D279" s="674"/>
      <c r="E279" s="674"/>
      <c r="F279" s="674"/>
      <c r="G279" s="674"/>
      <c r="H279" s="674"/>
      <c r="I279" s="674"/>
      <c r="J279" s="674"/>
      <c r="K279" s="674"/>
      <c r="L279" s="674"/>
      <c r="M279" s="674"/>
      <c r="N279" s="674"/>
      <c r="O279" s="674"/>
      <c r="P279" s="674"/>
      <c r="Q279" s="674"/>
      <c r="R279" s="674"/>
      <c r="S279" s="674"/>
      <c r="T279" s="674"/>
      <c r="U279" s="674"/>
      <c r="V279" s="674"/>
      <c r="W279" s="674"/>
      <c r="X279" s="674"/>
      <c r="Y279" s="674"/>
      <c r="Z279" s="674"/>
      <c r="AA279" s="674"/>
      <c r="AB279" s="674"/>
    </row>
    <row r="280" spans="1:28" ht="15.75">
      <c r="A280" s="673"/>
      <c r="B280" s="673"/>
      <c r="C280" s="673"/>
      <c r="D280" s="674"/>
      <c r="E280" s="674"/>
      <c r="F280" s="674"/>
      <c r="G280" s="674"/>
      <c r="H280" s="674"/>
      <c r="I280" s="674"/>
      <c r="J280" s="674"/>
      <c r="K280" s="674"/>
      <c r="L280" s="674"/>
      <c r="M280" s="674"/>
      <c r="N280" s="674"/>
      <c r="O280" s="674"/>
      <c r="P280" s="674"/>
      <c r="Q280" s="674"/>
      <c r="R280" s="674"/>
      <c r="S280" s="674"/>
      <c r="T280" s="674"/>
      <c r="U280" s="674"/>
      <c r="V280" s="674"/>
      <c r="W280" s="674"/>
      <c r="X280" s="674"/>
      <c r="Y280" s="674"/>
      <c r="Z280" s="674"/>
      <c r="AA280" s="674"/>
      <c r="AB280" s="674"/>
    </row>
    <row r="281" spans="1:28" ht="15.75">
      <c r="A281" s="673"/>
      <c r="B281" s="673"/>
      <c r="C281" s="673"/>
      <c r="D281" s="674"/>
      <c r="E281" s="674"/>
      <c r="F281" s="674"/>
      <c r="G281" s="674"/>
      <c r="H281" s="674"/>
      <c r="I281" s="674"/>
      <c r="J281" s="674"/>
      <c r="K281" s="674"/>
      <c r="L281" s="674"/>
      <c r="M281" s="674"/>
      <c r="N281" s="674"/>
      <c r="O281" s="674"/>
      <c r="P281" s="674"/>
      <c r="Q281" s="674"/>
      <c r="R281" s="674"/>
      <c r="S281" s="674"/>
      <c r="T281" s="674"/>
      <c r="U281" s="674"/>
      <c r="V281" s="674"/>
      <c r="W281" s="674"/>
      <c r="X281" s="674"/>
      <c r="Y281" s="674"/>
      <c r="Z281" s="674"/>
      <c r="AA281" s="674"/>
      <c r="AB281" s="674"/>
    </row>
    <row r="282" spans="1:28" ht="15.75">
      <c r="A282" s="673"/>
      <c r="B282" s="673"/>
      <c r="C282" s="673"/>
      <c r="D282" s="674"/>
      <c r="E282" s="674"/>
      <c r="F282" s="674"/>
      <c r="G282" s="674"/>
      <c r="H282" s="674"/>
      <c r="I282" s="674"/>
      <c r="J282" s="674"/>
      <c r="K282" s="674"/>
      <c r="L282" s="674"/>
      <c r="M282" s="674"/>
      <c r="N282" s="674"/>
      <c r="O282" s="674"/>
      <c r="P282" s="674"/>
      <c r="Q282" s="674"/>
      <c r="R282" s="674"/>
      <c r="S282" s="674"/>
      <c r="T282" s="674"/>
      <c r="U282" s="674"/>
      <c r="V282" s="674"/>
      <c r="W282" s="674"/>
      <c r="X282" s="674"/>
      <c r="Y282" s="674"/>
      <c r="Z282" s="674"/>
      <c r="AA282" s="674"/>
      <c r="AB282" s="674"/>
    </row>
    <row r="283" spans="1:28" ht="15.75">
      <c r="A283" s="673"/>
      <c r="B283" s="673"/>
      <c r="C283" s="673"/>
      <c r="D283" s="674"/>
      <c r="E283" s="674"/>
      <c r="F283" s="674"/>
      <c r="G283" s="674"/>
      <c r="H283" s="674"/>
      <c r="I283" s="674"/>
      <c r="J283" s="674"/>
      <c r="K283" s="674"/>
      <c r="L283" s="674"/>
      <c r="M283" s="674"/>
      <c r="N283" s="674"/>
      <c r="O283" s="674"/>
      <c r="P283" s="674"/>
      <c r="Q283" s="674"/>
      <c r="R283" s="674"/>
      <c r="S283" s="674"/>
      <c r="T283" s="674"/>
      <c r="U283" s="674"/>
      <c r="V283" s="674"/>
      <c r="W283" s="674"/>
      <c r="X283" s="674"/>
      <c r="Y283" s="674"/>
      <c r="Z283" s="674"/>
      <c r="AA283" s="674"/>
      <c r="AB283" s="674"/>
    </row>
    <row r="284" spans="1:28" ht="15.75">
      <c r="A284" s="673"/>
      <c r="B284" s="673"/>
      <c r="C284" s="673"/>
      <c r="D284" s="674"/>
      <c r="E284" s="674"/>
      <c r="F284" s="674"/>
      <c r="G284" s="674"/>
      <c r="H284" s="674"/>
      <c r="I284" s="674"/>
      <c r="J284" s="674"/>
      <c r="K284" s="674"/>
      <c r="L284" s="674"/>
      <c r="M284" s="674"/>
      <c r="N284" s="674"/>
      <c r="O284" s="674"/>
      <c r="P284" s="674"/>
      <c r="Q284" s="674"/>
      <c r="R284" s="674"/>
      <c r="S284" s="674"/>
      <c r="T284" s="674"/>
      <c r="U284" s="674"/>
      <c r="V284" s="674"/>
      <c r="W284" s="674"/>
      <c r="X284" s="674"/>
      <c r="Y284" s="674"/>
      <c r="Z284" s="674"/>
      <c r="AA284" s="674"/>
      <c r="AB284" s="674"/>
    </row>
    <row r="285" spans="1:28" ht="15.75">
      <c r="A285" s="673"/>
      <c r="B285" s="673"/>
      <c r="C285" s="673"/>
      <c r="D285" s="674"/>
      <c r="E285" s="674"/>
      <c r="F285" s="674"/>
      <c r="G285" s="674"/>
      <c r="H285" s="674"/>
      <c r="I285" s="674"/>
      <c r="J285" s="674"/>
      <c r="K285" s="674"/>
      <c r="L285" s="674"/>
      <c r="M285" s="674"/>
      <c r="N285" s="674"/>
      <c r="O285" s="674"/>
      <c r="P285" s="674"/>
      <c r="Q285" s="674"/>
      <c r="R285" s="674"/>
      <c r="S285" s="674"/>
      <c r="T285" s="674"/>
      <c r="U285" s="674"/>
      <c r="V285" s="674"/>
      <c r="W285" s="674"/>
      <c r="X285" s="674"/>
      <c r="Y285" s="674"/>
      <c r="Z285" s="674"/>
      <c r="AA285" s="674"/>
      <c r="AB285" s="674"/>
    </row>
    <row r="286" spans="1:28" ht="15.75">
      <c r="A286" s="673"/>
      <c r="B286" s="673"/>
      <c r="C286" s="673"/>
      <c r="D286" s="674"/>
      <c r="E286" s="674"/>
      <c r="F286" s="674"/>
      <c r="G286" s="674"/>
      <c r="H286" s="674"/>
      <c r="I286" s="674"/>
      <c r="J286" s="674"/>
      <c r="K286" s="674"/>
      <c r="L286" s="674"/>
      <c r="M286" s="674"/>
      <c r="N286" s="674"/>
      <c r="O286" s="674"/>
      <c r="P286" s="674"/>
      <c r="Q286" s="674"/>
      <c r="R286" s="674"/>
      <c r="S286" s="674"/>
      <c r="T286" s="674"/>
      <c r="U286" s="674"/>
      <c r="V286" s="674"/>
      <c r="W286" s="674"/>
      <c r="X286" s="674"/>
      <c r="Y286" s="674"/>
      <c r="Z286" s="674"/>
      <c r="AA286" s="674"/>
      <c r="AB286" s="674"/>
    </row>
    <row r="287" spans="1:28" ht="15.75">
      <c r="A287" s="673"/>
      <c r="B287" s="673"/>
      <c r="C287" s="673"/>
      <c r="D287" s="674"/>
      <c r="E287" s="674"/>
      <c r="F287" s="674"/>
      <c r="G287" s="674"/>
      <c r="H287" s="674"/>
      <c r="I287" s="674"/>
      <c r="J287" s="674"/>
      <c r="K287" s="674"/>
      <c r="L287" s="674"/>
      <c r="M287" s="674"/>
      <c r="N287" s="674"/>
      <c r="O287" s="674"/>
      <c r="P287" s="674"/>
      <c r="Q287" s="674"/>
      <c r="R287" s="674"/>
      <c r="S287" s="674"/>
      <c r="T287" s="674"/>
      <c r="U287" s="674"/>
      <c r="V287" s="674"/>
      <c r="W287" s="674"/>
      <c r="X287" s="674"/>
      <c r="Y287" s="674"/>
      <c r="Z287" s="674"/>
      <c r="AA287" s="674"/>
      <c r="AB287" s="674"/>
    </row>
    <row r="288" spans="1:28" ht="15.75">
      <c r="A288" s="673"/>
      <c r="B288" s="673"/>
      <c r="C288" s="673"/>
      <c r="D288" s="674"/>
      <c r="E288" s="674"/>
      <c r="F288" s="674"/>
      <c r="G288" s="674"/>
      <c r="H288" s="674"/>
      <c r="I288" s="674"/>
      <c r="J288" s="674"/>
      <c r="K288" s="674"/>
      <c r="L288" s="674"/>
      <c r="M288" s="674"/>
      <c r="N288" s="674"/>
      <c r="O288" s="674"/>
      <c r="P288" s="674"/>
      <c r="Q288" s="674"/>
      <c r="R288" s="674"/>
      <c r="S288" s="674"/>
      <c r="T288" s="674"/>
      <c r="U288" s="674"/>
      <c r="V288" s="674"/>
      <c r="W288" s="674"/>
      <c r="X288" s="674"/>
      <c r="Y288" s="674"/>
      <c r="Z288" s="674"/>
      <c r="AA288" s="674"/>
      <c r="AB288" s="674"/>
    </row>
    <row r="289" spans="1:28" ht="15.75">
      <c r="A289" s="673"/>
      <c r="B289" s="673"/>
      <c r="C289" s="673"/>
      <c r="D289" s="674"/>
      <c r="E289" s="674"/>
      <c r="F289" s="674"/>
      <c r="G289" s="674"/>
      <c r="H289" s="674"/>
      <c r="I289" s="674"/>
      <c r="J289" s="674"/>
      <c r="K289" s="674"/>
      <c r="L289" s="674"/>
      <c r="M289" s="674"/>
      <c r="N289" s="674"/>
      <c r="O289" s="674"/>
      <c r="P289" s="674"/>
      <c r="Q289" s="674"/>
      <c r="R289" s="674"/>
      <c r="S289" s="674"/>
      <c r="T289" s="674"/>
      <c r="U289" s="674"/>
      <c r="V289" s="674"/>
      <c r="W289" s="674"/>
      <c r="X289" s="674"/>
      <c r="Y289" s="674"/>
      <c r="Z289" s="674"/>
      <c r="AA289" s="674"/>
      <c r="AB289" s="674"/>
    </row>
    <row r="290" spans="1:28" ht="15.75">
      <c r="A290" s="673"/>
      <c r="B290" s="673"/>
      <c r="C290" s="673"/>
      <c r="D290" s="674"/>
      <c r="E290" s="674"/>
      <c r="F290" s="674"/>
      <c r="G290" s="674"/>
      <c r="H290" s="674"/>
      <c r="I290" s="674"/>
      <c r="J290" s="674"/>
      <c r="K290" s="674"/>
      <c r="L290" s="674"/>
      <c r="M290" s="674"/>
      <c r="N290" s="674"/>
      <c r="O290" s="674"/>
      <c r="P290" s="674"/>
      <c r="Q290" s="674"/>
      <c r="R290" s="674"/>
      <c r="S290" s="674"/>
      <c r="T290" s="674"/>
      <c r="U290" s="674"/>
      <c r="V290" s="674"/>
      <c r="W290" s="674"/>
      <c r="X290" s="674"/>
      <c r="Y290" s="674"/>
      <c r="Z290" s="674"/>
      <c r="AA290" s="674"/>
      <c r="AB290" s="674"/>
    </row>
    <row r="291" spans="1:28" ht="15.75">
      <c r="A291" s="673"/>
      <c r="B291" s="673"/>
      <c r="C291" s="673"/>
      <c r="D291" s="674"/>
      <c r="E291" s="674"/>
      <c r="F291" s="674"/>
      <c r="G291" s="674"/>
      <c r="H291" s="674"/>
      <c r="I291" s="674"/>
      <c r="J291" s="674"/>
      <c r="K291" s="674"/>
      <c r="L291" s="674"/>
      <c r="M291" s="674"/>
      <c r="N291" s="674"/>
      <c r="O291" s="674"/>
      <c r="P291" s="674"/>
      <c r="Q291" s="674"/>
      <c r="R291" s="674"/>
      <c r="S291" s="674"/>
      <c r="T291" s="674"/>
      <c r="U291" s="674"/>
      <c r="V291" s="674"/>
      <c r="W291" s="674"/>
      <c r="X291" s="674"/>
      <c r="Y291" s="674"/>
      <c r="Z291" s="674"/>
      <c r="AA291" s="674"/>
      <c r="AB291" s="674"/>
    </row>
    <row r="292" spans="1:28" ht="15.75">
      <c r="A292" s="673"/>
      <c r="B292" s="673"/>
      <c r="C292" s="673"/>
      <c r="D292" s="674"/>
      <c r="E292" s="674"/>
      <c r="F292" s="674"/>
      <c r="G292" s="674"/>
      <c r="H292" s="674"/>
      <c r="I292" s="674"/>
      <c r="J292" s="674"/>
      <c r="K292" s="674"/>
      <c r="L292" s="674"/>
      <c r="M292" s="674"/>
      <c r="N292" s="674"/>
      <c r="O292" s="674"/>
      <c r="P292" s="674"/>
      <c r="Q292" s="674"/>
      <c r="R292" s="674"/>
      <c r="S292" s="674"/>
      <c r="T292" s="674"/>
      <c r="U292" s="674"/>
      <c r="V292" s="674"/>
      <c r="W292" s="674"/>
      <c r="X292" s="674"/>
      <c r="Y292" s="674"/>
      <c r="Z292" s="674"/>
      <c r="AA292" s="674"/>
      <c r="AB292" s="674"/>
    </row>
    <row r="293" spans="1:28" ht="15.75">
      <c r="A293" s="673"/>
      <c r="B293" s="673"/>
      <c r="C293" s="673"/>
      <c r="D293" s="674"/>
      <c r="E293" s="674"/>
      <c r="F293" s="674"/>
      <c r="G293" s="674"/>
      <c r="H293" s="674"/>
      <c r="I293" s="674"/>
      <c r="J293" s="674"/>
      <c r="K293" s="674"/>
      <c r="L293" s="674"/>
      <c r="M293" s="674"/>
      <c r="N293" s="674"/>
      <c r="O293" s="674"/>
      <c r="P293" s="674"/>
      <c r="Q293" s="674"/>
      <c r="R293" s="674"/>
      <c r="S293" s="674"/>
      <c r="T293" s="674"/>
      <c r="U293" s="674"/>
      <c r="V293" s="674"/>
      <c r="W293" s="674"/>
      <c r="X293" s="674"/>
      <c r="Y293" s="674"/>
      <c r="Z293" s="674"/>
      <c r="AA293" s="674"/>
      <c r="AB293" s="674"/>
    </row>
    <row r="294" spans="1:28" ht="15.75">
      <c r="A294" s="673"/>
      <c r="B294" s="673"/>
      <c r="C294" s="673"/>
      <c r="D294" s="674"/>
      <c r="E294" s="674"/>
      <c r="F294" s="674"/>
      <c r="G294" s="674"/>
      <c r="H294" s="674"/>
      <c r="I294" s="674"/>
      <c r="J294" s="674"/>
      <c r="K294" s="674"/>
      <c r="L294" s="674"/>
      <c r="M294" s="674"/>
      <c r="N294" s="674"/>
      <c r="O294" s="674"/>
      <c r="P294" s="674"/>
      <c r="Q294" s="674"/>
      <c r="R294" s="674"/>
      <c r="S294" s="674"/>
      <c r="T294" s="674"/>
      <c r="U294" s="674"/>
      <c r="V294" s="674"/>
      <c r="W294" s="674"/>
      <c r="X294" s="674"/>
      <c r="Y294" s="674"/>
      <c r="Z294" s="674"/>
      <c r="AA294" s="674"/>
      <c r="AB294" s="674"/>
    </row>
    <row r="295" spans="1:28" ht="15.75">
      <c r="A295" s="673"/>
      <c r="B295" s="673"/>
      <c r="C295" s="673"/>
      <c r="D295" s="674"/>
      <c r="E295" s="674"/>
      <c r="F295" s="674"/>
      <c r="G295" s="674"/>
      <c r="H295" s="674"/>
      <c r="I295" s="674"/>
      <c r="J295" s="674"/>
      <c r="K295" s="674"/>
      <c r="L295" s="674"/>
      <c r="M295" s="674"/>
      <c r="N295" s="674"/>
      <c r="O295" s="674"/>
      <c r="P295" s="674"/>
      <c r="Q295" s="674"/>
      <c r="R295" s="674"/>
      <c r="S295" s="674"/>
      <c r="T295" s="674"/>
      <c r="U295" s="674"/>
      <c r="V295" s="674"/>
      <c r="W295" s="674"/>
      <c r="X295" s="674"/>
      <c r="Y295" s="674"/>
      <c r="Z295" s="674"/>
      <c r="AA295" s="674"/>
      <c r="AB295" s="674"/>
    </row>
    <row r="296" spans="1:28" ht="15.75">
      <c r="A296" s="673"/>
      <c r="B296" s="673"/>
      <c r="C296" s="673"/>
      <c r="D296" s="674"/>
      <c r="E296" s="674"/>
      <c r="F296" s="674"/>
      <c r="G296" s="674"/>
      <c r="H296" s="674"/>
      <c r="I296" s="674"/>
      <c r="J296" s="674"/>
      <c r="K296" s="674"/>
      <c r="L296" s="674"/>
      <c r="M296" s="674"/>
      <c r="N296" s="674"/>
      <c r="O296" s="674"/>
      <c r="P296" s="674"/>
      <c r="Q296" s="674"/>
      <c r="R296" s="674"/>
      <c r="S296" s="674"/>
      <c r="T296" s="674"/>
      <c r="U296" s="674"/>
      <c r="V296" s="674"/>
      <c r="W296" s="674"/>
      <c r="X296" s="674"/>
      <c r="Y296" s="674"/>
      <c r="Z296" s="674"/>
      <c r="AA296" s="674"/>
      <c r="AB296" s="674"/>
    </row>
    <row r="297" spans="1:28" ht="15.75">
      <c r="A297" s="673"/>
      <c r="B297" s="673"/>
      <c r="C297" s="673"/>
      <c r="D297" s="674"/>
      <c r="E297" s="674"/>
      <c r="F297" s="674"/>
      <c r="G297" s="674"/>
      <c r="H297" s="674"/>
      <c r="I297" s="674"/>
      <c r="J297" s="674"/>
      <c r="K297" s="674"/>
      <c r="L297" s="674"/>
      <c r="M297" s="674"/>
      <c r="N297" s="674"/>
      <c r="O297" s="674"/>
      <c r="P297" s="674"/>
      <c r="Q297" s="674"/>
      <c r="R297" s="674"/>
      <c r="S297" s="674"/>
      <c r="T297" s="674"/>
      <c r="U297" s="674"/>
      <c r="V297" s="674"/>
      <c r="W297" s="674"/>
      <c r="X297" s="674"/>
      <c r="Y297" s="674"/>
      <c r="Z297" s="674"/>
      <c r="AA297" s="674"/>
      <c r="AB297" s="674"/>
    </row>
    <row r="298" spans="1:28" ht="15.75">
      <c r="A298" s="673"/>
      <c r="B298" s="673"/>
      <c r="C298" s="673"/>
      <c r="D298" s="674"/>
      <c r="E298" s="674"/>
      <c r="F298" s="674"/>
      <c r="G298" s="674"/>
      <c r="H298" s="674"/>
      <c r="I298" s="674"/>
      <c r="J298" s="674"/>
      <c r="K298" s="674"/>
      <c r="L298" s="674"/>
      <c r="M298" s="674"/>
      <c r="N298" s="674"/>
      <c r="O298" s="674"/>
      <c r="P298" s="674"/>
      <c r="Q298" s="674"/>
      <c r="R298" s="674"/>
      <c r="S298" s="674"/>
      <c r="T298" s="674"/>
      <c r="U298" s="674"/>
      <c r="V298" s="674"/>
      <c r="W298" s="674"/>
      <c r="X298" s="674"/>
      <c r="Y298" s="674"/>
      <c r="Z298" s="674"/>
      <c r="AA298" s="674"/>
      <c r="AB298" s="674"/>
    </row>
    <row r="299" spans="1:28" ht="15.75">
      <c r="A299" s="673"/>
      <c r="B299" s="673"/>
      <c r="C299" s="673"/>
      <c r="D299" s="674"/>
      <c r="E299" s="674"/>
      <c r="F299" s="674"/>
      <c r="G299" s="674"/>
      <c r="H299" s="674"/>
      <c r="I299" s="674"/>
      <c r="J299" s="674"/>
      <c r="K299" s="674"/>
      <c r="L299" s="674"/>
      <c r="M299" s="674"/>
      <c r="N299" s="674"/>
      <c r="O299" s="674"/>
      <c r="P299" s="674"/>
      <c r="Q299" s="674"/>
      <c r="R299" s="674"/>
      <c r="S299" s="674"/>
      <c r="T299" s="674"/>
      <c r="U299" s="674"/>
      <c r="V299" s="674"/>
      <c r="W299" s="674"/>
      <c r="X299" s="674"/>
      <c r="Y299" s="674"/>
      <c r="Z299" s="674"/>
      <c r="AA299" s="674"/>
      <c r="AB299" s="674"/>
    </row>
    <row r="300" spans="1:28" ht="15.75">
      <c r="A300" s="673"/>
      <c r="B300" s="673"/>
      <c r="C300" s="673"/>
      <c r="D300" s="674"/>
      <c r="E300" s="674"/>
      <c r="F300" s="674"/>
      <c r="G300" s="674"/>
      <c r="H300" s="674"/>
      <c r="I300" s="674"/>
      <c r="J300" s="674"/>
      <c r="K300" s="674"/>
      <c r="L300" s="674"/>
      <c r="M300" s="674"/>
      <c r="N300" s="674"/>
      <c r="O300" s="674"/>
      <c r="P300" s="674"/>
      <c r="Q300" s="674"/>
      <c r="R300" s="674"/>
      <c r="S300" s="674"/>
      <c r="T300" s="674"/>
      <c r="U300" s="674"/>
      <c r="V300" s="674"/>
      <c r="W300" s="674"/>
      <c r="X300" s="674"/>
      <c r="Y300" s="674"/>
      <c r="Z300" s="674"/>
      <c r="AA300" s="674"/>
      <c r="AB300" s="674"/>
    </row>
    <row r="301" spans="1:28" ht="15.75">
      <c r="A301" s="673"/>
      <c r="B301" s="673"/>
      <c r="C301" s="673"/>
      <c r="D301" s="674"/>
      <c r="E301" s="674"/>
      <c r="F301" s="674"/>
      <c r="G301" s="674"/>
      <c r="H301" s="674"/>
      <c r="I301" s="674"/>
      <c r="J301" s="674"/>
      <c r="K301" s="674"/>
      <c r="L301" s="674"/>
      <c r="M301" s="674"/>
      <c r="N301" s="674"/>
      <c r="O301" s="674"/>
      <c r="P301" s="674"/>
      <c r="Q301" s="674"/>
      <c r="R301" s="674"/>
      <c r="S301" s="674"/>
      <c r="T301" s="674"/>
      <c r="U301" s="674"/>
      <c r="V301" s="674"/>
      <c r="W301" s="674"/>
      <c r="X301" s="674"/>
      <c r="Y301" s="674"/>
      <c r="Z301" s="674"/>
      <c r="AA301" s="674"/>
      <c r="AB301" s="674"/>
    </row>
    <row r="302" spans="1:28" ht="15.75">
      <c r="A302" s="673"/>
      <c r="B302" s="673"/>
      <c r="C302" s="673"/>
      <c r="D302" s="674"/>
      <c r="E302" s="674"/>
      <c r="F302" s="674"/>
      <c r="G302" s="674"/>
      <c r="H302" s="674"/>
      <c r="I302" s="674"/>
      <c r="J302" s="674"/>
      <c r="K302" s="674"/>
      <c r="L302" s="674"/>
      <c r="M302" s="674"/>
      <c r="N302" s="674"/>
      <c r="O302" s="674"/>
      <c r="P302" s="674"/>
      <c r="Q302" s="674"/>
      <c r="R302" s="674"/>
      <c r="S302" s="674"/>
      <c r="T302" s="674"/>
      <c r="U302" s="674"/>
      <c r="V302" s="674"/>
      <c r="W302" s="674"/>
      <c r="X302" s="674"/>
      <c r="Y302" s="674"/>
      <c r="Z302" s="674"/>
      <c r="AA302" s="674"/>
      <c r="AB302" s="674"/>
    </row>
    <row r="303" spans="1:28" ht="15.75">
      <c r="A303" s="673"/>
      <c r="B303" s="673"/>
      <c r="C303" s="673"/>
      <c r="D303" s="674"/>
      <c r="E303" s="674"/>
      <c r="F303" s="674"/>
      <c r="G303" s="674"/>
      <c r="H303" s="674"/>
      <c r="I303" s="674"/>
      <c r="J303" s="674"/>
      <c r="K303" s="674"/>
      <c r="L303" s="674"/>
      <c r="M303" s="674"/>
      <c r="N303" s="674"/>
      <c r="O303" s="674"/>
      <c r="P303" s="674"/>
      <c r="Q303" s="674"/>
      <c r="R303" s="674"/>
      <c r="S303" s="674"/>
      <c r="T303" s="674"/>
      <c r="U303" s="674"/>
      <c r="V303" s="674"/>
      <c r="W303" s="674"/>
      <c r="X303" s="674"/>
      <c r="Y303" s="674"/>
      <c r="Z303" s="674"/>
      <c r="AA303" s="674"/>
      <c r="AB303" s="674"/>
    </row>
    <row r="304" spans="1:28" ht="15.75">
      <c r="A304" s="673"/>
      <c r="B304" s="673"/>
      <c r="C304" s="673"/>
      <c r="D304" s="674"/>
      <c r="E304" s="674"/>
      <c r="F304" s="674"/>
      <c r="G304" s="674"/>
      <c r="H304" s="674"/>
      <c r="I304" s="674"/>
      <c r="J304" s="674"/>
      <c r="K304" s="674"/>
      <c r="L304" s="674"/>
      <c r="M304" s="674"/>
      <c r="N304" s="674"/>
      <c r="O304" s="674"/>
      <c r="P304" s="674"/>
      <c r="Q304" s="674"/>
      <c r="R304" s="674"/>
      <c r="S304" s="674"/>
      <c r="T304" s="674"/>
      <c r="U304" s="674"/>
      <c r="V304" s="674"/>
      <c r="W304" s="674"/>
      <c r="X304" s="674"/>
      <c r="Y304" s="674"/>
      <c r="Z304" s="674"/>
      <c r="AA304" s="674"/>
      <c r="AB304" s="674"/>
    </row>
    <row r="305" spans="1:28" ht="15.75">
      <c r="A305" s="673"/>
      <c r="B305" s="673"/>
      <c r="C305" s="673"/>
      <c r="D305" s="674"/>
      <c r="E305" s="674"/>
      <c r="F305" s="674"/>
      <c r="G305" s="674"/>
      <c r="H305" s="674"/>
      <c r="I305" s="674"/>
      <c r="J305" s="674"/>
      <c r="K305" s="674"/>
      <c r="L305" s="674"/>
      <c r="M305" s="674"/>
      <c r="N305" s="674"/>
      <c r="O305" s="674"/>
      <c r="P305" s="674"/>
      <c r="Q305" s="674"/>
      <c r="R305" s="674"/>
      <c r="S305" s="674"/>
      <c r="T305" s="674"/>
      <c r="U305" s="674"/>
      <c r="V305" s="674"/>
      <c r="W305" s="674"/>
      <c r="X305" s="674"/>
      <c r="Y305" s="674"/>
      <c r="Z305" s="674"/>
      <c r="AA305" s="674"/>
      <c r="AB305" s="674"/>
    </row>
    <row r="306" spans="1:28" ht="15.75">
      <c r="A306" s="673"/>
      <c r="B306" s="673"/>
      <c r="C306" s="673"/>
      <c r="D306" s="674"/>
      <c r="E306" s="674"/>
      <c r="F306" s="674"/>
      <c r="G306" s="674"/>
      <c r="H306" s="674"/>
      <c r="I306" s="674"/>
      <c r="J306" s="674"/>
      <c r="K306" s="674"/>
      <c r="L306" s="674"/>
      <c r="M306" s="674"/>
      <c r="N306" s="674"/>
      <c r="O306" s="674"/>
      <c r="P306" s="674"/>
      <c r="Q306" s="674"/>
      <c r="R306" s="674"/>
      <c r="S306" s="674"/>
      <c r="T306" s="674"/>
      <c r="U306" s="674"/>
      <c r="V306" s="674"/>
      <c r="W306" s="674"/>
      <c r="X306" s="674"/>
      <c r="Y306" s="674"/>
      <c r="Z306" s="674"/>
      <c r="AA306" s="674"/>
      <c r="AB306" s="674"/>
    </row>
    <row r="307" spans="1:28" ht="15.75">
      <c r="A307" s="673"/>
      <c r="B307" s="673"/>
      <c r="C307" s="673"/>
      <c r="D307" s="674"/>
      <c r="E307" s="674"/>
      <c r="F307" s="674"/>
      <c r="G307" s="674"/>
      <c r="H307" s="674"/>
      <c r="I307" s="674"/>
      <c r="J307" s="674"/>
      <c r="K307" s="674"/>
      <c r="L307" s="674"/>
      <c r="M307" s="674"/>
      <c r="N307" s="674"/>
      <c r="O307" s="674"/>
      <c r="P307" s="674"/>
      <c r="Q307" s="674"/>
      <c r="R307" s="674"/>
      <c r="S307" s="674"/>
      <c r="T307" s="674"/>
      <c r="U307" s="674"/>
      <c r="V307" s="674"/>
      <c r="W307" s="674"/>
      <c r="X307" s="674"/>
      <c r="Y307" s="674"/>
      <c r="Z307" s="674"/>
      <c r="AA307" s="674"/>
      <c r="AB307" s="674"/>
    </row>
    <row r="308" spans="1:28" ht="15.75">
      <c r="A308" s="673"/>
      <c r="B308" s="673"/>
      <c r="C308" s="673"/>
      <c r="D308" s="674"/>
      <c r="E308" s="674"/>
      <c r="F308" s="674"/>
      <c r="G308" s="674"/>
      <c r="H308" s="674"/>
      <c r="I308" s="674"/>
      <c r="J308" s="674"/>
      <c r="K308" s="674"/>
      <c r="L308" s="674"/>
      <c r="M308" s="674"/>
      <c r="N308" s="674"/>
      <c r="O308" s="674"/>
      <c r="P308" s="674"/>
      <c r="Q308" s="674"/>
      <c r="R308" s="674"/>
      <c r="S308" s="674"/>
      <c r="T308" s="674"/>
      <c r="U308" s="674"/>
      <c r="V308" s="674"/>
      <c r="W308" s="674"/>
      <c r="X308" s="674"/>
      <c r="Y308" s="674"/>
      <c r="Z308" s="674"/>
      <c r="AA308" s="674"/>
      <c r="AB308" s="674"/>
    </row>
    <row r="309" spans="1:28" ht="15.75">
      <c r="A309" s="673"/>
      <c r="B309" s="673"/>
      <c r="C309" s="673"/>
      <c r="D309" s="674"/>
      <c r="E309" s="674"/>
      <c r="F309" s="674"/>
      <c r="G309" s="674"/>
      <c r="H309" s="674"/>
      <c r="I309" s="674"/>
      <c r="J309" s="674"/>
      <c r="K309" s="674"/>
      <c r="L309" s="674"/>
      <c r="M309" s="674"/>
      <c r="N309" s="674"/>
      <c r="O309" s="674"/>
      <c r="P309" s="674"/>
      <c r="Q309" s="674"/>
      <c r="R309" s="674"/>
      <c r="S309" s="674"/>
      <c r="T309" s="674"/>
      <c r="U309" s="674"/>
      <c r="V309" s="674"/>
      <c r="W309" s="674"/>
      <c r="X309" s="674"/>
      <c r="Y309" s="674"/>
      <c r="Z309" s="674"/>
      <c r="AA309" s="674"/>
      <c r="AB309" s="674"/>
    </row>
    <row r="310" spans="1:28" ht="15.75">
      <c r="A310" s="673"/>
      <c r="B310" s="673"/>
      <c r="C310" s="673"/>
      <c r="D310" s="674"/>
      <c r="E310" s="674"/>
      <c r="F310" s="674"/>
      <c r="G310" s="674"/>
      <c r="H310" s="674"/>
      <c r="I310" s="674"/>
      <c r="J310" s="674"/>
      <c r="K310" s="674"/>
      <c r="L310" s="674"/>
      <c r="M310" s="674"/>
      <c r="N310" s="674"/>
      <c r="O310" s="674"/>
      <c r="P310" s="674"/>
      <c r="Q310" s="674"/>
      <c r="R310" s="674"/>
      <c r="S310" s="674"/>
      <c r="T310" s="674"/>
      <c r="U310" s="674"/>
      <c r="V310" s="674"/>
      <c r="W310" s="674"/>
      <c r="X310" s="674"/>
      <c r="Y310" s="674"/>
      <c r="Z310" s="674"/>
      <c r="AA310" s="674"/>
      <c r="AB310" s="674"/>
    </row>
    <row r="311" spans="1:28" ht="15.75">
      <c r="A311" s="673"/>
      <c r="B311" s="673"/>
      <c r="C311" s="673"/>
      <c r="D311" s="674"/>
      <c r="E311" s="674"/>
      <c r="F311" s="674"/>
      <c r="G311" s="674"/>
      <c r="H311" s="674"/>
      <c r="I311" s="674"/>
      <c r="J311" s="674"/>
      <c r="K311" s="674"/>
      <c r="L311" s="674"/>
      <c r="M311" s="674"/>
      <c r="N311" s="674"/>
      <c r="O311" s="674"/>
      <c r="P311" s="674"/>
      <c r="Q311" s="674"/>
      <c r="R311" s="674"/>
      <c r="S311" s="674"/>
      <c r="T311" s="674"/>
      <c r="U311" s="674"/>
      <c r="V311" s="674"/>
      <c r="W311" s="674"/>
      <c r="X311" s="674"/>
      <c r="Y311" s="674"/>
      <c r="Z311" s="674"/>
      <c r="AA311" s="674"/>
      <c r="AB311" s="674"/>
    </row>
    <row r="312" spans="1:28" ht="15.75">
      <c r="A312" s="673"/>
      <c r="B312" s="673"/>
      <c r="C312" s="673"/>
      <c r="D312" s="674"/>
      <c r="E312" s="674"/>
      <c r="F312" s="674"/>
      <c r="G312" s="674"/>
      <c r="H312" s="674"/>
      <c r="I312" s="674"/>
      <c r="J312" s="674"/>
      <c r="K312" s="674"/>
      <c r="L312" s="674"/>
      <c r="M312" s="674"/>
      <c r="N312" s="674"/>
      <c r="O312" s="674"/>
      <c r="P312" s="674"/>
      <c r="Q312" s="674"/>
      <c r="R312" s="674"/>
      <c r="S312" s="674"/>
      <c r="T312" s="674"/>
      <c r="U312" s="674"/>
      <c r="V312" s="674"/>
      <c r="W312" s="674"/>
      <c r="X312" s="674"/>
      <c r="Y312" s="674"/>
      <c r="Z312" s="674"/>
      <c r="AA312" s="674"/>
      <c r="AB312" s="674"/>
    </row>
    <row r="313" spans="1:28" ht="15.75">
      <c r="A313" s="673"/>
      <c r="B313" s="673"/>
      <c r="C313" s="673"/>
      <c r="D313" s="674"/>
      <c r="E313" s="674"/>
      <c r="F313" s="674"/>
      <c r="G313" s="674"/>
      <c r="H313" s="674"/>
      <c r="I313" s="674"/>
      <c r="J313" s="674"/>
      <c r="K313" s="674"/>
      <c r="L313" s="674"/>
      <c r="M313" s="674"/>
      <c r="N313" s="674"/>
      <c r="O313" s="674"/>
      <c r="P313" s="674"/>
      <c r="Q313" s="674"/>
      <c r="R313" s="674"/>
      <c r="S313" s="674"/>
      <c r="T313" s="674"/>
      <c r="U313" s="674"/>
      <c r="V313" s="674"/>
      <c r="W313" s="674"/>
      <c r="X313" s="674"/>
      <c r="Y313" s="674"/>
      <c r="Z313" s="674"/>
      <c r="AA313" s="674"/>
      <c r="AB313" s="674"/>
    </row>
    <row r="314" spans="1:28" ht="15.75">
      <c r="A314" s="673"/>
      <c r="B314" s="673"/>
      <c r="C314" s="673"/>
      <c r="D314" s="674"/>
      <c r="E314" s="674"/>
      <c r="F314" s="674"/>
      <c r="G314" s="674"/>
      <c r="H314" s="674"/>
      <c r="I314" s="674"/>
      <c r="J314" s="674"/>
      <c r="K314" s="674"/>
      <c r="L314" s="674"/>
      <c r="M314" s="674"/>
      <c r="N314" s="674"/>
      <c r="O314" s="674"/>
      <c r="P314" s="674"/>
      <c r="Q314" s="674"/>
      <c r="R314" s="674"/>
      <c r="S314" s="674"/>
      <c r="T314" s="674"/>
      <c r="U314" s="674"/>
      <c r="V314" s="674"/>
      <c r="W314" s="674"/>
      <c r="X314" s="674"/>
      <c r="Y314" s="674"/>
      <c r="Z314" s="674"/>
      <c r="AA314" s="674"/>
      <c r="AB314" s="674"/>
    </row>
    <row r="315" spans="1:28" ht="15.75">
      <c r="A315" s="673"/>
      <c r="B315" s="673"/>
      <c r="C315" s="673"/>
      <c r="D315" s="674"/>
      <c r="E315" s="674"/>
      <c r="F315" s="674"/>
      <c r="G315" s="674"/>
      <c r="H315" s="674"/>
      <c r="I315" s="674"/>
      <c r="J315" s="674"/>
      <c r="K315" s="674"/>
      <c r="L315" s="674"/>
      <c r="M315" s="674"/>
      <c r="N315" s="674"/>
      <c r="O315" s="674"/>
      <c r="P315" s="674"/>
      <c r="Q315" s="674"/>
      <c r="R315" s="674"/>
      <c r="S315" s="674"/>
      <c r="T315" s="674"/>
      <c r="U315" s="674"/>
      <c r="V315" s="674"/>
      <c r="W315" s="674"/>
      <c r="X315" s="674"/>
      <c r="Y315" s="674"/>
      <c r="Z315" s="674"/>
      <c r="AA315" s="674"/>
      <c r="AB315" s="674"/>
    </row>
    <row r="316" spans="1:28" ht="15.75">
      <c r="A316" s="673"/>
      <c r="B316" s="673"/>
      <c r="C316" s="673"/>
      <c r="D316" s="674"/>
      <c r="E316" s="674"/>
      <c r="F316" s="674"/>
      <c r="G316" s="674"/>
      <c r="H316" s="674"/>
      <c r="I316" s="674"/>
      <c r="J316" s="674"/>
      <c r="K316" s="674"/>
      <c r="L316" s="674"/>
      <c r="M316" s="674"/>
      <c r="N316" s="674"/>
      <c r="O316" s="674"/>
      <c r="P316" s="674"/>
      <c r="Q316" s="674"/>
      <c r="R316" s="674"/>
      <c r="S316" s="674"/>
      <c r="T316" s="674"/>
      <c r="U316" s="674"/>
      <c r="V316" s="674"/>
      <c r="W316" s="674"/>
      <c r="X316" s="674"/>
      <c r="Y316" s="674"/>
      <c r="Z316" s="674"/>
      <c r="AA316" s="674"/>
      <c r="AB316" s="674"/>
    </row>
    <row r="317" spans="1:28" ht="15.75">
      <c r="A317" s="673"/>
      <c r="B317" s="673"/>
      <c r="C317" s="673"/>
      <c r="D317" s="674"/>
      <c r="E317" s="674"/>
      <c r="F317" s="674"/>
      <c r="G317" s="674"/>
      <c r="H317" s="674"/>
      <c r="I317" s="674"/>
      <c r="J317" s="674"/>
      <c r="K317" s="674"/>
      <c r="L317" s="674"/>
      <c r="M317" s="674"/>
      <c r="N317" s="674"/>
      <c r="O317" s="674"/>
      <c r="P317" s="674"/>
      <c r="Q317" s="674"/>
      <c r="R317" s="674"/>
      <c r="S317" s="674"/>
      <c r="T317" s="674"/>
      <c r="U317" s="674"/>
      <c r="V317" s="674"/>
      <c r="W317" s="674"/>
      <c r="X317" s="674"/>
      <c r="Y317" s="674"/>
      <c r="Z317" s="674"/>
      <c r="AA317" s="674"/>
      <c r="AB317" s="674"/>
    </row>
    <row r="318" spans="1:28" ht="15.75">
      <c r="A318" s="673"/>
      <c r="B318" s="673"/>
      <c r="C318" s="673"/>
      <c r="D318" s="674"/>
      <c r="E318" s="674"/>
      <c r="F318" s="674"/>
      <c r="G318" s="674"/>
      <c r="H318" s="674"/>
      <c r="I318" s="674"/>
      <c r="J318" s="674"/>
      <c r="K318" s="674"/>
      <c r="L318" s="674"/>
      <c r="M318" s="674"/>
      <c r="N318" s="674"/>
      <c r="O318" s="674"/>
      <c r="P318" s="674"/>
      <c r="Q318" s="674"/>
      <c r="R318" s="674"/>
      <c r="S318" s="674"/>
      <c r="T318" s="674"/>
      <c r="U318" s="674"/>
      <c r="V318" s="674"/>
      <c r="W318" s="674"/>
      <c r="X318" s="674"/>
      <c r="Y318" s="674"/>
      <c r="Z318" s="674"/>
      <c r="AA318" s="674"/>
      <c r="AB318" s="674"/>
    </row>
    <row r="319" spans="1:28" ht="15.75">
      <c r="A319" s="673"/>
      <c r="B319" s="673"/>
      <c r="C319" s="673"/>
      <c r="D319" s="674"/>
      <c r="E319" s="674"/>
      <c r="F319" s="674"/>
      <c r="G319" s="674"/>
      <c r="H319" s="674"/>
      <c r="I319" s="674"/>
      <c r="J319" s="674"/>
      <c r="K319" s="674"/>
      <c r="L319" s="674"/>
      <c r="M319" s="674"/>
      <c r="N319" s="674"/>
      <c r="O319" s="674"/>
      <c r="P319" s="674"/>
      <c r="Q319" s="674"/>
      <c r="R319" s="674"/>
      <c r="S319" s="674"/>
      <c r="T319" s="674"/>
      <c r="U319" s="674"/>
      <c r="V319" s="674"/>
      <c r="W319" s="674"/>
      <c r="X319" s="674"/>
      <c r="Y319" s="674"/>
      <c r="Z319" s="674"/>
      <c r="AA319" s="674"/>
      <c r="AB319" s="674"/>
    </row>
    <row r="320" spans="1:28" ht="15.75">
      <c r="A320" s="673"/>
      <c r="B320" s="673"/>
      <c r="C320" s="673"/>
      <c r="D320" s="674"/>
      <c r="E320" s="674"/>
      <c r="F320" s="674"/>
      <c r="G320" s="674"/>
      <c r="H320" s="674"/>
      <c r="I320" s="674"/>
      <c r="J320" s="674"/>
      <c r="K320" s="674"/>
      <c r="L320" s="674"/>
      <c r="M320" s="674"/>
      <c r="N320" s="674"/>
      <c r="O320" s="674"/>
      <c r="P320" s="674"/>
      <c r="Q320" s="674"/>
      <c r="R320" s="674"/>
      <c r="S320" s="674"/>
      <c r="T320" s="674"/>
      <c r="U320" s="674"/>
      <c r="V320" s="674"/>
      <c r="W320" s="674"/>
      <c r="X320" s="674"/>
      <c r="Y320" s="674"/>
      <c r="Z320" s="674"/>
      <c r="AA320" s="674"/>
      <c r="AB320" s="674"/>
    </row>
    <row r="321" spans="1:28" ht="15.75">
      <c r="A321" s="673"/>
      <c r="B321" s="673"/>
      <c r="C321" s="673"/>
      <c r="D321" s="674"/>
      <c r="E321" s="674"/>
      <c r="F321" s="674"/>
      <c r="G321" s="674"/>
      <c r="H321" s="674"/>
      <c r="I321" s="674"/>
      <c r="J321" s="674"/>
      <c r="K321" s="674"/>
      <c r="L321" s="674"/>
      <c r="M321" s="674"/>
      <c r="N321" s="674"/>
      <c r="O321" s="674"/>
      <c r="P321" s="674"/>
      <c r="Q321" s="674"/>
      <c r="R321" s="674"/>
      <c r="S321" s="674"/>
      <c r="T321" s="674"/>
      <c r="U321" s="674"/>
      <c r="V321" s="674"/>
      <c r="W321" s="674"/>
      <c r="X321" s="674"/>
      <c r="Y321" s="674"/>
      <c r="Z321" s="674"/>
      <c r="AA321" s="674"/>
      <c r="AB321" s="674"/>
    </row>
    <row r="322" spans="1:28" ht="15.75">
      <c r="A322" s="673"/>
      <c r="B322" s="673"/>
      <c r="C322" s="673"/>
      <c r="D322" s="674"/>
      <c r="E322" s="674"/>
      <c r="F322" s="674"/>
      <c r="G322" s="674"/>
      <c r="H322" s="674"/>
      <c r="I322" s="674"/>
      <c r="J322" s="674"/>
      <c r="K322" s="674"/>
      <c r="L322" s="674"/>
      <c r="M322" s="674"/>
      <c r="N322" s="674"/>
      <c r="O322" s="674"/>
      <c r="P322" s="674"/>
      <c r="Q322" s="674"/>
      <c r="R322" s="674"/>
      <c r="S322" s="674"/>
      <c r="T322" s="674"/>
      <c r="U322" s="674"/>
      <c r="V322" s="674"/>
      <c r="W322" s="674"/>
      <c r="X322" s="674"/>
      <c r="Y322" s="674"/>
      <c r="Z322" s="674"/>
      <c r="AA322" s="674"/>
      <c r="AB322" s="674"/>
    </row>
    <row r="323" spans="1:28" ht="15.75">
      <c r="A323" s="673"/>
      <c r="B323" s="673"/>
      <c r="C323" s="673"/>
      <c r="D323" s="674"/>
      <c r="E323" s="674"/>
      <c r="F323" s="674"/>
      <c r="G323" s="674"/>
      <c r="H323" s="674"/>
      <c r="I323" s="674"/>
      <c r="J323" s="674"/>
      <c r="K323" s="674"/>
      <c r="L323" s="674"/>
      <c r="M323" s="674"/>
      <c r="N323" s="674"/>
      <c r="O323" s="674"/>
      <c r="P323" s="674"/>
      <c r="Q323" s="674"/>
      <c r="R323" s="674"/>
      <c r="S323" s="674"/>
      <c r="T323" s="674"/>
      <c r="U323" s="674"/>
      <c r="V323" s="674"/>
      <c r="W323" s="674"/>
      <c r="X323" s="674"/>
      <c r="Y323" s="674"/>
      <c r="Z323" s="674"/>
      <c r="AA323" s="674"/>
      <c r="AB323" s="674"/>
    </row>
    <row r="324" spans="1:28" ht="15.75">
      <c r="A324" s="673"/>
      <c r="B324" s="673"/>
      <c r="C324" s="673"/>
      <c r="D324" s="674"/>
      <c r="E324" s="674"/>
      <c r="F324" s="674"/>
      <c r="G324" s="674"/>
      <c r="H324" s="674"/>
      <c r="I324" s="674"/>
      <c r="J324" s="674"/>
      <c r="K324" s="674"/>
      <c r="L324" s="674"/>
      <c r="M324" s="674"/>
      <c r="N324" s="674"/>
      <c r="O324" s="674"/>
      <c r="P324" s="674"/>
      <c r="Q324" s="674"/>
      <c r="R324" s="674"/>
      <c r="S324" s="674"/>
      <c r="T324" s="674"/>
      <c r="U324" s="674"/>
      <c r="V324" s="674"/>
      <c r="W324" s="674"/>
      <c r="X324" s="674"/>
      <c r="Y324" s="674"/>
      <c r="Z324" s="674"/>
      <c r="AA324" s="674"/>
      <c r="AB324" s="674"/>
    </row>
    <row r="325" spans="1:28" ht="15.75">
      <c r="A325" s="673"/>
      <c r="B325" s="673"/>
      <c r="C325" s="673"/>
      <c r="D325" s="674"/>
      <c r="E325" s="674"/>
      <c r="F325" s="674"/>
      <c r="G325" s="674"/>
      <c r="H325" s="674"/>
      <c r="I325" s="674"/>
      <c r="J325" s="674"/>
      <c r="K325" s="674"/>
      <c r="L325" s="674"/>
      <c r="M325" s="674"/>
      <c r="N325" s="674"/>
      <c r="O325" s="674"/>
      <c r="P325" s="674"/>
      <c r="Q325" s="674"/>
      <c r="R325" s="674"/>
      <c r="S325" s="674"/>
      <c r="T325" s="674"/>
      <c r="U325" s="674"/>
      <c r="V325" s="674"/>
      <c r="W325" s="674"/>
      <c r="X325" s="674"/>
      <c r="Y325" s="674"/>
      <c r="Z325" s="674"/>
      <c r="AA325" s="674"/>
      <c r="AB325" s="674"/>
    </row>
    <row r="326" spans="1:28" ht="15.75">
      <c r="A326" s="673"/>
      <c r="B326" s="673"/>
      <c r="C326" s="673"/>
      <c r="D326" s="674"/>
      <c r="E326" s="674"/>
      <c r="F326" s="674"/>
      <c r="G326" s="674"/>
      <c r="H326" s="674"/>
      <c r="I326" s="674"/>
      <c r="J326" s="674"/>
      <c r="K326" s="674"/>
      <c r="L326" s="674"/>
      <c r="M326" s="674"/>
      <c r="N326" s="674"/>
      <c r="O326" s="674"/>
      <c r="P326" s="674"/>
      <c r="Q326" s="674"/>
      <c r="R326" s="674"/>
      <c r="S326" s="674"/>
      <c r="T326" s="674"/>
      <c r="U326" s="674"/>
      <c r="V326" s="674"/>
      <c r="W326" s="674"/>
      <c r="X326" s="674"/>
      <c r="Y326" s="674"/>
      <c r="Z326" s="674"/>
      <c r="AA326" s="674"/>
      <c r="AB326" s="674"/>
    </row>
    <row r="327" spans="1:28" ht="15.75">
      <c r="A327" s="673"/>
      <c r="B327" s="673"/>
      <c r="C327" s="673"/>
      <c r="D327" s="674"/>
      <c r="E327" s="674"/>
      <c r="F327" s="674"/>
      <c r="G327" s="674"/>
      <c r="H327" s="674"/>
      <c r="I327" s="674"/>
      <c r="J327" s="674"/>
      <c r="K327" s="674"/>
      <c r="L327" s="674"/>
      <c r="M327" s="674"/>
      <c r="N327" s="674"/>
      <c r="O327" s="674"/>
      <c r="P327" s="674"/>
      <c r="Q327" s="674"/>
      <c r="R327" s="674"/>
      <c r="S327" s="674"/>
      <c r="T327" s="674"/>
      <c r="U327" s="674"/>
      <c r="V327" s="674"/>
      <c r="W327" s="674"/>
      <c r="X327" s="674"/>
      <c r="Y327" s="674"/>
      <c r="Z327" s="674"/>
      <c r="AA327" s="674"/>
      <c r="AB327" s="674"/>
    </row>
    <row r="328" spans="1:28" ht="15.75">
      <c r="A328" s="673"/>
      <c r="B328" s="673"/>
      <c r="C328" s="673"/>
      <c r="D328" s="674"/>
      <c r="E328" s="674"/>
      <c r="F328" s="674"/>
      <c r="G328" s="674"/>
      <c r="H328" s="674"/>
      <c r="I328" s="674"/>
      <c r="J328" s="674"/>
      <c r="K328" s="674"/>
      <c r="L328" s="674"/>
      <c r="M328" s="674"/>
      <c r="N328" s="674"/>
      <c r="O328" s="674"/>
      <c r="P328" s="674"/>
      <c r="Q328" s="674"/>
      <c r="R328" s="674"/>
      <c r="S328" s="674"/>
      <c r="T328" s="674"/>
      <c r="U328" s="674"/>
      <c r="V328" s="674"/>
      <c r="W328" s="674"/>
      <c r="X328" s="674"/>
      <c r="Y328" s="674"/>
      <c r="Z328" s="674"/>
      <c r="AA328" s="674"/>
      <c r="AB328" s="674"/>
    </row>
    <row r="329" spans="1:28" ht="15.75">
      <c r="B329" s="673"/>
      <c r="C329" s="673"/>
      <c r="D329" s="674"/>
      <c r="E329" s="674"/>
      <c r="F329" s="674"/>
      <c r="G329" s="674"/>
      <c r="H329" s="674"/>
      <c r="I329" s="674"/>
      <c r="J329" s="674"/>
      <c r="K329" s="674"/>
      <c r="L329" s="674"/>
      <c r="M329" s="674"/>
      <c r="N329" s="674"/>
      <c r="O329" s="674"/>
      <c r="P329" s="674"/>
      <c r="Q329" s="674"/>
      <c r="R329" s="674"/>
      <c r="S329" s="674"/>
      <c r="T329" s="674"/>
      <c r="U329" s="674"/>
      <c r="V329" s="674"/>
      <c r="W329" s="674"/>
      <c r="X329" s="674"/>
      <c r="Y329" s="674"/>
      <c r="Z329" s="674"/>
      <c r="AA329" s="674"/>
      <c r="AB329" s="674"/>
    </row>
    <row r="330" spans="1:28" ht="15.75">
      <c r="B330" s="673"/>
      <c r="C330" s="673"/>
      <c r="D330" s="674"/>
      <c r="E330" s="674"/>
      <c r="F330" s="674"/>
      <c r="G330" s="674"/>
      <c r="H330" s="674"/>
      <c r="I330" s="674"/>
      <c r="J330" s="674"/>
      <c r="K330" s="674"/>
      <c r="L330" s="674"/>
      <c r="M330" s="674"/>
      <c r="N330" s="674"/>
      <c r="O330" s="674"/>
      <c r="P330" s="674"/>
      <c r="Q330" s="674"/>
      <c r="R330" s="674"/>
      <c r="S330" s="674"/>
      <c r="T330" s="674"/>
      <c r="U330" s="674"/>
      <c r="V330" s="674"/>
      <c r="W330" s="674"/>
      <c r="X330" s="674"/>
      <c r="Y330" s="674"/>
      <c r="Z330" s="674"/>
      <c r="AA330" s="674"/>
      <c r="AB330" s="674"/>
    </row>
    <row r="350" spans="1:6">
      <c r="A350" s="675"/>
    </row>
    <row r="351" spans="1:6">
      <c r="A351" s="675"/>
    </row>
    <row r="352" spans="1:6">
      <c r="A352" s="675"/>
      <c r="B352" s="675"/>
      <c r="C352" s="675"/>
      <c r="D352" s="676"/>
      <c r="E352" s="676"/>
      <c r="F352" s="676"/>
    </row>
    <row r="353" spans="1:6">
      <c r="A353" s="675"/>
      <c r="B353" s="675"/>
      <c r="C353" s="675"/>
      <c r="D353" s="676"/>
      <c r="E353" s="676"/>
      <c r="F353" s="676"/>
    </row>
    <row r="354" spans="1:6">
      <c r="A354" s="675"/>
      <c r="B354" s="675"/>
      <c r="C354" s="675"/>
      <c r="D354" s="676"/>
      <c r="E354" s="676"/>
      <c r="F354" s="676"/>
    </row>
    <row r="355" spans="1:6">
      <c r="A355" s="675"/>
      <c r="B355" s="675"/>
      <c r="C355" s="675"/>
      <c r="D355" s="676"/>
      <c r="E355" s="676"/>
      <c r="F355" s="676"/>
    </row>
    <row r="356" spans="1:6">
      <c r="A356" s="675"/>
      <c r="B356" s="675"/>
      <c r="C356" s="675"/>
      <c r="D356" s="676"/>
      <c r="E356" s="676"/>
      <c r="F356" s="676"/>
    </row>
    <row r="357" spans="1:6">
      <c r="A357" s="675"/>
      <c r="B357" s="675"/>
      <c r="C357" s="675"/>
      <c r="D357" s="676"/>
      <c r="E357" s="676"/>
      <c r="F357" s="676"/>
    </row>
    <row r="358" spans="1:6">
      <c r="A358" s="675"/>
      <c r="B358" s="675"/>
      <c r="C358" s="675"/>
      <c r="D358" s="676"/>
      <c r="E358" s="676"/>
      <c r="F358" s="676"/>
    </row>
    <row r="359" spans="1:6">
      <c r="B359" s="675"/>
      <c r="C359" s="675"/>
      <c r="D359" s="676"/>
      <c r="E359" s="676"/>
      <c r="F359" s="676"/>
    </row>
    <row r="360" spans="1:6">
      <c r="B360" s="675"/>
      <c r="C360" s="675"/>
      <c r="D360" s="676"/>
      <c r="E360" s="676"/>
      <c r="F360" s="676"/>
    </row>
  </sheetData>
  <mergeCells count="4">
    <mergeCell ref="A1:J1"/>
    <mergeCell ref="A3:J3"/>
    <mergeCell ref="D121:H121"/>
    <mergeCell ref="D122:H122"/>
  </mergeCells>
  <phoneticPr fontId="0" type="noConversion"/>
  <printOptions horizontalCentered="1"/>
  <pageMargins left="0.75" right="0.5" top="1" bottom="0.5" header="0.5" footer="0.5"/>
  <pageSetup scale="56" fitToHeight="0" orientation="landscape" r:id="rId1"/>
  <headerFooter alignWithMargins="0"/>
  <rowBreaks count="3" manualBreakCount="3">
    <brk id="63" max="16383" man="1"/>
    <brk id="119" max="16383" man="1"/>
    <brk id="174" max="17" man="1"/>
  </rowBreaks>
  <ignoredErrors>
    <ignoredError sqref="F162:F164 P48 C52 F146:F160" formula="1"/>
    <ignoredError sqref="O48 Q48 O93 O118 Q118" evalError="1"/>
    <ignoredError sqref="P93:Q93 P118" evalError="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ATT H-9A</vt:lpstr>
      <vt:lpstr>1 - ADIT</vt:lpstr>
      <vt:lpstr>2 - Other Tax</vt:lpstr>
      <vt:lpstr>Prop taxes to function</vt:lpstr>
      <vt:lpstr>3 - Revenue Credits</vt:lpstr>
      <vt:lpstr>4 - 100 Basis Pt ROE</vt:lpstr>
      <vt:lpstr>5 - Cost Support 1</vt:lpstr>
      <vt:lpstr>5a Affiliate Allocations</vt:lpstr>
      <vt:lpstr>6- Est &amp; Reconcile WS</vt:lpstr>
      <vt:lpstr>7 - Cap Add WS</vt:lpstr>
      <vt:lpstr>8 - Securitization</vt:lpstr>
      <vt:lpstr>'1 - ADIT'!Print_Area</vt:lpstr>
      <vt:lpstr>'2 - Other Tax'!Print_Area</vt:lpstr>
      <vt:lpstr>'3 - Revenue Credits'!Print_Area</vt:lpstr>
      <vt:lpstr>'5 - Cost Support 1'!Print_Area</vt:lpstr>
      <vt:lpstr>'6- Est &amp; Reconcile WS'!Print_Area</vt:lpstr>
      <vt:lpstr>'7 - Cap Add WS'!Print_Area</vt:lpstr>
      <vt:lpstr>'ATT H-9A'!Print_Area</vt:lpstr>
      <vt:lpstr>'Prop taxes to function'!Print_Area</vt:lpstr>
      <vt:lpstr>'5 - Cost Support 1'!Print_Titles</vt:lpstr>
    </vt:vector>
  </TitlesOfParts>
  <Company>PSEG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Benscoter</dc:creator>
  <cp:lastModifiedBy>Bailey , Omar</cp:lastModifiedBy>
  <cp:lastPrinted>2017-05-12T17:42:00Z</cp:lastPrinted>
  <dcterms:created xsi:type="dcterms:W3CDTF">2004-01-21T20:42:01Z</dcterms:created>
  <dcterms:modified xsi:type="dcterms:W3CDTF">2017-05-12T17:42:36Z</dcterms:modified>
</cp:coreProperties>
</file>