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February 2024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C1333" i="2" l="1"/>
  <c r="C1331" i="2"/>
  <c r="C448" i="2"/>
  <c r="B434" i="2" l="1"/>
  <c r="B432" i="2"/>
  <c r="B430" i="2"/>
  <c r="B414" i="2"/>
  <c r="B412" i="2"/>
  <c r="B422" i="2"/>
  <c r="B420" i="2"/>
  <c r="B418" i="2"/>
  <c r="B416" i="2"/>
  <c r="B410" i="2"/>
  <c r="B408" i="2"/>
  <c r="B426" i="2"/>
  <c r="B424" i="2"/>
  <c r="B404" i="2"/>
  <c r="B402" i="2"/>
  <c r="B384" i="2"/>
  <c r="B382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C302" i="2"/>
  <c r="B300" i="2"/>
  <c r="B298" i="2"/>
  <c r="B252" i="2"/>
  <c r="B250" i="2"/>
  <c r="B274" i="2"/>
  <c r="B272" i="2"/>
  <c r="B306" i="2"/>
  <c r="B304" i="2"/>
  <c r="B268" i="2"/>
  <c r="B270" i="2"/>
  <c r="C244" i="2"/>
  <c r="C214" i="2"/>
  <c r="B260" i="2"/>
  <c r="B258" i="2"/>
  <c r="C256" i="2"/>
  <c r="B226" i="2"/>
  <c r="B224" i="2"/>
  <c r="B222" i="2"/>
  <c r="B220" i="2"/>
  <c r="B218" i="2"/>
  <c r="B216" i="2"/>
  <c r="C232" i="2"/>
  <c r="B236" i="2"/>
  <c r="B234" i="2"/>
  <c r="C240" i="2"/>
  <c r="C212" i="2"/>
  <c r="B210" i="2"/>
  <c r="B208" i="2"/>
  <c r="B206" i="2"/>
  <c r="B204" i="2"/>
  <c r="E1333" i="2" l="1"/>
  <c r="F1333" i="2"/>
  <c r="G1333" i="2"/>
  <c r="H1333" i="2"/>
  <c r="I1333" i="2"/>
  <c r="J1333" i="2"/>
  <c r="K1333" i="2"/>
  <c r="L1333" i="2"/>
  <c r="M1333" i="2"/>
  <c r="N1333" i="2"/>
  <c r="O1333" i="2"/>
  <c r="P1333" i="2"/>
  <c r="Q1333" i="2"/>
  <c r="R1333" i="2"/>
  <c r="S1333" i="2"/>
  <c r="T1333" i="2"/>
  <c r="U1333" i="2"/>
  <c r="V1333" i="2"/>
  <c r="W1333" i="2"/>
  <c r="X1333" i="2"/>
  <c r="Y1333" i="2"/>
  <c r="Z1333" i="2"/>
  <c r="AA1333" i="2"/>
  <c r="AB1333" i="2"/>
  <c r="D1333" i="2"/>
  <c r="B1333" i="2"/>
  <c r="AA1332" i="2"/>
  <c r="Z1332" i="2" l="1"/>
  <c r="M1332" i="2"/>
  <c r="N1332" i="2"/>
  <c r="P1332" i="2"/>
  <c r="Q1332" i="2"/>
  <c r="R1332" i="2"/>
  <c r="S1332" i="2"/>
  <c r="I1332" i="2"/>
  <c r="V1332" i="2"/>
  <c r="K1332" i="2"/>
  <c r="W1332" i="2"/>
  <c r="Y1332" i="2"/>
  <c r="D1332" i="2"/>
  <c r="AB1332" i="2"/>
  <c r="E1332" i="2"/>
  <c r="F1332" i="2"/>
  <c r="G1332" i="2"/>
  <c r="H1332" i="2"/>
  <c r="T1332" i="2"/>
  <c r="U1332" i="2"/>
  <c r="J1332" i="2"/>
  <c r="L1332" i="2"/>
  <c r="X1332" i="2"/>
  <c r="O1332" i="2"/>
  <c r="B448" i="2" l="1"/>
  <c r="B730" i="2"/>
  <c r="B780" i="2"/>
  <c r="B953" i="2"/>
  <c r="C1090" i="2"/>
  <c r="B1174" i="2"/>
  <c r="B1270" i="2"/>
  <c r="C1355" i="2"/>
  <c r="B1355" i="2"/>
  <c r="D1402" i="2"/>
  <c r="C1402" i="2"/>
  <c r="B1402" i="2"/>
  <c r="B449" i="2" l="1"/>
  <c r="Z944" i="2" l="1"/>
  <c r="AA944" i="2"/>
  <c r="O940" i="2"/>
  <c r="J940" i="2"/>
  <c r="E940" i="2"/>
  <c r="D940" i="2"/>
  <c r="AA936" i="2"/>
  <c r="E936" i="2"/>
  <c r="F940" i="2"/>
  <c r="E938" i="2"/>
  <c r="E934" i="2"/>
  <c r="F934" i="2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T934" i="2"/>
  <c r="U934" i="2"/>
  <c r="V934" i="2"/>
  <c r="W934" i="2"/>
  <c r="X934" i="2"/>
  <c r="Y934" i="2"/>
  <c r="Z934" i="2"/>
  <c r="AA934" i="2"/>
  <c r="AB934" i="2"/>
  <c r="D934" i="2"/>
  <c r="C809" i="2" l="1"/>
  <c r="C789" i="2"/>
  <c r="B947" i="2" l="1"/>
  <c r="B945" i="2"/>
  <c r="B943" i="2"/>
  <c r="B941" i="2"/>
  <c r="B939" i="2" l="1"/>
  <c r="B937" i="2"/>
  <c r="E1343" i="2" l="1"/>
  <c r="F1343" i="2"/>
  <c r="G1343" i="2"/>
  <c r="H1343" i="2"/>
  <c r="I1343" i="2"/>
  <c r="J1343" i="2"/>
  <c r="K1343" i="2"/>
  <c r="L1343" i="2"/>
  <c r="M1343" i="2"/>
  <c r="N1343" i="2"/>
  <c r="O1343" i="2"/>
  <c r="P1343" i="2"/>
  <c r="Q1343" i="2"/>
  <c r="R1343" i="2"/>
  <c r="S1343" i="2"/>
  <c r="T1343" i="2"/>
  <c r="U1343" i="2"/>
  <c r="V1343" i="2"/>
  <c r="W1343" i="2"/>
  <c r="X1343" i="2"/>
  <c r="Y1343" i="2"/>
  <c r="Z1343" i="2"/>
  <c r="AA1343" i="2"/>
  <c r="AB1343" i="2"/>
  <c r="D1343" i="2"/>
  <c r="C1343" i="2"/>
  <c r="B1343" i="2"/>
  <c r="C1341" i="2"/>
  <c r="U1342" i="2" s="1"/>
  <c r="V1342" i="2" l="1"/>
  <c r="W1342" i="2"/>
  <c r="X1342" i="2"/>
  <c r="AA1342" i="2"/>
  <c r="J1342" i="2"/>
  <c r="Y1342" i="2"/>
  <c r="N1342" i="2"/>
  <c r="O1342" i="2"/>
  <c r="D1342" i="2"/>
  <c r="P1342" i="2"/>
  <c r="AB1342" i="2"/>
  <c r="E1342" i="2"/>
  <c r="Q1342" i="2"/>
  <c r="F1342" i="2"/>
  <c r="R1342" i="2"/>
  <c r="H1342" i="2"/>
  <c r="T1342" i="2"/>
  <c r="K1342" i="2"/>
  <c r="L1342" i="2"/>
  <c r="M1342" i="2"/>
  <c r="Z1342" i="2"/>
  <c r="G1342" i="2"/>
  <c r="S1342" i="2"/>
  <c r="I1342" i="2"/>
  <c r="B446" i="2" l="1"/>
  <c r="C446" i="2" s="1"/>
  <c r="Z447" i="2" s="1"/>
  <c r="B444" i="2"/>
  <c r="C444" i="2"/>
  <c r="U445" i="2" s="1"/>
  <c r="B440" i="2"/>
  <c r="B438" i="2"/>
  <c r="B436" i="2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47" i="2"/>
  <c r="V948" i="2" s="1"/>
  <c r="C943" i="2"/>
  <c r="AB944" i="2" s="1"/>
  <c r="K948" i="2" l="1"/>
  <c r="W948" i="2"/>
  <c r="L948" i="2"/>
  <c r="X948" i="2"/>
  <c r="M948" i="2"/>
  <c r="Z948" i="2"/>
  <c r="O948" i="2"/>
  <c r="S948" i="2"/>
  <c r="P948" i="2"/>
  <c r="T948" i="2"/>
  <c r="Y948" i="2"/>
  <c r="N948" i="2"/>
  <c r="AA948" i="2"/>
  <c r="D948" i="2"/>
  <c r="AB948" i="2"/>
  <c r="E948" i="2"/>
  <c r="Q948" i="2"/>
  <c r="F948" i="2"/>
  <c r="R948" i="2"/>
  <c r="G948" i="2"/>
  <c r="H948" i="2"/>
  <c r="I948" i="2"/>
  <c r="U948" i="2"/>
  <c r="J948" i="2"/>
  <c r="E944" i="2"/>
  <c r="F944" i="2"/>
  <c r="G944" i="2"/>
  <c r="H944" i="2"/>
  <c r="T944" i="2"/>
  <c r="O944" i="2"/>
  <c r="Q944" i="2"/>
  <c r="R944" i="2"/>
  <c r="S944" i="2"/>
  <c r="I944" i="2"/>
  <c r="U944" i="2"/>
  <c r="J944" i="2"/>
  <c r="V944" i="2"/>
  <c r="K944" i="2"/>
  <c r="W944" i="2"/>
  <c r="L944" i="2"/>
  <c r="X944" i="2"/>
  <c r="M944" i="2"/>
  <c r="Y944" i="2"/>
  <c r="N944" i="2"/>
  <c r="D944" i="2"/>
  <c r="P944" i="2"/>
  <c r="B776" i="2"/>
  <c r="B774" i="2"/>
  <c r="B772" i="2"/>
  <c r="B770" i="2"/>
  <c r="B768" i="2"/>
  <c r="B766" i="2"/>
  <c r="B764" i="2"/>
  <c r="B762" i="2"/>
  <c r="B752" i="2"/>
  <c r="B750" i="2"/>
  <c r="B748" i="2"/>
  <c r="B746" i="2"/>
  <c r="B744" i="2"/>
  <c r="B742" i="2"/>
  <c r="B740" i="2"/>
  <c r="B738" i="2"/>
  <c r="C1353" i="2" l="1"/>
  <c r="AB1354" i="2" s="1"/>
  <c r="I1354" i="2" l="1"/>
  <c r="T1354" i="2"/>
  <c r="K1354" i="2"/>
  <c r="Q1354" i="2"/>
  <c r="E1354" i="2"/>
  <c r="U1354" i="2"/>
  <c r="H1354" i="2"/>
  <c r="J1354" i="2"/>
  <c r="L1354" i="2"/>
  <c r="R1354" i="2"/>
  <c r="S1354" i="2"/>
  <c r="F1354" i="2"/>
  <c r="V1354" i="2"/>
  <c r="G1354" i="2"/>
  <c r="W1354" i="2"/>
  <c r="M1354" i="2"/>
  <c r="N1354" i="2"/>
  <c r="X1354" i="2"/>
  <c r="Y1354" i="2"/>
  <c r="Z1354" i="2"/>
  <c r="O1354" i="2"/>
  <c r="AA1354" i="2"/>
  <c r="D1354" i="2"/>
  <c r="P1354" i="2"/>
  <c r="C939" i="2" l="1"/>
  <c r="Z940" i="2" s="1"/>
  <c r="AA940" i="2" l="1"/>
  <c r="P940" i="2"/>
  <c r="AB940" i="2"/>
  <c r="Q940" i="2"/>
  <c r="R940" i="2"/>
  <c r="G940" i="2"/>
  <c r="S940" i="2"/>
  <c r="H940" i="2"/>
  <c r="T940" i="2"/>
  <c r="I940" i="2"/>
  <c r="U940" i="2"/>
  <c r="V940" i="2"/>
  <c r="K940" i="2"/>
  <c r="W940" i="2"/>
  <c r="L940" i="2"/>
  <c r="X940" i="2"/>
  <c r="M940" i="2"/>
  <c r="Y940" i="2"/>
  <c r="N940" i="2"/>
  <c r="C951" i="2" l="1"/>
  <c r="AA952" i="2" s="1"/>
  <c r="C949" i="2"/>
  <c r="Q950" i="2" s="1"/>
  <c r="C945" i="2"/>
  <c r="S946" i="2" s="1"/>
  <c r="C941" i="2"/>
  <c r="U942" i="2" s="1"/>
  <c r="C937" i="2"/>
  <c r="W938" i="2" s="1"/>
  <c r="C935" i="2"/>
  <c r="Y936" i="2" s="1"/>
  <c r="C933" i="2"/>
  <c r="I946" i="2" l="1"/>
  <c r="J946" i="2"/>
  <c r="M946" i="2"/>
  <c r="N946" i="2"/>
  <c r="T946" i="2"/>
  <c r="U946" i="2"/>
  <c r="V946" i="2"/>
  <c r="Y946" i="2"/>
  <c r="Z946" i="2"/>
  <c r="F938" i="2"/>
  <c r="L938" i="2"/>
  <c r="M938" i="2"/>
  <c r="J952" i="2"/>
  <c r="S952" i="2"/>
  <c r="E952" i="2"/>
  <c r="T952" i="2"/>
  <c r="F952" i="2"/>
  <c r="U952" i="2"/>
  <c r="H952" i="2"/>
  <c r="W952" i="2"/>
  <c r="I952" i="2"/>
  <c r="X952" i="2"/>
  <c r="AB952" i="2"/>
  <c r="K952" i="2"/>
  <c r="L952" i="2"/>
  <c r="P952" i="2"/>
  <c r="Q952" i="2"/>
  <c r="R952" i="2"/>
  <c r="D952" i="2"/>
  <c r="G952" i="2"/>
  <c r="V952" i="2"/>
  <c r="X950" i="2"/>
  <c r="H950" i="2"/>
  <c r="K950" i="2"/>
  <c r="L950" i="2"/>
  <c r="S950" i="2"/>
  <c r="T950" i="2"/>
  <c r="I950" i="2"/>
  <c r="J950" i="2"/>
  <c r="Z950" i="2"/>
  <c r="M950" i="2"/>
  <c r="U950" i="2"/>
  <c r="W950" i="2"/>
  <c r="Y950" i="2"/>
  <c r="N950" i="2"/>
  <c r="R950" i="2"/>
  <c r="F950" i="2"/>
  <c r="G950" i="2"/>
  <c r="V950" i="2"/>
  <c r="H946" i="2"/>
  <c r="J942" i="2"/>
  <c r="V942" i="2"/>
  <c r="R938" i="2"/>
  <c r="X938" i="2"/>
  <c r="Q938" i="2"/>
  <c r="Y938" i="2"/>
  <c r="N936" i="2"/>
  <c r="S936" i="2"/>
  <c r="G936" i="2"/>
  <c r="Z936" i="2"/>
  <c r="O936" i="2"/>
  <c r="K942" i="2"/>
  <c r="W942" i="2"/>
  <c r="AA938" i="2"/>
  <c r="Y942" i="2"/>
  <c r="K946" i="2"/>
  <c r="D936" i="2"/>
  <c r="P936" i="2"/>
  <c r="AB936" i="2"/>
  <c r="N938" i="2"/>
  <c r="Z938" i="2"/>
  <c r="L942" i="2"/>
  <c r="X942" i="2"/>
  <c r="Q936" i="2"/>
  <c r="O938" i="2"/>
  <c r="M942" i="2"/>
  <c r="W946" i="2"/>
  <c r="F936" i="2"/>
  <c r="R936" i="2"/>
  <c r="D938" i="2"/>
  <c r="P938" i="2"/>
  <c r="AB938" i="2"/>
  <c r="N942" i="2"/>
  <c r="Z942" i="2"/>
  <c r="L946" i="2"/>
  <c r="X946" i="2"/>
  <c r="O942" i="2"/>
  <c r="AA942" i="2"/>
  <c r="T936" i="2"/>
  <c r="P942" i="2"/>
  <c r="AA946" i="2"/>
  <c r="V936" i="2"/>
  <c r="H938" i="2"/>
  <c r="F942" i="2"/>
  <c r="R942" i="2"/>
  <c r="P946" i="2"/>
  <c r="AB946" i="2"/>
  <c r="K936" i="2"/>
  <c r="W936" i="2"/>
  <c r="I938" i="2"/>
  <c r="U938" i="2"/>
  <c r="G942" i="2"/>
  <c r="S942" i="2"/>
  <c r="E946" i="2"/>
  <c r="Q946" i="2"/>
  <c r="O950" i="2"/>
  <c r="AA950" i="2"/>
  <c r="M952" i="2"/>
  <c r="Y952" i="2"/>
  <c r="L936" i="2"/>
  <c r="X936" i="2"/>
  <c r="J938" i="2"/>
  <c r="V938" i="2"/>
  <c r="H942" i="2"/>
  <c r="T942" i="2"/>
  <c r="F946" i="2"/>
  <c r="R946" i="2"/>
  <c r="D950" i="2"/>
  <c r="P950" i="2"/>
  <c r="AB950" i="2"/>
  <c r="N952" i="2"/>
  <c r="Z952" i="2"/>
  <c r="H936" i="2"/>
  <c r="D942" i="2"/>
  <c r="AB942" i="2"/>
  <c r="I936" i="2"/>
  <c r="U936" i="2"/>
  <c r="G938" i="2"/>
  <c r="S938" i="2"/>
  <c r="E942" i="2"/>
  <c r="Q942" i="2"/>
  <c r="O946" i="2"/>
  <c r="J936" i="2"/>
  <c r="T938" i="2"/>
  <c r="D946" i="2"/>
  <c r="M936" i="2"/>
  <c r="K938" i="2"/>
  <c r="I942" i="2"/>
  <c r="G946" i="2"/>
  <c r="E950" i="2"/>
  <c r="O952" i="2"/>
  <c r="C728" i="2"/>
  <c r="R729" i="2" s="1"/>
  <c r="C726" i="2"/>
  <c r="R727" i="2" s="1"/>
  <c r="C724" i="2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C702" i="2"/>
  <c r="Q703" i="2" s="1"/>
  <c r="C700" i="2"/>
  <c r="W701" i="2" s="1"/>
  <c r="C698" i="2"/>
  <c r="U699" i="2" s="1"/>
  <c r="C696" i="2"/>
  <c r="Q697" i="2" s="1"/>
  <c r="C694" i="2"/>
  <c r="P695" i="2" s="1"/>
  <c r="U695" i="2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Q657" i="2"/>
  <c r="T673" i="2"/>
  <c r="V673" i="2"/>
  <c r="U679" i="2"/>
  <c r="V679" i="2"/>
  <c r="Y679" i="2"/>
  <c r="S681" i="2"/>
  <c r="U681" i="2"/>
  <c r="V681" i="2"/>
  <c r="X681" i="2"/>
  <c r="Y681" i="2"/>
  <c r="X695" i="2"/>
  <c r="Y695" i="2"/>
  <c r="R699" i="2"/>
  <c r="S699" i="2"/>
  <c r="R701" i="2"/>
  <c r="S701" i="2"/>
  <c r="T701" i="2"/>
  <c r="U701" i="2"/>
  <c r="V701" i="2"/>
  <c r="Y703" i="2"/>
  <c r="Q705" i="2"/>
  <c r="R705" i="2"/>
  <c r="S705" i="2"/>
  <c r="T705" i="2"/>
  <c r="U705" i="2"/>
  <c r="V705" i="2"/>
  <c r="W705" i="2"/>
  <c r="X705" i="2"/>
  <c r="Y705" i="2"/>
  <c r="Q719" i="2"/>
  <c r="R719" i="2"/>
  <c r="S719" i="2"/>
  <c r="Q725" i="2"/>
  <c r="R725" i="2"/>
  <c r="S725" i="2"/>
  <c r="T725" i="2"/>
  <c r="U725" i="2"/>
  <c r="V725" i="2"/>
  <c r="W725" i="2"/>
  <c r="X725" i="2"/>
  <c r="Y725" i="2"/>
  <c r="Q727" i="2"/>
  <c r="V727" i="2"/>
  <c r="W727" i="2"/>
  <c r="X727" i="2"/>
  <c r="Y727" i="2"/>
  <c r="Q729" i="2"/>
  <c r="S729" i="2"/>
  <c r="T729" i="2"/>
  <c r="U729" i="2"/>
  <c r="V729" i="2"/>
  <c r="W729" i="2"/>
  <c r="AB729" i="2"/>
  <c r="AA729" i="2"/>
  <c r="Z729" i="2"/>
  <c r="P729" i="2"/>
  <c r="N729" i="2"/>
  <c r="M729" i="2"/>
  <c r="L729" i="2"/>
  <c r="K729" i="2"/>
  <c r="J729" i="2"/>
  <c r="G729" i="2"/>
  <c r="F729" i="2"/>
  <c r="E729" i="2"/>
  <c r="D729" i="2"/>
  <c r="AB727" i="2"/>
  <c r="AA727" i="2"/>
  <c r="Z727" i="2"/>
  <c r="L727" i="2"/>
  <c r="K727" i="2"/>
  <c r="J727" i="2"/>
  <c r="I727" i="2"/>
  <c r="H727" i="2"/>
  <c r="G727" i="2"/>
  <c r="F727" i="2"/>
  <c r="E727" i="2"/>
  <c r="AB725" i="2"/>
  <c r="AA725" i="2"/>
  <c r="Z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O723" i="2"/>
  <c r="AB719" i="2"/>
  <c r="AA719" i="2"/>
  <c r="I719" i="2"/>
  <c r="H719" i="2"/>
  <c r="G719" i="2"/>
  <c r="F719" i="2"/>
  <c r="L715" i="2"/>
  <c r="AB705" i="2"/>
  <c r="AA705" i="2"/>
  <c r="Z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AB703" i="2"/>
  <c r="AA703" i="2"/>
  <c r="I703" i="2"/>
  <c r="H703" i="2"/>
  <c r="G703" i="2"/>
  <c r="F703" i="2"/>
  <c r="Z701" i="2"/>
  <c r="P701" i="2"/>
  <c r="O701" i="2"/>
  <c r="N701" i="2"/>
  <c r="M701" i="2"/>
  <c r="E701" i="2"/>
  <c r="D701" i="2"/>
  <c r="AB699" i="2"/>
  <c r="AA699" i="2"/>
  <c r="Z699" i="2"/>
  <c r="P699" i="2"/>
  <c r="O699" i="2"/>
  <c r="N699" i="2"/>
  <c r="M699" i="2"/>
  <c r="L699" i="2"/>
  <c r="K699" i="2"/>
  <c r="J699" i="2"/>
  <c r="I699" i="2"/>
  <c r="G699" i="2"/>
  <c r="F699" i="2"/>
  <c r="E699" i="2"/>
  <c r="D699" i="2"/>
  <c r="AA695" i="2"/>
  <c r="F695" i="2"/>
  <c r="D695" i="2"/>
  <c r="AB681" i="2"/>
  <c r="AA681" i="2"/>
  <c r="Z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N679" i="2"/>
  <c r="M679" i="2"/>
  <c r="L679" i="2"/>
  <c r="J679" i="2"/>
  <c r="I679" i="2"/>
  <c r="H679" i="2"/>
  <c r="L677" i="2"/>
  <c r="K677" i="2"/>
  <c r="AB673" i="2"/>
  <c r="AA673" i="2"/>
  <c r="Z673" i="2"/>
  <c r="P673" i="2"/>
  <c r="O673" i="2"/>
  <c r="N673" i="2"/>
  <c r="G673" i="2"/>
  <c r="F673" i="2"/>
  <c r="E673" i="2"/>
  <c r="E671" i="2"/>
  <c r="D671" i="2"/>
  <c r="L665" i="2"/>
  <c r="AA659" i="2"/>
  <c r="F659" i="2"/>
  <c r="Z657" i="2"/>
  <c r="P657" i="2"/>
  <c r="E657" i="2"/>
  <c r="D657" i="2"/>
  <c r="AB655" i="2"/>
  <c r="AA655" i="2"/>
  <c r="Z655" i="2"/>
  <c r="L655" i="2"/>
  <c r="K655" i="2"/>
  <c r="J655" i="2"/>
  <c r="I655" i="2"/>
  <c r="H655" i="2"/>
  <c r="G655" i="2"/>
  <c r="F655" i="2"/>
  <c r="E655" i="2"/>
  <c r="AB653" i="2"/>
  <c r="AA653" i="2"/>
  <c r="K653" i="2"/>
  <c r="J653" i="2"/>
  <c r="H653" i="2"/>
  <c r="G653" i="2"/>
  <c r="F653" i="2"/>
  <c r="Y653" i="2" l="1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B478" i="2"/>
  <c r="B476" i="2"/>
  <c r="B494" i="2"/>
  <c r="B492" i="2"/>
  <c r="B468" i="2"/>
  <c r="B466" i="2"/>
  <c r="B578" i="2"/>
  <c r="B576" i="2"/>
  <c r="B502" i="2" l="1"/>
  <c r="B500" i="2"/>
  <c r="C630" i="2"/>
  <c r="B484" i="2"/>
  <c r="B482" i="2"/>
  <c r="C460" i="2"/>
  <c r="C1268" i="2" l="1"/>
  <c r="AB1269" i="2" s="1"/>
  <c r="E1269" i="2" l="1"/>
  <c r="Q1269" i="2"/>
  <c r="F1269" i="2"/>
  <c r="R1269" i="2"/>
  <c r="G1269" i="2"/>
  <c r="S1269" i="2"/>
  <c r="H1269" i="2"/>
  <c r="T1269" i="2"/>
  <c r="I1269" i="2"/>
  <c r="U1269" i="2"/>
  <c r="J1269" i="2"/>
  <c r="V1269" i="2"/>
  <c r="K1269" i="2"/>
  <c r="W1269" i="2"/>
  <c r="L1269" i="2"/>
  <c r="X1269" i="2"/>
  <c r="M1269" i="2"/>
  <c r="Y1269" i="2"/>
  <c r="N1269" i="2"/>
  <c r="Z1269" i="2"/>
  <c r="O1269" i="2"/>
  <c r="AA1269" i="2"/>
  <c r="D1269" i="2"/>
  <c r="P1269" i="2"/>
  <c r="B1386" i="2"/>
  <c r="B1384" i="2"/>
  <c r="B1380" i="2"/>
  <c r="B1378" i="2"/>
  <c r="B1376" i="2"/>
  <c r="B1374" i="2"/>
  <c r="B1366" i="2"/>
  <c r="B1364" i="2"/>
  <c r="B1118" i="2" l="1"/>
  <c r="B1116" i="2"/>
  <c r="C1098" i="2" l="1"/>
  <c r="C1288" i="2" l="1"/>
  <c r="B1305" i="2"/>
  <c r="C1303" i="2"/>
  <c r="AB1304" i="2" s="1"/>
  <c r="C1298" i="2"/>
  <c r="E1304" i="2" l="1"/>
  <c r="C1305" i="2"/>
  <c r="D1304" i="2"/>
  <c r="T1304" i="2"/>
  <c r="S1304" i="2"/>
  <c r="G1304" i="2"/>
  <c r="H1304" i="2"/>
  <c r="I1304" i="2"/>
  <c r="J1304" i="2"/>
  <c r="K1304" i="2"/>
  <c r="L1304" i="2"/>
  <c r="Z1304" i="2"/>
  <c r="N1304" i="2"/>
  <c r="Q1304" i="2"/>
  <c r="R1304" i="2"/>
  <c r="F1304" i="2"/>
  <c r="U1304" i="2"/>
  <c r="V1304" i="2"/>
  <c r="W1304" i="2"/>
  <c r="X1304" i="2"/>
  <c r="Y1304" i="2"/>
  <c r="M1304" i="2"/>
  <c r="O1304" i="2"/>
  <c r="AA1304" i="2"/>
  <c r="P1304" i="2"/>
  <c r="C1278" i="2"/>
  <c r="C1313" i="2"/>
  <c r="C1315" i="2" s="1"/>
  <c r="B1090" i="2" l="1"/>
  <c r="B1076" i="2"/>
  <c r="B1242" i="2"/>
  <c r="B1240" i="2"/>
  <c r="B1234" i="2"/>
  <c r="B1232" i="2"/>
  <c r="C1208" i="2"/>
  <c r="B1196" i="2"/>
  <c r="B1194" i="2"/>
  <c r="B1192" i="2"/>
  <c r="B1190" i="2"/>
  <c r="B1184" i="2"/>
  <c r="B1182" i="2"/>
  <c r="B1244" i="2" l="1"/>
  <c r="C1088" i="2"/>
  <c r="B14" i="2" l="1"/>
  <c r="B28" i="2" s="1"/>
  <c r="B30" i="2" l="1"/>
  <c r="B20" i="2"/>
  <c r="B26" i="2"/>
  <c r="B22" i="2"/>
  <c r="B24" i="2"/>
  <c r="B126" i="2"/>
  <c r="B124" i="2"/>
  <c r="B122" i="2"/>
  <c r="B64" i="2"/>
  <c r="B62" i="2"/>
  <c r="B60" i="2"/>
  <c r="B90" i="2" l="1"/>
  <c r="B88" i="2"/>
  <c r="B94" i="2"/>
  <c r="B92" i="2"/>
  <c r="B86" i="2" l="1"/>
  <c r="B84" i="2"/>
  <c r="B44" i="2"/>
  <c r="B42" i="2"/>
  <c r="B38" i="2"/>
  <c r="B36" i="2"/>
  <c r="B10" i="2"/>
  <c r="B8" i="2"/>
  <c r="B162" i="2" s="1"/>
  <c r="B186" i="2" l="1"/>
  <c r="B184" i="2"/>
  <c r="B196" i="2" s="1"/>
  <c r="C1072" i="2"/>
  <c r="B1032" i="2"/>
  <c r="B1030" i="2"/>
  <c r="B1028" i="2"/>
  <c r="B1026" i="2"/>
  <c r="B1024" i="2"/>
  <c r="B1022" i="2"/>
  <c r="B1020" i="2"/>
  <c r="B1018" i="2"/>
  <c r="B1056" i="2" s="1"/>
  <c r="B1000" i="2"/>
  <c r="B998" i="2"/>
  <c r="B994" i="2"/>
  <c r="B996" i="2"/>
  <c r="C972" i="2"/>
  <c r="B970" i="2"/>
  <c r="B968" i="2"/>
  <c r="B984" i="2" s="1"/>
  <c r="B1008" i="2" l="1"/>
  <c r="C1186" i="2" l="1"/>
  <c r="C1188" i="2"/>
  <c r="C1198" i="2"/>
  <c r="C1200" i="2"/>
  <c r="C1202" i="2"/>
  <c r="C1204" i="2"/>
  <c r="C1206" i="2"/>
  <c r="C1210" i="2"/>
  <c r="C1212" i="2"/>
  <c r="C1214" i="2"/>
  <c r="C1216" i="2"/>
  <c r="C1218" i="2"/>
  <c r="C1220" i="2"/>
  <c r="C1222" i="2"/>
  <c r="C1224" i="2"/>
  <c r="C1226" i="2"/>
  <c r="C1228" i="2"/>
  <c r="C1230" i="2"/>
  <c r="C1236" i="2"/>
  <c r="C1238" i="2"/>
  <c r="C1086" i="2"/>
  <c r="C1084" i="2"/>
  <c r="C1066" i="2"/>
  <c r="C1068" i="2"/>
  <c r="C1070" i="2"/>
  <c r="C1074" i="2"/>
  <c r="C1064" i="2"/>
  <c r="C1034" i="2"/>
  <c r="C1036" i="2"/>
  <c r="C1038" i="2"/>
  <c r="C1040" i="2"/>
  <c r="C1042" i="2"/>
  <c r="C1044" i="2"/>
  <c r="C1046" i="2"/>
  <c r="C1048" i="2"/>
  <c r="C1050" i="2"/>
  <c r="C1052" i="2"/>
  <c r="C1054" i="2"/>
  <c r="C1016" i="2"/>
  <c r="C994" i="2"/>
  <c r="C996" i="2"/>
  <c r="C1002" i="2"/>
  <c r="C1004" i="2"/>
  <c r="C1006" i="2"/>
  <c r="C992" i="2"/>
  <c r="C964" i="2"/>
  <c r="C966" i="2"/>
  <c r="C968" i="2"/>
  <c r="C970" i="2"/>
  <c r="C974" i="2"/>
  <c r="C976" i="2"/>
  <c r="C978" i="2"/>
  <c r="C980" i="2"/>
  <c r="C982" i="2"/>
  <c r="C962" i="2"/>
  <c r="C740" i="2"/>
  <c r="C742" i="2"/>
  <c r="C744" i="2"/>
  <c r="C746" i="2"/>
  <c r="C748" i="2"/>
  <c r="C750" i="2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38" i="2"/>
  <c r="C172" i="2"/>
  <c r="C174" i="2"/>
  <c r="C176" i="2"/>
  <c r="C178" i="2"/>
  <c r="C180" i="2"/>
  <c r="C182" i="2"/>
  <c r="C188" i="2"/>
  <c r="C190" i="2"/>
  <c r="C192" i="2"/>
  <c r="C194" i="2"/>
  <c r="C170" i="2"/>
  <c r="C780" i="2" l="1"/>
  <c r="C984" i="2"/>
  <c r="B9" i="3" s="1"/>
  <c r="B10" i="3" s="1"/>
  <c r="C1076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82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449" i="2" l="1"/>
  <c r="C931" i="2"/>
  <c r="C791" i="2" l="1"/>
  <c r="C793" i="2"/>
  <c r="C795" i="2"/>
  <c r="C797" i="2"/>
  <c r="C799" i="2"/>
  <c r="C801" i="2"/>
  <c r="C803" i="2"/>
  <c r="C805" i="2"/>
  <c r="C807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1325" i="2"/>
  <c r="C1327" i="2"/>
  <c r="C1329" i="2"/>
  <c r="C1323" i="2"/>
  <c r="C953" i="2" l="1"/>
  <c r="AB932" i="2"/>
  <c r="E932" i="2" l="1"/>
  <c r="M932" i="2"/>
  <c r="U932" i="2"/>
  <c r="J932" i="2"/>
  <c r="N932" i="2"/>
  <c r="R932" i="2"/>
  <c r="V932" i="2"/>
  <c r="Z932" i="2"/>
  <c r="O932" i="2"/>
  <c r="W932" i="2"/>
  <c r="AA932" i="2"/>
  <c r="I932" i="2"/>
  <c r="Q932" i="2"/>
  <c r="Y932" i="2"/>
  <c r="F932" i="2"/>
  <c r="G932" i="2"/>
  <c r="K932" i="2"/>
  <c r="S932" i="2"/>
  <c r="D932" i="2"/>
  <c r="H932" i="2"/>
  <c r="L932" i="2"/>
  <c r="P932" i="2"/>
  <c r="T932" i="2"/>
  <c r="X932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488" i="2"/>
  <c r="C490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0" i="2" s="1"/>
  <c r="C1168" i="2"/>
  <c r="AB1169" i="2" s="1"/>
  <c r="M1169" i="2" l="1"/>
  <c r="Z1169" i="2"/>
  <c r="G1169" i="2"/>
  <c r="K1169" i="2"/>
  <c r="O1169" i="2"/>
  <c r="S1169" i="2"/>
  <c r="W1169" i="2"/>
  <c r="AA1169" i="2"/>
  <c r="E1169" i="2"/>
  <c r="I1169" i="2"/>
  <c r="Q1169" i="2"/>
  <c r="U1169" i="2"/>
  <c r="Y1169" i="2"/>
  <c r="F1169" i="2"/>
  <c r="J1169" i="2"/>
  <c r="N1169" i="2"/>
  <c r="R1169" i="2"/>
  <c r="V1169" i="2"/>
  <c r="D1169" i="2"/>
  <c r="H1169" i="2"/>
  <c r="L1169" i="2"/>
  <c r="P1169" i="2"/>
  <c r="T1169" i="2"/>
  <c r="X1169" i="2"/>
  <c r="C1120" i="2" l="1"/>
  <c r="C1122" i="2"/>
  <c r="C1124" i="2"/>
  <c r="C1126" i="2"/>
  <c r="C1128" i="2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64" i="2"/>
  <c r="C1166" i="2"/>
  <c r="C1170" i="2"/>
  <c r="C1172" i="2"/>
  <c r="Z1171" i="2" l="1"/>
  <c r="AB1173" i="2"/>
  <c r="C1162" i="2"/>
  <c r="C1160" i="2"/>
  <c r="C1158" i="2"/>
  <c r="C1156" i="2"/>
  <c r="C1118" i="2"/>
  <c r="C1114" i="2"/>
  <c r="C1116" i="2" l="1"/>
  <c r="C1174" i="2" s="1"/>
  <c r="G1171" i="2"/>
  <c r="K1171" i="2"/>
  <c r="O1171" i="2"/>
  <c r="S1171" i="2"/>
  <c r="W1171" i="2"/>
  <c r="AA1171" i="2"/>
  <c r="D1171" i="2"/>
  <c r="H1171" i="2"/>
  <c r="L1171" i="2"/>
  <c r="P1171" i="2"/>
  <c r="T1171" i="2"/>
  <c r="X1171" i="2"/>
  <c r="AB1171" i="2"/>
  <c r="E1171" i="2"/>
  <c r="I1171" i="2"/>
  <c r="M1171" i="2"/>
  <c r="Q1171" i="2"/>
  <c r="U1171" i="2"/>
  <c r="Y1171" i="2"/>
  <c r="F1171" i="2"/>
  <c r="J1171" i="2"/>
  <c r="N1171" i="2"/>
  <c r="R1171" i="2"/>
  <c r="V1171" i="2"/>
  <c r="E1173" i="2"/>
  <c r="I1173" i="2"/>
  <c r="M1173" i="2"/>
  <c r="Q1173" i="2"/>
  <c r="U1173" i="2"/>
  <c r="Y1173" i="2"/>
  <c r="F1173" i="2"/>
  <c r="J1173" i="2"/>
  <c r="N1173" i="2"/>
  <c r="R1173" i="2"/>
  <c r="V1173" i="2"/>
  <c r="Z1173" i="2"/>
  <c r="G1173" i="2"/>
  <c r="K1173" i="2"/>
  <c r="O1173" i="2"/>
  <c r="S1173" i="2"/>
  <c r="W1173" i="2"/>
  <c r="AA1173" i="2"/>
  <c r="D1173" i="2"/>
  <c r="H1173" i="2"/>
  <c r="L1173" i="2"/>
  <c r="P1173" i="2"/>
  <c r="T1173" i="2"/>
  <c r="X1173" i="2"/>
  <c r="C1400" i="2" l="1"/>
  <c r="C1398" i="2"/>
  <c r="C1396" i="2"/>
  <c r="C1394" i="2"/>
  <c r="C1392" i="2"/>
  <c r="C1390" i="2"/>
  <c r="C1388" i="2"/>
  <c r="C1386" i="2"/>
  <c r="C1384" i="2"/>
  <c r="C1382" i="2"/>
  <c r="C1380" i="2"/>
  <c r="C1378" i="2"/>
  <c r="C1376" i="2"/>
  <c r="C1374" i="2"/>
  <c r="C1372" i="2"/>
  <c r="C1370" i="2"/>
  <c r="C1368" i="2"/>
  <c r="C1366" i="2" l="1"/>
  <c r="C1364" i="2"/>
  <c r="C1351" i="2" l="1"/>
  <c r="G1352" i="2" l="1"/>
  <c r="G1355" i="2" s="1"/>
  <c r="J1352" i="2"/>
  <c r="J1355" i="2" s="1"/>
  <c r="C1254" i="2"/>
  <c r="C1256" i="2"/>
  <c r="C1258" i="2"/>
  <c r="C1260" i="2"/>
  <c r="C1262" i="2"/>
  <c r="C1264" i="2"/>
  <c r="C1266" i="2"/>
  <c r="C1100" i="2"/>
  <c r="C1102" i="2"/>
  <c r="C1104" i="2"/>
  <c r="C1252" i="2"/>
  <c r="C1270" i="2" l="1"/>
  <c r="C1106" i="2"/>
  <c r="C8" i="2" l="1"/>
  <c r="C28" i="2" l="1"/>
  <c r="C22" i="2"/>
  <c r="C24" i="2"/>
  <c r="C14" i="2"/>
  <c r="C64" i="2"/>
  <c r="C60" i="2"/>
  <c r="C126" i="2"/>
  <c r="C124" i="2"/>
  <c r="C26" i="2" l="1"/>
  <c r="C30" i="2"/>
  <c r="C1242" i="2"/>
  <c r="C1240" i="2"/>
  <c r="C1234" i="2"/>
  <c r="C1232" i="2"/>
  <c r="C1196" i="2"/>
  <c r="C1194" i="2"/>
  <c r="C1192" i="2"/>
  <c r="C1190" i="2"/>
  <c r="C1184" i="2"/>
  <c r="C1182" i="2"/>
  <c r="C1244" i="2" l="1"/>
  <c r="D1075" i="2" l="1"/>
  <c r="AB1075" i="2"/>
  <c r="Z1073" i="2"/>
  <c r="Z1069" i="2"/>
  <c r="C1032" i="2"/>
  <c r="C1030" i="2"/>
  <c r="C1028" i="2"/>
  <c r="C1026" i="2"/>
  <c r="C1024" i="2"/>
  <c r="C1022" i="2"/>
  <c r="C1018" i="2"/>
  <c r="C1020" i="2"/>
  <c r="C1000" i="2"/>
  <c r="AB195" i="2"/>
  <c r="AB193" i="2"/>
  <c r="C186" i="2"/>
  <c r="C184" i="2"/>
  <c r="C196" i="2" s="1"/>
  <c r="C122" i="2"/>
  <c r="C94" i="2"/>
  <c r="C92" i="2"/>
  <c r="C90" i="2"/>
  <c r="C88" i="2"/>
  <c r="C1056" i="2" l="1"/>
  <c r="C998" i="2"/>
  <c r="C1008" i="2" s="1"/>
  <c r="Z1071" i="2"/>
  <c r="J1075" i="2"/>
  <c r="R1075" i="2"/>
  <c r="E1075" i="2"/>
  <c r="M1075" i="2"/>
  <c r="U1075" i="2"/>
  <c r="F1075" i="2"/>
  <c r="N1075" i="2"/>
  <c r="V1075" i="2"/>
  <c r="I1075" i="2"/>
  <c r="Q1075" i="2"/>
  <c r="Y1075" i="2"/>
  <c r="K1073" i="2"/>
  <c r="W1073" i="2"/>
  <c r="AA1073" i="2"/>
  <c r="L1073" i="2"/>
  <c r="T1073" i="2"/>
  <c r="AB1073" i="2"/>
  <c r="Z1075" i="2"/>
  <c r="O1073" i="2"/>
  <c r="H1073" i="2"/>
  <c r="E1073" i="2"/>
  <c r="I1073" i="2"/>
  <c r="M1073" i="2"/>
  <c r="Q1073" i="2"/>
  <c r="U1073" i="2"/>
  <c r="Y1073" i="2"/>
  <c r="G1075" i="2"/>
  <c r="K1075" i="2"/>
  <c r="O1075" i="2"/>
  <c r="S1075" i="2"/>
  <c r="W1075" i="2"/>
  <c r="AA1075" i="2"/>
  <c r="G1073" i="2"/>
  <c r="S1073" i="2"/>
  <c r="D1073" i="2"/>
  <c r="P1073" i="2"/>
  <c r="X1073" i="2"/>
  <c r="F1073" i="2"/>
  <c r="J1073" i="2"/>
  <c r="N1073" i="2"/>
  <c r="R1073" i="2"/>
  <c r="V1073" i="2"/>
  <c r="H1075" i="2"/>
  <c r="L1075" i="2"/>
  <c r="P1075" i="2"/>
  <c r="T1075" i="2"/>
  <c r="X1075" i="2"/>
  <c r="G1071" i="2"/>
  <c r="K1071" i="2"/>
  <c r="O1071" i="2"/>
  <c r="S1071" i="2"/>
  <c r="W1071" i="2"/>
  <c r="AA1071" i="2"/>
  <c r="D1071" i="2"/>
  <c r="H1071" i="2"/>
  <c r="L1071" i="2"/>
  <c r="P1071" i="2"/>
  <c r="T1071" i="2"/>
  <c r="X1071" i="2"/>
  <c r="AB1071" i="2"/>
  <c r="E1071" i="2"/>
  <c r="I1071" i="2"/>
  <c r="M1071" i="2"/>
  <c r="Q1071" i="2"/>
  <c r="U1071" i="2"/>
  <c r="Y1071" i="2"/>
  <c r="F1071" i="2"/>
  <c r="J1071" i="2"/>
  <c r="N1071" i="2"/>
  <c r="R1071" i="2"/>
  <c r="V1071" i="2"/>
  <c r="G1069" i="2"/>
  <c r="K1069" i="2"/>
  <c r="O1069" i="2"/>
  <c r="S1069" i="2"/>
  <c r="W1069" i="2"/>
  <c r="AA1069" i="2"/>
  <c r="D1069" i="2"/>
  <c r="H1069" i="2"/>
  <c r="L1069" i="2"/>
  <c r="P1069" i="2"/>
  <c r="T1069" i="2"/>
  <c r="X1069" i="2"/>
  <c r="AB1069" i="2"/>
  <c r="E1069" i="2"/>
  <c r="I1069" i="2"/>
  <c r="M1069" i="2"/>
  <c r="Q1069" i="2"/>
  <c r="U1069" i="2"/>
  <c r="Y1069" i="2"/>
  <c r="F1069" i="2"/>
  <c r="J1069" i="2"/>
  <c r="N1069" i="2"/>
  <c r="R1069" i="2"/>
  <c r="V1069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X1401" i="2" l="1"/>
  <c r="AB1399" i="2"/>
  <c r="T1397" i="2"/>
  <c r="U1395" i="2"/>
  <c r="AB1395" i="2"/>
  <c r="K1393" i="2"/>
  <c r="AA1393" i="2"/>
  <c r="V1391" i="2"/>
  <c r="AB1391" i="2"/>
  <c r="AB1389" i="2"/>
  <c r="AA1389" i="2"/>
  <c r="Y1387" i="2"/>
  <c r="M1387" i="2"/>
  <c r="X1385" i="2"/>
  <c r="AA1383" i="2"/>
  <c r="T1379" i="2"/>
  <c r="S1377" i="2"/>
  <c r="R1375" i="2"/>
  <c r="AB1373" i="2"/>
  <c r="H1371" i="2"/>
  <c r="V1369" i="2"/>
  <c r="N1369" i="2"/>
  <c r="F1369" i="2"/>
  <c r="AB1369" i="2"/>
  <c r="P1367" i="2"/>
  <c r="I1367" i="2"/>
  <c r="AB1352" i="2"/>
  <c r="AB1355" i="2" s="1"/>
  <c r="S1330" i="2"/>
  <c r="Z1328" i="2"/>
  <c r="T1328" i="2"/>
  <c r="P1328" i="2"/>
  <c r="I1328" i="2"/>
  <c r="E1328" i="2"/>
  <c r="AA1328" i="2"/>
  <c r="R1326" i="2"/>
  <c r="B1315" i="2"/>
  <c r="S1314" i="2"/>
  <c r="S1315" i="2" s="1"/>
  <c r="N1299" i="2"/>
  <c r="N1305" i="2" s="1"/>
  <c r="B1290" i="2"/>
  <c r="B1280" i="2"/>
  <c r="AA1279" i="2"/>
  <c r="AA1280" i="2" s="1"/>
  <c r="I1267" i="2"/>
  <c r="O1265" i="2"/>
  <c r="W1263" i="2"/>
  <c r="W1261" i="2"/>
  <c r="Q1259" i="2"/>
  <c r="F1259" i="2"/>
  <c r="R1259" i="2"/>
  <c r="AA1257" i="2"/>
  <c r="M1255" i="2"/>
  <c r="V1255" i="2"/>
  <c r="T1243" i="2"/>
  <c r="Y1241" i="2"/>
  <c r="I1241" i="2"/>
  <c r="T1241" i="2"/>
  <c r="AB1239" i="2"/>
  <c r="AA1237" i="2"/>
  <c r="Z1235" i="2"/>
  <c r="T1235" i="2"/>
  <c r="P1235" i="2"/>
  <c r="J1235" i="2"/>
  <c r="F1235" i="2"/>
  <c r="D1235" i="2"/>
  <c r="AA1235" i="2"/>
  <c r="V1233" i="2"/>
  <c r="AA1231" i="2"/>
  <c r="V1229" i="2"/>
  <c r="AA1227" i="2"/>
  <c r="K1225" i="2"/>
  <c r="AA1223" i="2"/>
  <c r="V1221" i="2"/>
  <c r="AA1219" i="2"/>
  <c r="Z1217" i="2"/>
  <c r="AA1215" i="2"/>
  <c r="Z1213" i="2"/>
  <c r="R1213" i="2"/>
  <c r="AA1211" i="2"/>
  <c r="S1209" i="2"/>
  <c r="AA1207" i="2"/>
  <c r="Z1205" i="2"/>
  <c r="R1205" i="2"/>
  <c r="O1205" i="2"/>
  <c r="G1205" i="2"/>
  <c r="F1205" i="2"/>
  <c r="W1205" i="2"/>
  <c r="Z1203" i="2"/>
  <c r="Y1203" i="2"/>
  <c r="U1203" i="2"/>
  <c r="T1203" i="2"/>
  <c r="P1203" i="2"/>
  <c r="N1203" i="2"/>
  <c r="J1203" i="2"/>
  <c r="I1203" i="2"/>
  <c r="E1203" i="2"/>
  <c r="D1203" i="2"/>
  <c r="AA1203" i="2"/>
  <c r="O1201" i="2"/>
  <c r="AA1199" i="2"/>
  <c r="Z1197" i="2"/>
  <c r="Y1195" i="2"/>
  <c r="N1195" i="2"/>
  <c r="E1195" i="2"/>
  <c r="V1195" i="2"/>
  <c r="X1193" i="2"/>
  <c r="P1193" i="2"/>
  <c r="H1193" i="2"/>
  <c r="T1191" i="2"/>
  <c r="Z1189" i="2"/>
  <c r="AA1187" i="2"/>
  <c r="K1185" i="2"/>
  <c r="Y1183" i="2"/>
  <c r="I1183" i="2"/>
  <c r="V1183" i="2"/>
  <c r="AB1167" i="2"/>
  <c r="G1167" i="2"/>
  <c r="W1167" i="2"/>
  <c r="AB1165" i="2"/>
  <c r="AA1163" i="2"/>
  <c r="AB1161" i="2"/>
  <c r="P1159" i="2"/>
  <c r="H1159" i="2"/>
  <c r="X1159" i="2"/>
  <c r="Y1157" i="2"/>
  <c r="E1157" i="2"/>
  <c r="AB1157" i="2"/>
  <c r="W1155" i="2"/>
  <c r="P1155" i="2"/>
  <c r="Y1153" i="2"/>
  <c r="N1153" i="2"/>
  <c r="E1153" i="2"/>
  <c r="AB1153" i="2"/>
  <c r="W1151" i="2"/>
  <c r="U1149" i="2"/>
  <c r="I1149" i="2"/>
  <c r="AB1149" i="2"/>
  <c r="AA1147" i="2"/>
  <c r="K1147" i="2"/>
  <c r="AB1145" i="2"/>
  <c r="AB1143" i="2"/>
  <c r="X1139" i="2"/>
  <c r="G1137" i="2"/>
  <c r="W1137" i="2"/>
  <c r="G1135" i="2"/>
  <c r="AB1135" i="2"/>
  <c r="AA1133" i="2"/>
  <c r="W1133" i="2"/>
  <c r="U1131" i="2"/>
  <c r="Q1129" i="2"/>
  <c r="J1129" i="2"/>
  <c r="Z1129" i="2"/>
  <c r="K1127" i="2"/>
  <c r="AA1127" i="2"/>
  <c r="AB1125" i="2"/>
  <c r="H1123" i="2"/>
  <c r="P1123" i="2"/>
  <c r="V1121" i="2"/>
  <c r="F1121" i="2"/>
  <c r="AB1121" i="2"/>
  <c r="AB1119" i="2"/>
  <c r="X1119" i="2"/>
  <c r="T1119" i="2"/>
  <c r="P1119" i="2"/>
  <c r="O1119" i="2"/>
  <c r="H1119" i="2"/>
  <c r="G1119" i="2"/>
  <c r="D1119" i="2"/>
  <c r="W1119" i="2"/>
  <c r="R1117" i="2"/>
  <c r="M1115" i="2"/>
  <c r="Z1115" i="2"/>
  <c r="B1106" i="2"/>
  <c r="V1105" i="2"/>
  <c r="AA1103" i="2"/>
  <c r="K1101" i="2"/>
  <c r="AB1101" i="2"/>
  <c r="L1099" i="2"/>
  <c r="AA1099" i="2"/>
  <c r="V1089" i="2"/>
  <c r="V1090" i="2" s="1"/>
  <c r="K1089" i="2"/>
  <c r="K1090" i="2" s="1"/>
  <c r="R1089" i="2"/>
  <c r="R1090" i="2" s="1"/>
  <c r="N1085" i="2"/>
  <c r="E1085" i="2"/>
  <c r="I1085" i="2"/>
  <c r="AB1067" i="2"/>
  <c r="V1067" i="2"/>
  <c r="R1067" i="2"/>
  <c r="K1067" i="2"/>
  <c r="G1067" i="2"/>
  <c r="AA1067" i="2"/>
  <c r="AB1065" i="2"/>
  <c r="V1065" i="2"/>
  <c r="Q1065" i="2"/>
  <c r="L1065" i="2"/>
  <c r="F1065" i="2"/>
  <c r="AA1065" i="2"/>
  <c r="V1055" i="2"/>
  <c r="U1053" i="2"/>
  <c r="K1053" i="2"/>
  <c r="AB1053" i="2"/>
  <c r="Z1051" i="2"/>
  <c r="AB1049" i="2"/>
  <c r="AA1049" i="2"/>
  <c r="U1049" i="2"/>
  <c r="T1049" i="2"/>
  <c r="O1049" i="2"/>
  <c r="L1049" i="2"/>
  <c r="G1049" i="2"/>
  <c r="E1049" i="2"/>
  <c r="Y1049" i="2"/>
  <c r="Y1045" i="2"/>
  <c r="I1045" i="2"/>
  <c r="T1045" i="2"/>
  <c r="W1043" i="2"/>
  <c r="M1043" i="2"/>
  <c r="N1043" i="2"/>
  <c r="Q1041" i="2"/>
  <c r="W1041" i="2"/>
  <c r="AA1039" i="2"/>
  <c r="R1039" i="2"/>
  <c r="Q1039" i="2"/>
  <c r="G1039" i="2"/>
  <c r="F1039" i="2"/>
  <c r="W1039" i="2"/>
  <c r="AB1037" i="2"/>
  <c r="AA1037" i="2"/>
  <c r="U1037" i="2"/>
  <c r="Q1037" i="2"/>
  <c r="P1037" i="2"/>
  <c r="K1037" i="2"/>
  <c r="G1037" i="2"/>
  <c r="E1037" i="2"/>
  <c r="W1037" i="2"/>
  <c r="V1035" i="2"/>
  <c r="O1035" i="2"/>
  <c r="G1035" i="2"/>
  <c r="AA1035" i="2"/>
  <c r="AA1033" i="2"/>
  <c r="V1031" i="2"/>
  <c r="W1029" i="2"/>
  <c r="Q1027" i="2"/>
  <c r="V1027" i="2"/>
  <c r="W1025" i="2"/>
  <c r="M1025" i="2"/>
  <c r="Z1023" i="2"/>
  <c r="S1021" i="2"/>
  <c r="O1021" i="2"/>
  <c r="U1021" i="2"/>
  <c r="AB1019" i="2"/>
  <c r="AA1017" i="2"/>
  <c r="Y1017" i="2"/>
  <c r="T1017" i="2"/>
  <c r="Q1017" i="2"/>
  <c r="L1017" i="2"/>
  <c r="K1017" i="2"/>
  <c r="E1017" i="2"/>
  <c r="D1017" i="2"/>
  <c r="W1017" i="2"/>
  <c r="Z1007" i="2"/>
  <c r="Y1007" i="2"/>
  <c r="U1007" i="2"/>
  <c r="T1007" i="2"/>
  <c r="P1007" i="2"/>
  <c r="N1007" i="2"/>
  <c r="J1007" i="2"/>
  <c r="I1007" i="2"/>
  <c r="E1007" i="2"/>
  <c r="D1007" i="2"/>
  <c r="AA1007" i="2"/>
  <c r="AA1005" i="2"/>
  <c r="Z1005" i="2"/>
  <c r="T1005" i="2"/>
  <c r="R1005" i="2"/>
  <c r="L1005" i="2"/>
  <c r="K1005" i="2"/>
  <c r="F1005" i="2"/>
  <c r="D1005" i="2"/>
  <c r="W1005" i="2"/>
  <c r="Z1003" i="2"/>
  <c r="Y1003" i="2"/>
  <c r="U1003" i="2"/>
  <c r="T1003" i="2"/>
  <c r="P1003" i="2"/>
  <c r="N1003" i="2"/>
  <c r="J1003" i="2"/>
  <c r="I1003" i="2"/>
  <c r="E1003" i="2"/>
  <c r="D1003" i="2"/>
  <c r="AA1003" i="2"/>
  <c r="J1001" i="2"/>
  <c r="T1001" i="2"/>
  <c r="Z999" i="2"/>
  <c r="U999" i="2"/>
  <c r="J999" i="2"/>
  <c r="F999" i="2"/>
  <c r="Q999" i="2"/>
  <c r="Z997" i="2"/>
  <c r="P997" i="2"/>
  <c r="V997" i="2"/>
  <c r="U995" i="2"/>
  <c r="X993" i="2"/>
  <c r="W983" i="2"/>
  <c r="M983" i="2"/>
  <c r="L983" i="2"/>
  <c r="V981" i="2"/>
  <c r="R981" i="2"/>
  <c r="K981" i="2"/>
  <c r="G981" i="2"/>
  <c r="AA981" i="2"/>
  <c r="AB979" i="2"/>
  <c r="AA979" i="2"/>
  <c r="Q979" i="2"/>
  <c r="P979" i="2"/>
  <c r="G979" i="2"/>
  <c r="E979" i="2"/>
  <c r="W979" i="2"/>
  <c r="V977" i="2"/>
  <c r="AB975" i="2"/>
  <c r="AA975" i="2"/>
  <c r="Y975" i="2"/>
  <c r="U975" i="2"/>
  <c r="T975" i="2"/>
  <c r="Q975" i="2"/>
  <c r="O975" i="2"/>
  <c r="L975" i="2"/>
  <c r="K975" i="2"/>
  <c r="G975" i="2"/>
  <c r="E975" i="2"/>
  <c r="D975" i="2"/>
  <c r="W975" i="2"/>
  <c r="O973" i="2"/>
  <c r="I973" i="2"/>
  <c r="U973" i="2"/>
  <c r="M971" i="2"/>
  <c r="T971" i="2"/>
  <c r="AA967" i="2"/>
  <c r="Z967" i="2"/>
  <c r="U967" i="2"/>
  <c r="R967" i="2"/>
  <c r="M967" i="2"/>
  <c r="K967" i="2"/>
  <c r="F967" i="2"/>
  <c r="E967" i="2"/>
  <c r="W967" i="2"/>
  <c r="Y965" i="2"/>
  <c r="Q965" i="2"/>
  <c r="K965" i="2"/>
  <c r="D965" i="2"/>
  <c r="W965" i="2"/>
  <c r="Z963" i="2"/>
  <c r="O963" i="2"/>
  <c r="E963" i="2"/>
  <c r="N963" i="2"/>
  <c r="H928" i="2"/>
  <c r="R928" i="2"/>
  <c r="J926" i="2"/>
  <c r="W926" i="2"/>
  <c r="R924" i="2"/>
  <c r="W922" i="2"/>
  <c r="M920" i="2"/>
  <c r="W918" i="2"/>
  <c r="R912" i="2"/>
  <c r="W910" i="2"/>
  <c r="R908" i="2"/>
  <c r="P906" i="2"/>
  <c r="W906" i="2"/>
  <c r="M904" i="2"/>
  <c r="R904" i="2"/>
  <c r="W902" i="2"/>
  <c r="M894" i="2"/>
  <c r="R894" i="2"/>
  <c r="Z892" i="2"/>
  <c r="T890" i="2"/>
  <c r="P890" i="2"/>
  <c r="I890" i="2"/>
  <c r="E890" i="2"/>
  <c r="V890" i="2"/>
  <c r="N888" i="2"/>
  <c r="R882" i="2"/>
  <c r="Y878" i="2"/>
  <c r="N878" i="2"/>
  <c r="I878" i="2"/>
  <c r="D878" i="2"/>
  <c r="AA878" i="2"/>
  <c r="O876" i="2"/>
  <c r="X874" i="2"/>
  <c r="O872" i="2"/>
  <c r="W872" i="2"/>
  <c r="AA870" i="2"/>
  <c r="S868" i="2"/>
  <c r="R866" i="2"/>
  <c r="AA864" i="2"/>
  <c r="V864" i="2"/>
  <c r="T862" i="2"/>
  <c r="I862" i="2"/>
  <c r="AA862" i="2"/>
  <c r="F860" i="2"/>
  <c r="Z860" i="2"/>
  <c r="Y858" i="2"/>
  <c r="N858" i="2"/>
  <c r="I858" i="2"/>
  <c r="D858" i="2"/>
  <c r="AA858" i="2"/>
  <c r="R856" i="2"/>
  <c r="J856" i="2"/>
  <c r="Z856" i="2"/>
  <c r="U854" i="2"/>
  <c r="J854" i="2"/>
  <c r="AA854" i="2"/>
  <c r="AA852" i="2"/>
  <c r="X850" i="2"/>
  <c r="J846" i="2"/>
  <c r="AA846" i="2"/>
  <c r="Z844" i="2"/>
  <c r="AA842" i="2"/>
  <c r="O840" i="2"/>
  <c r="Y838" i="2"/>
  <c r="N838" i="2"/>
  <c r="D838" i="2"/>
  <c r="AA838" i="2"/>
  <c r="O836" i="2"/>
  <c r="J836" i="2"/>
  <c r="D836" i="2"/>
  <c r="S836" i="2"/>
  <c r="AB834" i="2"/>
  <c r="F834" i="2"/>
  <c r="AA834" i="2"/>
  <c r="T832" i="2"/>
  <c r="Q830" i="2"/>
  <c r="L830" i="2"/>
  <c r="AA830" i="2"/>
  <c r="Z828" i="2"/>
  <c r="D828" i="2"/>
  <c r="S828" i="2"/>
  <c r="N826" i="2"/>
  <c r="AA826" i="2"/>
  <c r="S824" i="2"/>
  <c r="O824" i="2"/>
  <c r="AA822" i="2"/>
  <c r="S820" i="2"/>
  <c r="AB818" i="2"/>
  <c r="V818" i="2"/>
  <c r="L818" i="2"/>
  <c r="F818" i="2"/>
  <c r="E818" i="2"/>
  <c r="AA818" i="2"/>
  <c r="Z816" i="2"/>
  <c r="J816" i="2"/>
  <c r="T816" i="2"/>
  <c r="Q814" i="2"/>
  <c r="AA814" i="2"/>
  <c r="Z812" i="2"/>
  <c r="S812" i="2"/>
  <c r="AA810" i="2"/>
  <c r="O808" i="2"/>
  <c r="N806" i="2"/>
  <c r="I806" i="2"/>
  <c r="AA806" i="2"/>
  <c r="S804" i="2"/>
  <c r="Q802" i="2"/>
  <c r="AA802" i="2"/>
  <c r="Z800" i="2"/>
  <c r="J800" i="2"/>
  <c r="T800" i="2"/>
  <c r="S796" i="2"/>
  <c r="Z794" i="2"/>
  <c r="U794" i="2"/>
  <c r="J794" i="2"/>
  <c r="E794" i="2"/>
  <c r="D794" i="2"/>
  <c r="AA794" i="2"/>
  <c r="T792" i="2"/>
  <c r="S792" i="2"/>
  <c r="Z790" i="2"/>
  <c r="P790" i="2"/>
  <c r="J790" i="2"/>
  <c r="E790" i="2"/>
  <c r="AA790" i="2"/>
  <c r="S779" i="2"/>
  <c r="O779" i="2"/>
  <c r="G779" i="2"/>
  <c r="E779" i="2"/>
  <c r="U779" i="2"/>
  <c r="Q777" i="2"/>
  <c r="X775" i="2"/>
  <c r="J773" i="2"/>
  <c r="Z771" i="2"/>
  <c r="Y771" i="2"/>
  <c r="T771" i="2"/>
  <c r="Q771" i="2"/>
  <c r="L771" i="2"/>
  <c r="J771" i="2"/>
  <c r="E771" i="2"/>
  <c r="D771" i="2"/>
  <c r="V771" i="2"/>
  <c r="Y769" i="2"/>
  <c r="Q769" i="2"/>
  <c r="K769" i="2"/>
  <c r="D769" i="2"/>
  <c r="W769" i="2"/>
  <c r="W767" i="2"/>
  <c r="F767" i="2"/>
  <c r="S767" i="2"/>
  <c r="N765" i="2"/>
  <c r="M763" i="2"/>
  <c r="Q761" i="2"/>
  <c r="G761" i="2"/>
  <c r="Y761" i="2"/>
  <c r="N759" i="2"/>
  <c r="U757" i="2"/>
  <c r="Z755" i="2"/>
  <c r="O755" i="2"/>
  <c r="E755" i="2"/>
  <c r="AA755" i="2"/>
  <c r="AA753" i="2"/>
  <c r="S751" i="2"/>
  <c r="Y749" i="2"/>
  <c r="AB745" i="2"/>
  <c r="Q745" i="2"/>
  <c r="K745" i="2"/>
  <c r="D745" i="2"/>
  <c r="Y745" i="2"/>
  <c r="S743" i="2"/>
  <c r="H743" i="2"/>
  <c r="V743" i="2"/>
  <c r="S741" i="2"/>
  <c r="Z739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76" i="2"/>
  <c r="E63" i="2"/>
  <c r="U63" i="2"/>
  <c r="I63" i="2"/>
  <c r="Y63" i="2"/>
  <c r="AA1076" i="2"/>
  <c r="V1076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30" i="2"/>
  <c r="J1328" i="2"/>
  <c r="U1328" i="2"/>
  <c r="D1328" i="2"/>
  <c r="N1328" i="2"/>
  <c r="Y1328" i="2"/>
  <c r="J1326" i="2"/>
  <c r="V1326" i="2"/>
  <c r="H924" i="2"/>
  <c r="M924" i="2"/>
  <c r="J922" i="2"/>
  <c r="P922" i="2"/>
  <c r="H920" i="2"/>
  <c r="R920" i="2"/>
  <c r="P918" i="2"/>
  <c r="H912" i="2"/>
  <c r="J910" i="2"/>
  <c r="H908" i="2"/>
  <c r="M908" i="2"/>
  <c r="J906" i="2"/>
  <c r="P902" i="2"/>
  <c r="H894" i="2"/>
  <c r="N892" i="2"/>
  <c r="J890" i="2"/>
  <c r="U890" i="2"/>
  <c r="D890" i="2"/>
  <c r="N890" i="2"/>
  <c r="AB890" i="2"/>
  <c r="M882" i="2"/>
  <c r="T878" i="2"/>
  <c r="R872" i="2"/>
  <c r="F872" i="2"/>
  <c r="Z872" i="2"/>
  <c r="G872" i="2"/>
  <c r="I870" i="2"/>
  <c r="T870" i="2"/>
  <c r="U870" i="2"/>
  <c r="D870" i="2"/>
  <c r="N870" i="2"/>
  <c r="Y870" i="2"/>
  <c r="J870" i="2"/>
  <c r="E870" i="2"/>
  <c r="P870" i="2"/>
  <c r="Z870" i="2"/>
  <c r="H866" i="2"/>
  <c r="F864" i="2"/>
  <c r="K864" i="2"/>
  <c r="J862" i="2"/>
  <c r="U862" i="2"/>
  <c r="D862" i="2"/>
  <c r="N862" i="2"/>
  <c r="Y862" i="2"/>
  <c r="E862" i="2"/>
  <c r="P862" i="2"/>
  <c r="Z862" i="2"/>
  <c r="V860" i="2"/>
  <c r="T858" i="2"/>
  <c r="V856" i="2"/>
  <c r="G856" i="2"/>
  <c r="L854" i="2"/>
  <c r="V854" i="2"/>
  <c r="E854" i="2"/>
  <c r="P854" i="2"/>
  <c r="Z854" i="2"/>
  <c r="F854" i="2"/>
  <c r="Q854" i="2"/>
  <c r="AB854" i="2"/>
  <c r="P846" i="2"/>
  <c r="D846" i="2"/>
  <c r="U846" i="2"/>
  <c r="E846" i="2"/>
  <c r="Z846" i="2"/>
  <c r="F844" i="2"/>
  <c r="V844" i="2"/>
  <c r="D842" i="2"/>
  <c r="Y842" i="2"/>
  <c r="T842" i="2"/>
  <c r="I842" i="2"/>
  <c r="N842" i="2"/>
  <c r="S840" i="2"/>
  <c r="D840" i="2"/>
  <c r="I838" i="2"/>
  <c r="T838" i="2"/>
  <c r="L834" i="2"/>
  <c r="D834" i="2"/>
  <c r="Q834" i="2"/>
  <c r="E834" i="2"/>
  <c r="V834" i="2"/>
  <c r="J832" i="2"/>
  <c r="Z832" i="2"/>
  <c r="V830" i="2"/>
  <c r="F830" i="2"/>
  <c r="AB830" i="2"/>
  <c r="T826" i="2"/>
  <c r="D826" i="2"/>
  <c r="Y826" i="2"/>
  <c r="I826" i="2"/>
  <c r="D824" i="2"/>
  <c r="T822" i="2"/>
  <c r="D822" i="2"/>
  <c r="I822" i="2"/>
  <c r="Y822" i="2"/>
  <c r="N822" i="2"/>
  <c r="J820" i="2"/>
  <c r="O820" i="2"/>
  <c r="Q818" i="2"/>
  <c r="F814" i="2"/>
  <c r="AB814" i="2"/>
  <c r="V814" i="2"/>
  <c r="L814" i="2"/>
  <c r="D812" i="2"/>
  <c r="D810" i="2"/>
  <c r="Y810" i="2"/>
  <c r="T810" i="2"/>
  <c r="I810" i="2"/>
  <c r="N810" i="2"/>
  <c r="D808" i="2"/>
  <c r="S808" i="2"/>
  <c r="D806" i="2"/>
  <c r="Y806" i="2"/>
  <c r="T806" i="2"/>
  <c r="O804" i="2"/>
  <c r="D804" i="2"/>
  <c r="V802" i="2"/>
  <c r="F802" i="2"/>
  <c r="AB802" i="2"/>
  <c r="L802" i="2"/>
  <c r="J796" i="2"/>
  <c r="P794" i="2"/>
  <c r="D792" i="2"/>
  <c r="H792" i="2"/>
  <c r="U790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67" i="2"/>
  <c r="P1167" i="2"/>
  <c r="D1167" i="2"/>
  <c r="X1167" i="2"/>
  <c r="N1161" i="2"/>
  <c r="E1161" i="2"/>
  <c r="F1161" i="2"/>
  <c r="V1161" i="2"/>
  <c r="U1161" i="2"/>
  <c r="M1161" i="2"/>
  <c r="F1157" i="2"/>
  <c r="N1157" i="2"/>
  <c r="Q1157" i="2"/>
  <c r="I1157" i="2"/>
  <c r="U1157" i="2"/>
  <c r="M1157" i="2"/>
  <c r="V1157" i="2"/>
  <c r="S1147" i="2"/>
  <c r="M1165" i="2"/>
  <c r="V1165" i="2"/>
  <c r="E1165" i="2"/>
  <c r="N1165" i="2"/>
  <c r="Y1165" i="2"/>
  <c r="F1165" i="2"/>
  <c r="Q1165" i="2"/>
  <c r="I1165" i="2"/>
  <c r="U1165" i="2"/>
  <c r="F1133" i="2"/>
  <c r="Q1133" i="2"/>
  <c r="L1135" i="2"/>
  <c r="Q1135" i="2"/>
  <c r="X1155" i="2"/>
  <c r="G1155" i="2"/>
  <c r="H1155" i="2"/>
  <c r="F1153" i="2"/>
  <c r="Q1153" i="2"/>
  <c r="I1153" i="2"/>
  <c r="U1153" i="2"/>
  <c r="M1153" i="2"/>
  <c r="V1153" i="2"/>
  <c r="P1151" i="2"/>
  <c r="D1151" i="2"/>
  <c r="X1151" i="2"/>
  <c r="G1151" i="2"/>
  <c r="AB1151" i="2"/>
  <c r="O1151" i="2"/>
  <c r="F1149" i="2"/>
  <c r="Q1149" i="2"/>
  <c r="M1149" i="2"/>
  <c r="V1149" i="2"/>
  <c r="E1149" i="2"/>
  <c r="N1149" i="2"/>
  <c r="Y1149" i="2"/>
  <c r="U1129" i="2"/>
  <c r="F1129" i="2"/>
  <c r="AA1129" i="2"/>
  <c r="O1127" i="2"/>
  <c r="Q1125" i="2"/>
  <c r="F1125" i="2"/>
  <c r="V1125" i="2"/>
  <c r="I1125" i="2"/>
  <c r="Y1125" i="2"/>
  <c r="N1125" i="2"/>
  <c r="O1123" i="2"/>
  <c r="W1123" i="2"/>
  <c r="G1123" i="2"/>
  <c r="X1123" i="2"/>
  <c r="I1121" i="2"/>
  <c r="Y1121" i="2"/>
  <c r="N1121" i="2"/>
  <c r="Q1121" i="2"/>
  <c r="K1117" i="2"/>
  <c r="Z1117" i="2"/>
  <c r="U1115" i="2"/>
  <c r="E1115" i="2"/>
  <c r="E1399" i="2"/>
  <c r="M1399" i="2"/>
  <c r="U1399" i="2"/>
  <c r="E1395" i="2"/>
  <c r="M1395" i="2"/>
  <c r="F1391" i="2"/>
  <c r="N1391" i="2"/>
  <c r="G1389" i="2"/>
  <c r="S1389" i="2"/>
  <c r="K1383" i="2"/>
  <c r="O1383" i="2"/>
  <c r="F1373" i="2"/>
  <c r="V1373" i="2"/>
  <c r="I1373" i="2"/>
  <c r="Y1373" i="2"/>
  <c r="Q1373" i="2"/>
  <c r="N1373" i="2"/>
  <c r="S1371" i="2"/>
  <c r="I1369" i="2"/>
  <c r="Y1369" i="2"/>
  <c r="Q1369" i="2"/>
  <c r="N1352" i="2"/>
  <c r="N1355" i="2" s="1"/>
  <c r="V1352" i="2"/>
  <c r="V1355" i="2" s="1"/>
  <c r="F1352" i="2"/>
  <c r="F1355" i="2" s="1"/>
  <c r="G1263" i="2"/>
  <c r="M1263" i="2"/>
  <c r="S1263" i="2"/>
  <c r="V1259" i="2"/>
  <c r="K1259" i="2"/>
  <c r="E1255" i="2"/>
  <c r="U1255" i="2"/>
  <c r="Q1255" i="2"/>
  <c r="I1255" i="2"/>
  <c r="Z1255" i="2"/>
  <c r="V1101" i="2"/>
  <c r="Q1099" i="2"/>
  <c r="V1099" i="2"/>
  <c r="F1099" i="2"/>
  <c r="AB1099" i="2"/>
  <c r="W1367" i="2"/>
  <c r="H1385" i="2"/>
  <c r="K1389" i="2"/>
  <c r="T1389" i="2"/>
  <c r="I1391" i="2"/>
  <c r="Q1391" i="2"/>
  <c r="Y1391" i="2"/>
  <c r="S1393" i="2"/>
  <c r="F1395" i="2"/>
  <c r="N1395" i="2"/>
  <c r="V1395" i="2"/>
  <c r="D1397" i="2"/>
  <c r="O1397" i="2"/>
  <c r="X1397" i="2"/>
  <c r="F1399" i="2"/>
  <c r="N1399" i="2"/>
  <c r="V1399" i="2"/>
  <c r="H1401" i="2"/>
  <c r="L1397" i="2"/>
  <c r="W1397" i="2"/>
  <c r="E1367" i="2"/>
  <c r="J1369" i="2"/>
  <c r="R1369" i="2"/>
  <c r="Z1369" i="2"/>
  <c r="J1373" i="2"/>
  <c r="R1373" i="2"/>
  <c r="Z1373" i="2"/>
  <c r="W1383" i="2"/>
  <c r="L1385" i="2"/>
  <c r="I1387" i="2"/>
  <c r="D1389" i="2"/>
  <c r="L1389" i="2"/>
  <c r="W1389" i="2"/>
  <c r="D1391" i="2"/>
  <c r="J1391" i="2"/>
  <c r="R1391" i="2"/>
  <c r="Z1391" i="2"/>
  <c r="I1395" i="2"/>
  <c r="Q1395" i="2"/>
  <c r="Y1395" i="2"/>
  <c r="G1397" i="2"/>
  <c r="P1397" i="2"/>
  <c r="AB1397" i="2"/>
  <c r="I1399" i="2"/>
  <c r="Q1399" i="2"/>
  <c r="Y1399" i="2"/>
  <c r="P1401" i="2"/>
  <c r="AB1385" i="2"/>
  <c r="E1369" i="2"/>
  <c r="M1369" i="2"/>
  <c r="U1369" i="2"/>
  <c r="E1373" i="2"/>
  <c r="M1373" i="2"/>
  <c r="U1373" i="2"/>
  <c r="G1383" i="2"/>
  <c r="F1389" i="2"/>
  <c r="O1389" i="2"/>
  <c r="E1391" i="2"/>
  <c r="M1391" i="2"/>
  <c r="U1391" i="2"/>
  <c r="J1395" i="2"/>
  <c r="R1395" i="2"/>
  <c r="Z1395" i="2"/>
  <c r="H1397" i="2"/>
  <c r="J1399" i="2"/>
  <c r="R1399" i="2"/>
  <c r="Z1399" i="2"/>
  <c r="I1352" i="2"/>
  <c r="I1355" i="2" s="1"/>
  <c r="Q1352" i="2"/>
  <c r="Q1355" i="2" s="1"/>
  <c r="Y1352" i="2"/>
  <c r="Y1355" i="2" s="1"/>
  <c r="R1352" i="2"/>
  <c r="R1355" i="2" s="1"/>
  <c r="Z1352" i="2"/>
  <c r="Z1355" i="2" s="1"/>
  <c r="E1352" i="2"/>
  <c r="E1355" i="2" s="1"/>
  <c r="M1352" i="2"/>
  <c r="M1355" i="2" s="1"/>
  <c r="U1352" i="2"/>
  <c r="U1355" i="2" s="1"/>
  <c r="AA1324" i="2"/>
  <c r="N1326" i="2"/>
  <c r="W1326" i="2"/>
  <c r="F1326" i="2"/>
  <c r="O1326" i="2"/>
  <c r="Z1326" i="2"/>
  <c r="F1328" i="2"/>
  <c r="L1328" i="2"/>
  <c r="Q1328" i="2"/>
  <c r="V1328" i="2"/>
  <c r="AB1328" i="2"/>
  <c r="G1326" i="2"/>
  <c r="H1328" i="2"/>
  <c r="M1328" i="2"/>
  <c r="R1328" i="2"/>
  <c r="X1328" i="2"/>
  <c r="W1314" i="2"/>
  <c r="W1315" i="2" s="1"/>
  <c r="I1314" i="2"/>
  <c r="I1315" i="2" s="1"/>
  <c r="M1314" i="2"/>
  <c r="M1315" i="2" s="1"/>
  <c r="T1299" i="2"/>
  <c r="T1305" i="2" s="1"/>
  <c r="J1299" i="2"/>
  <c r="J1305" i="2" s="1"/>
  <c r="H1279" i="2"/>
  <c r="H1280" i="2" s="1"/>
  <c r="D1279" i="2"/>
  <c r="D1280" i="2" s="1"/>
  <c r="I1279" i="2"/>
  <c r="I1280" i="2" s="1"/>
  <c r="N1279" i="2"/>
  <c r="N1280" i="2" s="1"/>
  <c r="T1279" i="2"/>
  <c r="T1280" i="2" s="1"/>
  <c r="Y1279" i="2"/>
  <c r="Y1280" i="2" s="1"/>
  <c r="C1280" i="2"/>
  <c r="E1279" i="2"/>
  <c r="E1280" i="2" s="1"/>
  <c r="J1279" i="2"/>
  <c r="J1280" i="2" s="1"/>
  <c r="P1279" i="2"/>
  <c r="P1280" i="2" s="1"/>
  <c r="U1279" i="2"/>
  <c r="U1280" i="2" s="1"/>
  <c r="Z1279" i="2"/>
  <c r="Z1280" i="2" s="1"/>
  <c r="M1279" i="2"/>
  <c r="M1280" i="2" s="1"/>
  <c r="R1279" i="2"/>
  <c r="R1280" i="2" s="1"/>
  <c r="X1279" i="2"/>
  <c r="X1280" i="2" s="1"/>
  <c r="F1279" i="2"/>
  <c r="F1280" i="2" s="1"/>
  <c r="L1279" i="2"/>
  <c r="L1280" i="2" s="1"/>
  <c r="Q1279" i="2"/>
  <c r="Q1280" i="2" s="1"/>
  <c r="V1279" i="2"/>
  <c r="V1280" i="2" s="1"/>
  <c r="AB1279" i="2"/>
  <c r="AB1280" i="2" s="1"/>
  <c r="G1257" i="2"/>
  <c r="Q1257" i="2"/>
  <c r="AB1257" i="2"/>
  <c r="J1267" i="2"/>
  <c r="J1255" i="2"/>
  <c r="R1255" i="2"/>
  <c r="AA1255" i="2"/>
  <c r="K1257" i="2"/>
  <c r="U1257" i="2"/>
  <c r="M1259" i="2"/>
  <c r="W1259" i="2"/>
  <c r="R1263" i="2"/>
  <c r="S1267" i="2"/>
  <c r="L1257" i="2"/>
  <c r="W1257" i="2"/>
  <c r="AA1259" i="2"/>
  <c r="U1267" i="2"/>
  <c r="F1255" i="2"/>
  <c r="N1255" i="2"/>
  <c r="E1257" i="2"/>
  <c r="P1257" i="2"/>
  <c r="G1259" i="2"/>
  <c r="I1263" i="2"/>
  <c r="I1143" i="2"/>
  <c r="W1143" i="2"/>
  <c r="R1145" i="2"/>
  <c r="F1115" i="2"/>
  <c r="N1115" i="2"/>
  <c r="V1115" i="2"/>
  <c r="AA1117" i="2"/>
  <c r="J1121" i="2"/>
  <c r="R1121" i="2"/>
  <c r="Z1121" i="2"/>
  <c r="J1125" i="2"/>
  <c r="R1125" i="2"/>
  <c r="Z1125" i="2"/>
  <c r="K1129" i="2"/>
  <c r="V1129" i="2"/>
  <c r="E1131" i="2"/>
  <c r="P1131" i="2"/>
  <c r="AA1131" i="2"/>
  <c r="G1133" i="2"/>
  <c r="R1133" i="2"/>
  <c r="W1135" i="2"/>
  <c r="M1137" i="2"/>
  <c r="H1139" i="2"/>
  <c r="D1143" i="2"/>
  <c r="K1143" i="2"/>
  <c r="Q1143" i="2"/>
  <c r="Y1143" i="2"/>
  <c r="E1145" i="2"/>
  <c r="M1145" i="2"/>
  <c r="U1145" i="2"/>
  <c r="J1149" i="2"/>
  <c r="R1149" i="2"/>
  <c r="Z1149" i="2"/>
  <c r="H1151" i="2"/>
  <c r="T1151" i="2"/>
  <c r="J1153" i="2"/>
  <c r="R1153" i="2"/>
  <c r="Z1153" i="2"/>
  <c r="O1155" i="2"/>
  <c r="J1157" i="2"/>
  <c r="R1157" i="2"/>
  <c r="Z1157" i="2"/>
  <c r="I1161" i="2"/>
  <c r="Q1161" i="2"/>
  <c r="Y1161" i="2"/>
  <c r="J1165" i="2"/>
  <c r="R1165" i="2"/>
  <c r="Z1165" i="2"/>
  <c r="H1167" i="2"/>
  <c r="T1167" i="2"/>
  <c r="L1131" i="2"/>
  <c r="Z1145" i="2"/>
  <c r="I1115" i="2"/>
  <c r="Q1115" i="2"/>
  <c r="Y1115" i="2"/>
  <c r="J1117" i="2"/>
  <c r="L1119" i="2"/>
  <c r="E1121" i="2"/>
  <c r="M1121" i="2"/>
  <c r="U1121" i="2"/>
  <c r="E1125" i="2"/>
  <c r="M1125" i="2"/>
  <c r="U1125" i="2"/>
  <c r="E1129" i="2"/>
  <c r="O1129" i="2"/>
  <c r="G1131" i="2"/>
  <c r="Q1131" i="2"/>
  <c r="AB1131" i="2"/>
  <c r="K1133" i="2"/>
  <c r="V1133" i="2"/>
  <c r="R1137" i="2"/>
  <c r="E1143" i="2"/>
  <c r="L1143" i="2"/>
  <c r="T1143" i="2"/>
  <c r="AA1143" i="2"/>
  <c r="F1145" i="2"/>
  <c r="N1145" i="2"/>
  <c r="V1145" i="2"/>
  <c r="L1151" i="2"/>
  <c r="J1161" i="2"/>
  <c r="R1161" i="2"/>
  <c r="Z1161" i="2"/>
  <c r="L1167" i="2"/>
  <c r="W1131" i="2"/>
  <c r="P1143" i="2"/>
  <c r="J1145" i="2"/>
  <c r="J1115" i="2"/>
  <c r="R1115" i="2"/>
  <c r="K1131" i="2"/>
  <c r="M1133" i="2"/>
  <c r="G1143" i="2"/>
  <c r="O1143" i="2"/>
  <c r="U1143" i="2"/>
  <c r="I1145" i="2"/>
  <c r="Q1145" i="2"/>
  <c r="Y1145" i="2"/>
  <c r="H1103" i="2"/>
  <c r="M1103" i="2"/>
  <c r="R1103" i="2"/>
  <c r="X1103" i="2"/>
  <c r="L1105" i="2"/>
  <c r="H1099" i="2"/>
  <c r="M1099" i="2"/>
  <c r="R1099" i="2"/>
  <c r="X1099" i="2"/>
  <c r="L1101" i="2"/>
  <c r="W1101" i="2"/>
  <c r="D1103" i="2"/>
  <c r="I1103" i="2"/>
  <c r="N1103" i="2"/>
  <c r="T1103" i="2"/>
  <c r="Y1103" i="2"/>
  <c r="F1105" i="2"/>
  <c r="P1105" i="2"/>
  <c r="AA1105" i="2"/>
  <c r="W1105" i="2"/>
  <c r="D1099" i="2"/>
  <c r="I1099" i="2"/>
  <c r="N1099" i="2"/>
  <c r="T1099" i="2"/>
  <c r="Y1099" i="2"/>
  <c r="F1101" i="2"/>
  <c r="P1101" i="2"/>
  <c r="AA1101" i="2"/>
  <c r="E1103" i="2"/>
  <c r="J1103" i="2"/>
  <c r="P1103" i="2"/>
  <c r="U1103" i="2"/>
  <c r="Z1103" i="2"/>
  <c r="G1105" i="2"/>
  <c r="R1105" i="2"/>
  <c r="AB1105" i="2"/>
  <c r="E1099" i="2"/>
  <c r="J1099" i="2"/>
  <c r="P1099" i="2"/>
  <c r="U1099" i="2"/>
  <c r="Z1099" i="2"/>
  <c r="G1101" i="2"/>
  <c r="R1101" i="2"/>
  <c r="F1103" i="2"/>
  <c r="L1103" i="2"/>
  <c r="Q1103" i="2"/>
  <c r="V1103" i="2"/>
  <c r="AB1103" i="2"/>
  <c r="K1105" i="2"/>
  <c r="AA798" i="2"/>
  <c r="Z798" i="2"/>
  <c r="U798" i="2"/>
  <c r="Y798" i="2"/>
  <c r="X798" i="2"/>
  <c r="R798" i="2"/>
  <c r="F790" i="2"/>
  <c r="L790" i="2"/>
  <c r="Q790" i="2"/>
  <c r="V790" i="2"/>
  <c r="AB790" i="2"/>
  <c r="J792" i="2"/>
  <c r="Z792" i="2"/>
  <c r="F794" i="2"/>
  <c r="L794" i="2"/>
  <c r="Q794" i="2"/>
  <c r="V794" i="2"/>
  <c r="AB794" i="2"/>
  <c r="O796" i="2"/>
  <c r="D798" i="2"/>
  <c r="I798" i="2"/>
  <c r="N798" i="2"/>
  <c r="T798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R916" i="2"/>
  <c r="M916" i="2"/>
  <c r="H916" i="2"/>
  <c r="X916" i="2"/>
  <c r="M798" i="2"/>
  <c r="AA874" i="2"/>
  <c r="AB874" i="2"/>
  <c r="V874" i="2"/>
  <c r="Q874" i="2"/>
  <c r="L874" i="2"/>
  <c r="F874" i="2"/>
  <c r="Z874" i="2"/>
  <c r="U874" i="2"/>
  <c r="P874" i="2"/>
  <c r="J874" i="2"/>
  <c r="E874" i="2"/>
  <c r="Y874" i="2"/>
  <c r="T874" i="2"/>
  <c r="N874" i="2"/>
  <c r="I874" i="2"/>
  <c r="D874" i="2"/>
  <c r="R874" i="2"/>
  <c r="M874" i="2"/>
  <c r="H874" i="2"/>
  <c r="H790" i="2"/>
  <c r="M790" i="2"/>
  <c r="R790" i="2"/>
  <c r="X790" i="2"/>
  <c r="O792" i="2"/>
  <c r="H794" i="2"/>
  <c r="M794" i="2"/>
  <c r="R794" i="2"/>
  <c r="X794" i="2"/>
  <c r="T796" i="2"/>
  <c r="E798" i="2"/>
  <c r="J798" i="2"/>
  <c r="P798" i="2"/>
  <c r="V798" i="2"/>
  <c r="AA850" i="2"/>
  <c r="AB850" i="2"/>
  <c r="V850" i="2"/>
  <c r="Q850" i="2"/>
  <c r="L850" i="2"/>
  <c r="F850" i="2"/>
  <c r="Z850" i="2"/>
  <c r="U850" i="2"/>
  <c r="P850" i="2"/>
  <c r="J850" i="2"/>
  <c r="E850" i="2"/>
  <c r="T850" i="2"/>
  <c r="I850" i="2"/>
  <c r="R850" i="2"/>
  <c r="H850" i="2"/>
  <c r="Y850" i="2"/>
  <c r="N850" i="2"/>
  <c r="D850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R886" i="2"/>
  <c r="M886" i="2"/>
  <c r="H886" i="2"/>
  <c r="AB898" i="2"/>
  <c r="V898" i="2"/>
  <c r="O898" i="2"/>
  <c r="G898" i="2"/>
  <c r="AA898" i="2"/>
  <c r="T898" i="2"/>
  <c r="L898" i="2"/>
  <c r="F898" i="2"/>
  <c r="Z898" i="2"/>
  <c r="R898" i="2"/>
  <c r="K898" i="2"/>
  <c r="D898" i="2"/>
  <c r="W898" i="2"/>
  <c r="P898" i="2"/>
  <c r="J898" i="2"/>
  <c r="H798" i="2"/>
  <c r="D790" i="2"/>
  <c r="I790" i="2"/>
  <c r="N790" i="2"/>
  <c r="T790" i="2"/>
  <c r="Y790" i="2"/>
  <c r="I794" i="2"/>
  <c r="N794" i="2"/>
  <c r="T794" i="2"/>
  <c r="Y794" i="2"/>
  <c r="D796" i="2"/>
  <c r="Z796" i="2"/>
  <c r="F798" i="2"/>
  <c r="L798" i="2"/>
  <c r="Q798" i="2"/>
  <c r="AB798" i="2"/>
  <c r="M850" i="2"/>
  <c r="X886" i="2"/>
  <c r="O800" i="2"/>
  <c r="H802" i="2"/>
  <c r="M802" i="2"/>
  <c r="R802" i="2"/>
  <c r="X802" i="2"/>
  <c r="T804" i="2"/>
  <c r="E806" i="2"/>
  <c r="J806" i="2"/>
  <c r="P806" i="2"/>
  <c r="U806" i="2"/>
  <c r="Z806" i="2"/>
  <c r="H808" i="2"/>
  <c r="T808" i="2"/>
  <c r="E810" i="2"/>
  <c r="J810" i="2"/>
  <c r="P810" i="2"/>
  <c r="U810" i="2"/>
  <c r="Z810" i="2"/>
  <c r="J812" i="2"/>
  <c r="H814" i="2"/>
  <c r="M814" i="2"/>
  <c r="R814" i="2"/>
  <c r="X814" i="2"/>
  <c r="O816" i="2"/>
  <c r="H818" i="2"/>
  <c r="M818" i="2"/>
  <c r="R818" i="2"/>
  <c r="X818" i="2"/>
  <c r="T820" i="2"/>
  <c r="E822" i="2"/>
  <c r="J822" i="2"/>
  <c r="P822" i="2"/>
  <c r="U822" i="2"/>
  <c r="Z822" i="2"/>
  <c r="H824" i="2"/>
  <c r="T824" i="2"/>
  <c r="E826" i="2"/>
  <c r="J826" i="2"/>
  <c r="P826" i="2"/>
  <c r="U826" i="2"/>
  <c r="Z826" i="2"/>
  <c r="J828" i="2"/>
  <c r="H830" i="2"/>
  <c r="M830" i="2"/>
  <c r="R830" i="2"/>
  <c r="X830" i="2"/>
  <c r="O832" i="2"/>
  <c r="H834" i="2"/>
  <c r="M834" i="2"/>
  <c r="R834" i="2"/>
  <c r="X834" i="2"/>
  <c r="T836" i="2"/>
  <c r="E838" i="2"/>
  <c r="J838" i="2"/>
  <c r="P838" i="2"/>
  <c r="U838" i="2"/>
  <c r="Z838" i="2"/>
  <c r="H840" i="2"/>
  <c r="T840" i="2"/>
  <c r="E842" i="2"/>
  <c r="J842" i="2"/>
  <c r="P842" i="2"/>
  <c r="U842" i="2"/>
  <c r="Z842" i="2"/>
  <c r="G844" i="2"/>
  <c r="W844" i="2"/>
  <c r="F846" i="2"/>
  <c r="L846" i="2"/>
  <c r="Q846" i="2"/>
  <c r="V846" i="2"/>
  <c r="AB846" i="2"/>
  <c r="AA866" i="2"/>
  <c r="AB866" i="2"/>
  <c r="V866" i="2"/>
  <c r="Q866" i="2"/>
  <c r="L866" i="2"/>
  <c r="F866" i="2"/>
  <c r="Z866" i="2"/>
  <c r="U866" i="2"/>
  <c r="P866" i="2"/>
  <c r="J866" i="2"/>
  <c r="E866" i="2"/>
  <c r="Y866" i="2"/>
  <c r="T866" i="2"/>
  <c r="N866" i="2"/>
  <c r="I866" i="2"/>
  <c r="D866" i="2"/>
  <c r="X866" i="2"/>
  <c r="Z876" i="2"/>
  <c r="N876" i="2"/>
  <c r="W876" i="2"/>
  <c r="G876" i="2"/>
  <c r="V876" i="2"/>
  <c r="F876" i="2"/>
  <c r="V888" i="2"/>
  <c r="J888" i="2"/>
  <c r="R888" i="2"/>
  <c r="G888" i="2"/>
  <c r="Z888" i="2"/>
  <c r="O888" i="2"/>
  <c r="F888" i="2"/>
  <c r="AA900" i="2"/>
  <c r="AB900" i="2"/>
  <c r="V900" i="2"/>
  <c r="Q900" i="2"/>
  <c r="L900" i="2"/>
  <c r="F900" i="2"/>
  <c r="Z900" i="2"/>
  <c r="U900" i="2"/>
  <c r="P900" i="2"/>
  <c r="J900" i="2"/>
  <c r="E900" i="2"/>
  <c r="Y900" i="2"/>
  <c r="T900" i="2"/>
  <c r="N900" i="2"/>
  <c r="I900" i="2"/>
  <c r="D900" i="2"/>
  <c r="R900" i="2"/>
  <c r="M900" i="2"/>
  <c r="H900" i="2"/>
  <c r="D800" i="2"/>
  <c r="S800" i="2"/>
  <c r="D802" i="2"/>
  <c r="I802" i="2"/>
  <c r="N802" i="2"/>
  <c r="T802" i="2"/>
  <c r="Y802" i="2"/>
  <c r="Z804" i="2"/>
  <c r="F806" i="2"/>
  <c r="L806" i="2"/>
  <c r="Q806" i="2"/>
  <c r="V806" i="2"/>
  <c r="AB806" i="2"/>
  <c r="J808" i="2"/>
  <c r="Z808" i="2"/>
  <c r="F810" i="2"/>
  <c r="L810" i="2"/>
  <c r="Q810" i="2"/>
  <c r="V810" i="2"/>
  <c r="AB810" i="2"/>
  <c r="O812" i="2"/>
  <c r="D814" i="2"/>
  <c r="I814" i="2"/>
  <c r="N814" i="2"/>
  <c r="T814" i="2"/>
  <c r="Y814" i="2"/>
  <c r="D816" i="2"/>
  <c r="S816" i="2"/>
  <c r="D818" i="2"/>
  <c r="I818" i="2"/>
  <c r="N818" i="2"/>
  <c r="T818" i="2"/>
  <c r="Y818" i="2"/>
  <c r="D820" i="2"/>
  <c r="Z820" i="2"/>
  <c r="F822" i="2"/>
  <c r="L822" i="2"/>
  <c r="Q822" i="2"/>
  <c r="V822" i="2"/>
  <c r="AB822" i="2"/>
  <c r="J824" i="2"/>
  <c r="Z824" i="2"/>
  <c r="F826" i="2"/>
  <c r="L826" i="2"/>
  <c r="Q826" i="2"/>
  <c r="V826" i="2"/>
  <c r="AB826" i="2"/>
  <c r="O828" i="2"/>
  <c r="D830" i="2"/>
  <c r="I830" i="2"/>
  <c r="N830" i="2"/>
  <c r="T830" i="2"/>
  <c r="Y830" i="2"/>
  <c r="D832" i="2"/>
  <c r="S832" i="2"/>
  <c r="I834" i="2"/>
  <c r="N834" i="2"/>
  <c r="T834" i="2"/>
  <c r="Y834" i="2"/>
  <c r="Z836" i="2"/>
  <c r="F838" i="2"/>
  <c r="L838" i="2"/>
  <c r="Q838" i="2"/>
  <c r="V838" i="2"/>
  <c r="AB838" i="2"/>
  <c r="J840" i="2"/>
  <c r="Z840" i="2"/>
  <c r="F842" i="2"/>
  <c r="L842" i="2"/>
  <c r="Q842" i="2"/>
  <c r="V842" i="2"/>
  <c r="AB842" i="2"/>
  <c r="N844" i="2"/>
  <c r="H846" i="2"/>
  <c r="M846" i="2"/>
  <c r="R846" i="2"/>
  <c r="X846" i="2"/>
  <c r="N848" i="2"/>
  <c r="AA848" i="2"/>
  <c r="Z852" i="2"/>
  <c r="R852" i="2"/>
  <c r="K852" i="2"/>
  <c r="AA882" i="2"/>
  <c r="AB882" i="2"/>
  <c r="V882" i="2"/>
  <c r="Q882" i="2"/>
  <c r="L882" i="2"/>
  <c r="F882" i="2"/>
  <c r="Z882" i="2"/>
  <c r="U882" i="2"/>
  <c r="P882" i="2"/>
  <c r="J882" i="2"/>
  <c r="E882" i="2"/>
  <c r="Y882" i="2"/>
  <c r="T882" i="2"/>
  <c r="N882" i="2"/>
  <c r="I882" i="2"/>
  <c r="D882" i="2"/>
  <c r="X882" i="2"/>
  <c r="X900" i="2"/>
  <c r="H800" i="2"/>
  <c r="E802" i="2"/>
  <c r="J802" i="2"/>
  <c r="P802" i="2"/>
  <c r="U802" i="2"/>
  <c r="Z802" i="2"/>
  <c r="J804" i="2"/>
  <c r="H806" i="2"/>
  <c r="M806" i="2"/>
  <c r="R806" i="2"/>
  <c r="X806" i="2"/>
  <c r="H810" i="2"/>
  <c r="M810" i="2"/>
  <c r="R810" i="2"/>
  <c r="X810" i="2"/>
  <c r="T812" i="2"/>
  <c r="E814" i="2"/>
  <c r="J814" i="2"/>
  <c r="P814" i="2"/>
  <c r="U814" i="2"/>
  <c r="Z814" i="2"/>
  <c r="H816" i="2"/>
  <c r="J818" i="2"/>
  <c r="P818" i="2"/>
  <c r="U818" i="2"/>
  <c r="Z818" i="2"/>
  <c r="H822" i="2"/>
  <c r="M822" i="2"/>
  <c r="R822" i="2"/>
  <c r="X822" i="2"/>
  <c r="H826" i="2"/>
  <c r="M826" i="2"/>
  <c r="R826" i="2"/>
  <c r="X826" i="2"/>
  <c r="T828" i="2"/>
  <c r="E830" i="2"/>
  <c r="J830" i="2"/>
  <c r="P830" i="2"/>
  <c r="U830" i="2"/>
  <c r="Z830" i="2"/>
  <c r="H832" i="2"/>
  <c r="J834" i="2"/>
  <c r="P834" i="2"/>
  <c r="U834" i="2"/>
  <c r="Z834" i="2"/>
  <c r="H838" i="2"/>
  <c r="M838" i="2"/>
  <c r="R838" i="2"/>
  <c r="X838" i="2"/>
  <c r="H842" i="2"/>
  <c r="M842" i="2"/>
  <c r="R842" i="2"/>
  <c r="X842" i="2"/>
  <c r="O844" i="2"/>
  <c r="I846" i="2"/>
  <c r="N846" i="2"/>
  <c r="T846" i="2"/>
  <c r="Y846" i="2"/>
  <c r="K848" i="2"/>
  <c r="J852" i="2"/>
  <c r="M866" i="2"/>
  <c r="H882" i="2"/>
  <c r="AA884" i="2"/>
  <c r="Z884" i="2"/>
  <c r="R884" i="2"/>
  <c r="J884" i="2"/>
  <c r="W888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W914" i="2"/>
  <c r="P914" i="2"/>
  <c r="J914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W930" i="2"/>
  <c r="P930" i="2"/>
  <c r="J930" i="2"/>
  <c r="H854" i="2"/>
  <c r="M854" i="2"/>
  <c r="R854" i="2"/>
  <c r="X854" i="2"/>
  <c r="N856" i="2"/>
  <c r="W856" i="2"/>
  <c r="E858" i="2"/>
  <c r="J858" i="2"/>
  <c r="P858" i="2"/>
  <c r="U858" i="2"/>
  <c r="Z858" i="2"/>
  <c r="G860" i="2"/>
  <c r="W860" i="2"/>
  <c r="F862" i="2"/>
  <c r="L862" i="2"/>
  <c r="Q862" i="2"/>
  <c r="V862" i="2"/>
  <c r="AB862" i="2"/>
  <c r="N864" i="2"/>
  <c r="F870" i="2"/>
  <c r="L870" i="2"/>
  <c r="Q870" i="2"/>
  <c r="V870" i="2"/>
  <c r="AB870" i="2"/>
  <c r="J872" i="2"/>
  <c r="V872" i="2"/>
  <c r="E878" i="2"/>
  <c r="J878" i="2"/>
  <c r="P878" i="2"/>
  <c r="U878" i="2"/>
  <c r="Z878" i="2"/>
  <c r="F890" i="2"/>
  <c r="L890" i="2"/>
  <c r="Q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X904" i="2"/>
  <c r="P910" i="2"/>
  <c r="M91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X920" i="2"/>
  <c r="P926" i="2"/>
  <c r="M928" i="2"/>
  <c r="D854" i="2"/>
  <c r="I854" i="2"/>
  <c r="N854" i="2"/>
  <c r="T854" i="2"/>
  <c r="Y854" i="2"/>
  <c r="F856" i="2"/>
  <c r="O856" i="2"/>
  <c r="F858" i="2"/>
  <c r="L858" i="2"/>
  <c r="Q858" i="2"/>
  <c r="V858" i="2"/>
  <c r="AB858" i="2"/>
  <c r="N860" i="2"/>
  <c r="H862" i="2"/>
  <c r="M862" i="2"/>
  <c r="R862" i="2"/>
  <c r="X862" i="2"/>
  <c r="H870" i="2"/>
  <c r="M870" i="2"/>
  <c r="R870" i="2"/>
  <c r="X870" i="2"/>
  <c r="N872" i="2"/>
  <c r="F878" i="2"/>
  <c r="L878" i="2"/>
  <c r="Q878" i="2"/>
  <c r="V878" i="2"/>
  <c r="AB878" i="2"/>
  <c r="AA890" i="2"/>
  <c r="Z890" i="2"/>
  <c r="Y890" i="2"/>
  <c r="H890" i="2"/>
  <c r="M890" i="2"/>
  <c r="R890" i="2"/>
  <c r="X890" i="2"/>
  <c r="AA894" i="2"/>
  <c r="AB894" i="2"/>
  <c r="V894" i="2"/>
  <c r="Q894" i="2"/>
  <c r="L894" i="2"/>
  <c r="F894" i="2"/>
  <c r="Z894" i="2"/>
  <c r="U894" i="2"/>
  <c r="P894" i="2"/>
  <c r="J894" i="2"/>
  <c r="E894" i="2"/>
  <c r="Y894" i="2"/>
  <c r="T894" i="2"/>
  <c r="N894" i="2"/>
  <c r="I894" i="2"/>
  <c r="D894" i="2"/>
  <c r="X894" i="2"/>
  <c r="J902" i="2"/>
  <c r="H90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J918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H858" i="2"/>
  <c r="M858" i="2"/>
  <c r="R858" i="2"/>
  <c r="X858" i="2"/>
  <c r="O860" i="2"/>
  <c r="H878" i="2"/>
  <c r="M878" i="2"/>
  <c r="R878" i="2"/>
  <c r="X878" i="2"/>
  <c r="AA896" i="2"/>
  <c r="V896" i="2"/>
  <c r="N896" i="2"/>
  <c r="F896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O892" i="2"/>
  <c r="F892" i="2"/>
  <c r="V892" i="2"/>
  <c r="G892" i="2"/>
  <c r="W892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7" i="2"/>
  <c r="D747" i="2"/>
  <c r="L747" i="2"/>
  <c r="E747" i="2"/>
  <c r="N747" i="2"/>
  <c r="Y747" i="2"/>
  <c r="I747" i="2"/>
  <c r="V747" i="2"/>
  <c r="F747" i="2"/>
  <c r="Q747" i="2"/>
  <c r="AB747" i="2"/>
  <c r="I1243" i="2"/>
  <c r="D1241" i="2"/>
  <c r="S1241" i="2"/>
  <c r="O1241" i="2"/>
  <c r="H1241" i="2"/>
  <c r="J1239" i="2"/>
  <c r="P1239" i="2"/>
  <c r="W1239" i="2"/>
  <c r="D1239" i="2"/>
  <c r="K1239" i="2"/>
  <c r="R1239" i="2"/>
  <c r="Z1239" i="2"/>
  <c r="F1239" i="2"/>
  <c r="L1239" i="2"/>
  <c r="T1239" i="2"/>
  <c r="AA1239" i="2"/>
  <c r="G1239" i="2"/>
  <c r="O1239" i="2"/>
  <c r="V1239" i="2"/>
  <c r="X1237" i="2"/>
  <c r="D1237" i="2"/>
  <c r="I1237" i="2"/>
  <c r="N1237" i="2"/>
  <c r="T1237" i="2"/>
  <c r="Y1237" i="2"/>
  <c r="H1237" i="2"/>
  <c r="R1237" i="2"/>
  <c r="E1237" i="2"/>
  <c r="J1237" i="2"/>
  <c r="P1237" i="2"/>
  <c r="U1237" i="2"/>
  <c r="Z1237" i="2"/>
  <c r="M1237" i="2"/>
  <c r="F1237" i="2"/>
  <c r="L1237" i="2"/>
  <c r="Q1237" i="2"/>
  <c r="V1237" i="2"/>
  <c r="AB1237" i="2"/>
  <c r="O1235" i="2"/>
  <c r="K1233" i="2"/>
  <c r="L1229" i="2"/>
  <c r="W1229" i="2"/>
  <c r="F1229" i="2"/>
  <c r="P1229" i="2"/>
  <c r="AA1229" i="2"/>
  <c r="G1229" i="2"/>
  <c r="R1229" i="2"/>
  <c r="AB1229" i="2"/>
  <c r="K1229" i="2"/>
  <c r="H1227" i="2"/>
  <c r="M1227" i="2"/>
  <c r="R1227" i="2"/>
  <c r="X1227" i="2"/>
  <c r="D1227" i="2"/>
  <c r="I1227" i="2"/>
  <c r="N1227" i="2"/>
  <c r="T1227" i="2"/>
  <c r="Y1227" i="2"/>
  <c r="E1227" i="2"/>
  <c r="J1227" i="2"/>
  <c r="P1227" i="2"/>
  <c r="U1227" i="2"/>
  <c r="Z1227" i="2"/>
  <c r="F1227" i="2"/>
  <c r="L1227" i="2"/>
  <c r="Q1227" i="2"/>
  <c r="V1227" i="2"/>
  <c r="AB1227" i="2"/>
  <c r="E1223" i="2"/>
  <c r="J1223" i="2"/>
  <c r="P1223" i="2"/>
  <c r="U1223" i="2"/>
  <c r="Z1223" i="2"/>
  <c r="F1223" i="2"/>
  <c r="L1223" i="2"/>
  <c r="Q1223" i="2"/>
  <c r="V1223" i="2"/>
  <c r="AB1223" i="2"/>
  <c r="H1223" i="2"/>
  <c r="M1223" i="2"/>
  <c r="R1223" i="2"/>
  <c r="X1223" i="2"/>
  <c r="D1223" i="2"/>
  <c r="I1223" i="2"/>
  <c r="N1223" i="2"/>
  <c r="T1223" i="2"/>
  <c r="Y1223" i="2"/>
  <c r="W1221" i="2"/>
  <c r="F1221" i="2"/>
  <c r="O1221" i="2"/>
  <c r="Z1221" i="2"/>
  <c r="G1221" i="2"/>
  <c r="R1221" i="2"/>
  <c r="N1221" i="2"/>
  <c r="J1221" i="2"/>
  <c r="R1219" i="2"/>
  <c r="D1219" i="2"/>
  <c r="I1219" i="2"/>
  <c r="N1219" i="2"/>
  <c r="T1219" i="2"/>
  <c r="Y1219" i="2"/>
  <c r="M1219" i="2"/>
  <c r="E1219" i="2"/>
  <c r="J1219" i="2"/>
  <c r="P1219" i="2"/>
  <c r="U1219" i="2"/>
  <c r="Z1219" i="2"/>
  <c r="H1219" i="2"/>
  <c r="X1219" i="2"/>
  <c r="F1219" i="2"/>
  <c r="L1219" i="2"/>
  <c r="Q1219" i="2"/>
  <c r="V1219" i="2"/>
  <c r="AB1219" i="2"/>
  <c r="O1217" i="2"/>
  <c r="R1217" i="2"/>
  <c r="G1217" i="2"/>
  <c r="W1217" i="2"/>
  <c r="J1217" i="2"/>
  <c r="H1215" i="2"/>
  <c r="X1215" i="2"/>
  <c r="I1215" i="2"/>
  <c r="Y1215" i="2"/>
  <c r="F1215" i="2"/>
  <c r="L1215" i="2"/>
  <c r="Q1215" i="2"/>
  <c r="V1215" i="2"/>
  <c r="AB1215" i="2"/>
  <c r="M1215" i="2"/>
  <c r="R1215" i="2"/>
  <c r="D1215" i="2"/>
  <c r="N1215" i="2"/>
  <c r="T1215" i="2"/>
  <c r="E1215" i="2"/>
  <c r="J1215" i="2"/>
  <c r="P1215" i="2"/>
  <c r="U1215" i="2"/>
  <c r="Z1215" i="2"/>
  <c r="J1213" i="2"/>
  <c r="F1211" i="2"/>
  <c r="L1211" i="2"/>
  <c r="Q1211" i="2"/>
  <c r="V1211" i="2"/>
  <c r="AB1211" i="2"/>
  <c r="H1211" i="2"/>
  <c r="M1211" i="2"/>
  <c r="R1211" i="2"/>
  <c r="X1211" i="2"/>
  <c r="D1211" i="2"/>
  <c r="I1211" i="2"/>
  <c r="N1211" i="2"/>
  <c r="T1211" i="2"/>
  <c r="Y1211" i="2"/>
  <c r="E1211" i="2"/>
  <c r="J1211" i="2"/>
  <c r="P1211" i="2"/>
  <c r="U1211" i="2"/>
  <c r="Z1211" i="2"/>
  <c r="AA1209" i="2"/>
  <c r="K1209" i="2"/>
  <c r="F1207" i="2"/>
  <c r="L1207" i="2"/>
  <c r="Q1207" i="2"/>
  <c r="V1207" i="2"/>
  <c r="AB1207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J1205" i="2"/>
  <c r="V1205" i="2"/>
  <c r="N1205" i="2"/>
  <c r="F1203" i="2"/>
  <c r="L1203" i="2"/>
  <c r="Q1203" i="2"/>
  <c r="V1203" i="2"/>
  <c r="AB1203" i="2"/>
  <c r="H1203" i="2"/>
  <c r="M1203" i="2"/>
  <c r="R1203" i="2"/>
  <c r="X1203" i="2"/>
  <c r="G1201" i="2"/>
  <c r="W1201" i="2"/>
  <c r="R1201" i="2"/>
  <c r="J1201" i="2"/>
  <c r="Z1201" i="2"/>
  <c r="H1199" i="2"/>
  <c r="M1199" i="2"/>
  <c r="R1199" i="2"/>
  <c r="X1199" i="2"/>
  <c r="D1199" i="2"/>
  <c r="I1199" i="2"/>
  <c r="N1199" i="2"/>
  <c r="T1199" i="2"/>
  <c r="Y1199" i="2"/>
  <c r="E1199" i="2"/>
  <c r="J1199" i="2"/>
  <c r="P1199" i="2"/>
  <c r="U1199" i="2"/>
  <c r="Z1199" i="2"/>
  <c r="F1199" i="2"/>
  <c r="L1199" i="2"/>
  <c r="Q1199" i="2"/>
  <c r="V1199" i="2"/>
  <c r="AB1199" i="2"/>
  <c r="R1197" i="2"/>
  <c r="F1195" i="2"/>
  <c r="Q1195" i="2"/>
  <c r="I1195" i="2"/>
  <c r="U1195" i="2"/>
  <c r="M1195" i="2"/>
  <c r="L1191" i="2"/>
  <c r="D1191" i="2"/>
  <c r="O1191" i="2"/>
  <c r="X1191" i="2"/>
  <c r="G1191" i="2"/>
  <c r="P1191" i="2"/>
  <c r="AB1191" i="2"/>
  <c r="W1191" i="2"/>
  <c r="H1191" i="2"/>
  <c r="H1231" i="2"/>
  <c r="M1231" i="2"/>
  <c r="R1231" i="2"/>
  <c r="X1231" i="2"/>
  <c r="D1231" i="2"/>
  <c r="I1231" i="2"/>
  <c r="N1231" i="2"/>
  <c r="T1231" i="2"/>
  <c r="Y1231" i="2"/>
  <c r="E1231" i="2"/>
  <c r="J1231" i="2"/>
  <c r="P1231" i="2"/>
  <c r="U1231" i="2"/>
  <c r="Z1231" i="2"/>
  <c r="F1231" i="2"/>
  <c r="L1231" i="2"/>
  <c r="Q1231" i="2"/>
  <c r="V1231" i="2"/>
  <c r="AB1231" i="2"/>
  <c r="J1189" i="2"/>
  <c r="R1189" i="2"/>
  <c r="H1187" i="2"/>
  <c r="M1187" i="2"/>
  <c r="R1187" i="2"/>
  <c r="X1187" i="2"/>
  <c r="D1187" i="2"/>
  <c r="I1187" i="2"/>
  <c r="N1187" i="2"/>
  <c r="T1187" i="2"/>
  <c r="Y1187" i="2"/>
  <c r="E1187" i="2"/>
  <c r="J1187" i="2"/>
  <c r="P1187" i="2"/>
  <c r="U1187" i="2"/>
  <c r="Z1187" i="2"/>
  <c r="F1187" i="2"/>
  <c r="L1187" i="2"/>
  <c r="Q1187" i="2"/>
  <c r="V1187" i="2"/>
  <c r="AB1187" i="2"/>
  <c r="N1183" i="2"/>
  <c r="Q1183" i="2"/>
  <c r="F1183" i="2"/>
  <c r="M1089" i="2"/>
  <c r="M1090" i="2" s="1"/>
  <c r="W1089" i="2"/>
  <c r="W1090" i="2" s="1"/>
  <c r="F1089" i="2"/>
  <c r="Q1089" i="2"/>
  <c r="Q1090" i="2" s="1"/>
  <c r="AA1089" i="2"/>
  <c r="AA1090" i="2" s="1"/>
  <c r="G1089" i="2"/>
  <c r="F1085" i="2"/>
  <c r="G1085" i="2"/>
  <c r="J1085" i="2"/>
  <c r="I779" i="2"/>
  <c r="W779" i="2"/>
  <c r="M779" i="2"/>
  <c r="Z779" i="2"/>
  <c r="I777" i="2"/>
  <c r="X777" i="2"/>
  <c r="P775" i="2"/>
  <c r="N773" i="2"/>
  <c r="F773" i="2"/>
  <c r="Y773" i="2"/>
  <c r="F771" i="2"/>
  <c r="N771" i="2"/>
  <c r="U771" i="2"/>
  <c r="AB771" i="2"/>
  <c r="I771" i="2"/>
  <c r="P771" i="2"/>
  <c r="E769" i="2"/>
  <c r="L769" i="2"/>
  <c r="T769" i="2"/>
  <c r="AA769" i="2"/>
  <c r="G769" i="2"/>
  <c r="O769" i="2"/>
  <c r="U769" i="2"/>
  <c r="AB769" i="2"/>
  <c r="I769" i="2"/>
  <c r="P769" i="2"/>
  <c r="H767" i="2"/>
  <c r="AA767" i="2"/>
  <c r="L767" i="2"/>
  <c r="K765" i="2"/>
  <c r="Y765" i="2"/>
  <c r="T763" i="2"/>
  <c r="F763" i="2"/>
  <c r="I763" i="2"/>
  <c r="AB763" i="2"/>
  <c r="X763" i="2"/>
  <c r="I761" i="2"/>
  <c r="T761" i="2"/>
  <c r="D761" i="2"/>
  <c r="L761" i="2"/>
  <c r="W761" i="2"/>
  <c r="E761" i="2"/>
  <c r="O761" i="2"/>
  <c r="S757" i="2"/>
  <c r="H757" i="2"/>
  <c r="G755" i="2"/>
  <c r="R755" i="2"/>
  <c r="J755" i="2"/>
  <c r="U755" i="2"/>
  <c r="M755" i="2"/>
  <c r="W755" i="2"/>
  <c r="P753" i="2"/>
  <c r="D753" i="2"/>
  <c r="K753" i="2"/>
  <c r="Q753" i="2"/>
  <c r="AB753" i="2"/>
  <c r="I753" i="2"/>
  <c r="E753" i="2"/>
  <c r="L753" i="2"/>
  <c r="T753" i="2"/>
  <c r="Y753" i="2"/>
  <c r="G753" i="2"/>
  <c r="O753" i="2"/>
  <c r="W753" i="2"/>
  <c r="P751" i="2"/>
  <c r="V751" i="2"/>
  <c r="F751" i="2"/>
  <c r="AA751" i="2"/>
  <c r="K751" i="2"/>
  <c r="N749" i="2"/>
  <c r="E745" i="2"/>
  <c r="L745" i="2"/>
  <c r="T745" i="2"/>
  <c r="G745" i="2"/>
  <c r="O745" i="2"/>
  <c r="W745" i="2"/>
  <c r="I745" i="2"/>
  <c r="P745" i="2"/>
  <c r="V741" i="2"/>
  <c r="F741" i="2"/>
  <c r="AA741" i="2"/>
  <c r="K741" i="2"/>
  <c r="Q741" i="2"/>
  <c r="V739" i="2"/>
  <c r="F739" i="2"/>
  <c r="Q739" i="2"/>
  <c r="AB739" i="2"/>
  <c r="L739" i="2"/>
  <c r="D739" i="2"/>
  <c r="N739" i="2"/>
  <c r="Y739" i="2"/>
  <c r="I739" i="2"/>
  <c r="T739" i="2"/>
  <c r="L1067" i="2"/>
  <c r="L1076" i="2" s="1"/>
  <c r="W1067" i="2"/>
  <c r="F1067" i="2"/>
  <c r="F1076" i="2" s="1"/>
  <c r="P1067" i="2"/>
  <c r="H1065" i="2"/>
  <c r="M1065" i="2"/>
  <c r="R1065" i="2"/>
  <c r="R1076" i="2" s="1"/>
  <c r="X1065" i="2"/>
  <c r="D1065" i="2"/>
  <c r="I1065" i="2"/>
  <c r="N1065" i="2"/>
  <c r="T1065" i="2"/>
  <c r="Y1065" i="2"/>
  <c r="E1065" i="2"/>
  <c r="J1065" i="2"/>
  <c r="P1065" i="2"/>
  <c r="P1076" i="2" s="1"/>
  <c r="U1065" i="2"/>
  <c r="Z1065" i="2"/>
  <c r="M1055" i="2"/>
  <c r="F1055" i="2"/>
  <c r="AA1055" i="2"/>
  <c r="G1055" i="2"/>
  <c r="R1055" i="2"/>
  <c r="W1055" i="2"/>
  <c r="Q1055" i="2"/>
  <c r="K1055" i="2"/>
  <c r="W1053" i="2"/>
  <c r="E1053" i="2"/>
  <c r="P1053" i="2"/>
  <c r="AA1053" i="2"/>
  <c r="L1053" i="2"/>
  <c r="G1053" i="2"/>
  <c r="Q1053" i="2"/>
  <c r="F1051" i="2"/>
  <c r="M1051" i="2"/>
  <c r="U1051" i="2"/>
  <c r="AA1051" i="2"/>
  <c r="G1051" i="2"/>
  <c r="O1051" i="2"/>
  <c r="V1051" i="2"/>
  <c r="J1051" i="2"/>
  <c r="Q1051" i="2"/>
  <c r="W1051" i="2"/>
  <c r="E1051" i="2"/>
  <c r="K1051" i="2"/>
  <c r="R1051" i="2"/>
  <c r="I1049" i="2"/>
  <c r="P1049" i="2"/>
  <c r="W1049" i="2"/>
  <c r="D1049" i="2"/>
  <c r="K1049" i="2"/>
  <c r="Q1049" i="2"/>
  <c r="S1041" i="2"/>
  <c r="G1041" i="2"/>
  <c r="AB1041" i="2"/>
  <c r="H1041" i="2"/>
  <c r="K1039" i="2"/>
  <c r="V1039" i="2"/>
  <c r="M1039" i="2"/>
  <c r="L1037" i="2"/>
  <c r="Q1035" i="2"/>
  <c r="E1035" i="2"/>
  <c r="K1035" i="2"/>
  <c r="R1035" i="2"/>
  <c r="Z1035" i="2"/>
  <c r="J1035" i="2"/>
  <c r="W1035" i="2"/>
  <c r="F1035" i="2"/>
  <c r="M1035" i="2"/>
  <c r="U1035" i="2"/>
  <c r="G1033" i="2"/>
  <c r="O1033" i="2"/>
  <c r="U1033" i="2"/>
  <c r="AB1033" i="2"/>
  <c r="I1033" i="2"/>
  <c r="P1033" i="2"/>
  <c r="D1033" i="2"/>
  <c r="K1033" i="2"/>
  <c r="Q1033" i="2"/>
  <c r="Y1033" i="2"/>
  <c r="W1033" i="2"/>
  <c r="E1033" i="2"/>
  <c r="L1033" i="2"/>
  <c r="T1033" i="2"/>
  <c r="F1031" i="2"/>
  <c r="P1031" i="2"/>
  <c r="R1031" i="2"/>
  <c r="AA1031" i="2"/>
  <c r="G1031" i="2"/>
  <c r="AB1031" i="2"/>
  <c r="R1027" i="2"/>
  <c r="F1027" i="2"/>
  <c r="AB1027" i="2"/>
  <c r="H1027" i="2"/>
  <c r="L1025" i="2"/>
  <c r="O1023" i="2"/>
  <c r="S1023" i="2"/>
  <c r="H1023" i="2"/>
  <c r="T1023" i="2"/>
  <c r="D1023" i="2"/>
  <c r="J1023" i="2"/>
  <c r="V1019" i="2"/>
  <c r="D1019" i="2"/>
  <c r="J1019" i="2"/>
  <c r="Q1019" i="2"/>
  <c r="Y1019" i="2"/>
  <c r="I1019" i="2"/>
  <c r="E1019" i="2"/>
  <c r="L1019" i="2"/>
  <c r="T1019" i="2"/>
  <c r="Z1019" i="2"/>
  <c r="P1019" i="2"/>
  <c r="F1019" i="2"/>
  <c r="N1019" i="2"/>
  <c r="U1019" i="2"/>
  <c r="E1021" i="2"/>
  <c r="Z1021" i="2"/>
  <c r="I1021" i="2"/>
  <c r="O1045" i="2"/>
  <c r="D1045" i="2"/>
  <c r="S1045" i="2"/>
  <c r="H1045" i="2"/>
  <c r="G1017" i="2"/>
  <c r="O1017" i="2"/>
  <c r="U1017" i="2"/>
  <c r="AB1017" i="2"/>
  <c r="I1017" i="2"/>
  <c r="P1017" i="2"/>
  <c r="F1007" i="2"/>
  <c r="L1007" i="2"/>
  <c r="Q1007" i="2"/>
  <c r="V1007" i="2"/>
  <c r="AB1007" i="2"/>
  <c r="H1007" i="2"/>
  <c r="M1007" i="2"/>
  <c r="R1007" i="2"/>
  <c r="X1007" i="2"/>
  <c r="G1005" i="2"/>
  <c r="O1005" i="2"/>
  <c r="V1005" i="2"/>
  <c r="AB1005" i="2"/>
  <c r="J1005" i="2"/>
  <c r="P1005" i="2"/>
  <c r="F1003" i="2"/>
  <c r="L1003" i="2"/>
  <c r="Q1003" i="2"/>
  <c r="V1003" i="2"/>
  <c r="AB1003" i="2"/>
  <c r="H1003" i="2"/>
  <c r="M1003" i="2"/>
  <c r="R1003" i="2"/>
  <c r="X1003" i="2"/>
  <c r="K1001" i="2"/>
  <c r="O999" i="2"/>
  <c r="AA999" i="2"/>
  <c r="E999" i="2"/>
  <c r="E997" i="2"/>
  <c r="F997" i="2"/>
  <c r="Q997" i="2"/>
  <c r="AB997" i="2"/>
  <c r="J997" i="2"/>
  <c r="U997" i="2"/>
  <c r="L997" i="2"/>
  <c r="W995" i="2"/>
  <c r="AA995" i="2"/>
  <c r="G995" i="2"/>
  <c r="Q995" i="2"/>
  <c r="AB995" i="2"/>
  <c r="L995" i="2"/>
  <c r="E995" i="2"/>
  <c r="P995" i="2"/>
  <c r="K995" i="2"/>
  <c r="M981" i="2"/>
  <c r="W981" i="2"/>
  <c r="F981" i="2"/>
  <c r="Q981" i="2"/>
  <c r="K979" i="2"/>
  <c r="U979" i="2"/>
  <c r="L979" i="2"/>
  <c r="J977" i="2"/>
  <c r="Q977" i="2"/>
  <c r="W977" i="2"/>
  <c r="K977" i="2"/>
  <c r="Z977" i="2"/>
  <c r="F977" i="2"/>
  <c r="M977" i="2"/>
  <c r="U977" i="2"/>
  <c r="AA977" i="2"/>
  <c r="E977" i="2"/>
  <c r="R977" i="2"/>
  <c r="G977" i="2"/>
  <c r="O977" i="2"/>
  <c r="I975" i="2"/>
  <c r="P975" i="2"/>
  <c r="S973" i="2"/>
  <c r="E973" i="2"/>
  <c r="Z973" i="2"/>
  <c r="G967" i="2"/>
  <c r="O967" i="2"/>
  <c r="V967" i="2"/>
  <c r="J967" i="2"/>
  <c r="Q967" i="2"/>
  <c r="E965" i="2"/>
  <c r="L965" i="2"/>
  <c r="T965" i="2"/>
  <c r="AA965" i="2"/>
  <c r="G965" i="2"/>
  <c r="O965" i="2"/>
  <c r="U965" i="2"/>
  <c r="AB965" i="2"/>
  <c r="I965" i="2"/>
  <c r="P965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H171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D448" i="2" s="1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24" i="2"/>
  <c r="X1324" i="2"/>
  <c r="D1324" i="2"/>
  <c r="I1324" i="2"/>
  <c r="N1324" i="2"/>
  <c r="T1324" i="2"/>
  <c r="Y1324" i="2"/>
  <c r="R1324" i="2"/>
  <c r="E1324" i="2"/>
  <c r="J1324" i="2"/>
  <c r="P1324" i="2"/>
  <c r="U1324" i="2"/>
  <c r="Z1324" i="2"/>
  <c r="M1324" i="2"/>
  <c r="F1324" i="2"/>
  <c r="L1324" i="2"/>
  <c r="Q1324" i="2"/>
  <c r="V1324" i="2"/>
  <c r="AB1324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59" i="2"/>
  <c r="X759" i="2"/>
  <c r="T759" i="2"/>
  <c r="P759" i="2"/>
  <c r="L759" i="2"/>
  <c r="H759" i="2"/>
  <c r="D759" i="2"/>
  <c r="Z759" i="2"/>
  <c r="U759" i="2"/>
  <c r="O759" i="2"/>
  <c r="J759" i="2"/>
  <c r="E759" i="2"/>
  <c r="W759" i="2"/>
  <c r="R759" i="2"/>
  <c r="M759" i="2"/>
  <c r="G759" i="2"/>
  <c r="V759" i="2"/>
  <c r="K759" i="2"/>
  <c r="S759" i="2"/>
  <c r="I759" i="2"/>
  <c r="AA759" i="2"/>
  <c r="Q759" i="2"/>
  <c r="F759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W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49" i="2"/>
  <c r="X749" i="2"/>
  <c r="T749" i="2"/>
  <c r="P749" i="2"/>
  <c r="L749" i="2"/>
  <c r="H749" i="2"/>
  <c r="D749" i="2"/>
  <c r="Z749" i="2"/>
  <c r="U749" i="2"/>
  <c r="O749" i="2"/>
  <c r="J749" i="2"/>
  <c r="E749" i="2"/>
  <c r="W749" i="2"/>
  <c r="R749" i="2"/>
  <c r="M749" i="2"/>
  <c r="G749" i="2"/>
  <c r="V749" i="2"/>
  <c r="K749" i="2"/>
  <c r="S749" i="2"/>
  <c r="I749" i="2"/>
  <c r="AA749" i="2"/>
  <c r="Q749" i="2"/>
  <c r="F749" i="2"/>
  <c r="Y759" i="2"/>
  <c r="AB1047" i="2"/>
  <c r="X1047" i="2"/>
  <c r="T1047" i="2"/>
  <c r="P1047" i="2"/>
  <c r="L1047" i="2"/>
  <c r="H1047" i="2"/>
  <c r="D1047" i="2"/>
  <c r="W1047" i="2"/>
  <c r="R1047" i="2"/>
  <c r="M1047" i="2"/>
  <c r="G1047" i="2"/>
  <c r="AA1047" i="2"/>
  <c r="V1047" i="2"/>
  <c r="Q1047" i="2"/>
  <c r="K1047" i="2"/>
  <c r="F1047" i="2"/>
  <c r="U1047" i="2"/>
  <c r="J1047" i="2"/>
  <c r="S1047" i="2"/>
  <c r="I1047" i="2"/>
  <c r="O1047" i="2"/>
  <c r="N1047" i="2"/>
  <c r="Z1047" i="2"/>
  <c r="E1047" i="2"/>
  <c r="Y1047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1" i="2"/>
  <c r="K743" i="2"/>
  <c r="H751" i="2"/>
  <c r="K757" i="2"/>
  <c r="AA763" i="2"/>
  <c r="W763" i="2"/>
  <c r="S763" i="2"/>
  <c r="O763" i="2"/>
  <c r="K763" i="2"/>
  <c r="G763" i="2"/>
  <c r="Z763" i="2"/>
  <c r="U763" i="2"/>
  <c r="P763" i="2"/>
  <c r="J763" i="2"/>
  <c r="E763" i="2"/>
  <c r="V763" i="2"/>
  <c r="N763" i="2"/>
  <c r="H763" i="2"/>
  <c r="Y763" i="2"/>
  <c r="R763" i="2"/>
  <c r="L763" i="2"/>
  <c r="D763" i="2"/>
  <c r="Q763" i="2"/>
  <c r="Y767" i="2"/>
  <c r="U767" i="2"/>
  <c r="Q767" i="2"/>
  <c r="M767" i="2"/>
  <c r="I767" i="2"/>
  <c r="E767" i="2"/>
  <c r="Z767" i="2"/>
  <c r="T767" i="2"/>
  <c r="O767" i="2"/>
  <c r="J767" i="2"/>
  <c r="D767" i="2"/>
  <c r="X767" i="2"/>
  <c r="R767" i="2"/>
  <c r="K767" i="2"/>
  <c r="AB767" i="2"/>
  <c r="V767" i="2"/>
  <c r="N767" i="2"/>
  <c r="G767" i="2"/>
  <c r="P767" i="2"/>
  <c r="AB1029" i="2"/>
  <c r="X1029" i="2"/>
  <c r="T1029" i="2"/>
  <c r="P1029" i="2"/>
  <c r="L1029" i="2"/>
  <c r="H1029" i="2"/>
  <c r="D1029" i="2"/>
  <c r="Z1029" i="2"/>
  <c r="U1029" i="2"/>
  <c r="O1029" i="2"/>
  <c r="J1029" i="2"/>
  <c r="E1029" i="2"/>
  <c r="Y1029" i="2"/>
  <c r="S1029" i="2"/>
  <c r="N1029" i="2"/>
  <c r="I1029" i="2"/>
  <c r="R1029" i="2"/>
  <c r="G1029" i="2"/>
  <c r="AA1029" i="2"/>
  <c r="Q1029" i="2"/>
  <c r="F1029" i="2"/>
  <c r="V1029" i="2"/>
  <c r="M1029" i="2"/>
  <c r="K1029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3" i="2"/>
  <c r="U743" i="2"/>
  <c r="Q743" i="2"/>
  <c r="M743" i="2"/>
  <c r="I743" i="2"/>
  <c r="E743" i="2"/>
  <c r="AB743" i="2"/>
  <c r="W743" i="2"/>
  <c r="R743" i="2"/>
  <c r="L743" i="2"/>
  <c r="G743" i="2"/>
  <c r="Z743" i="2"/>
  <c r="T743" i="2"/>
  <c r="O743" i="2"/>
  <c r="J743" i="2"/>
  <c r="D743" i="2"/>
  <c r="N743" i="2"/>
  <c r="X743" i="2"/>
  <c r="Z757" i="2"/>
  <c r="V757" i="2"/>
  <c r="R757" i="2"/>
  <c r="N757" i="2"/>
  <c r="J757" i="2"/>
  <c r="F757" i="2"/>
  <c r="Y757" i="2"/>
  <c r="T757" i="2"/>
  <c r="O757" i="2"/>
  <c r="I757" i="2"/>
  <c r="D757" i="2"/>
  <c r="AB757" i="2"/>
  <c r="W757" i="2"/>
  <c r="Q757" i="2"/>
  <c r="L757" i="2"/>
  <c r="G757" i="2"/>
  <c r="M757" i="2"/>
  <c r="X757" i="2"/>
  <c r="AB765" i="2"/>
  <c r="X765" i="2"/>
  <c r="T765" i="2"/>
  <c r="P765" i="2"/>
  <c r="L765" i="2"/>
  <c r="H765" i="2"/>
  <c r="D765" i="2"/>
  <c r="Z765" i="2"/>
  <c r="U765" i="2"/>
  <c r="O765" i="2"/>
  <c r="J765" i="2"/>
  <c r="E765" i="2"/>
  <c r="W765" i="2"/>
  <c r="Q765" i="2"/>
  <c r="I765" i="2"/>
  <c r="AA765" i="2"/>
  <c r="S765" i="2"/>
  <c r="M765" i="2"/>
  <c r="F765" i="2"/>
  <c r="R765" i="2"/>
  <c r="Y775" i="2"/>
  <c r="U775" i="2"/>
  <c r="Q775" i="2"/>
  <c r="M775" i="2"/>
  <c r="I775" i="2"/>
  <c r="E775" i="2"/>
  <c r="AB775" i="2"/>
  <c r="W775" i="2"/>
  <c r="R775" i="2"/>
  <c r="L775" i="2"/>
  <c r="G775" i="2"/>
  <c r="V775" i="2"/>
  <c r="O775" i="2"/>
  <c r="H775" i="2"/>
  <c r="AA775" i="2"/>
  <c r="T775" i="2"/>
  <c r="N775" i="2"/>
  <c r="F775" i="2"/>
  <c r="Z775" i="2"/>
  <c r="S775" i="2"/>
  <c r="K775" i="2"/>
  <c r="D775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Z880" i="2"/>
  <c r="R880" i="2"/>
  <c r="J880" i="2"/>
  <c r="W880" i="2"/>
  <c r="O880" i="2"/>
  <c r="G880" i="2"/>
  <c r="N880" i="2"/>
  <c r="AA880" i="2"/>
  <c r="K880" i="2"/>
  <c r="V880" i="2"/>
  <c r="F880" i="2"/>
  <c r="Y969" i="2"/>
  <c r="U969" i="2"/>
  <c r="Q969" i="2"/>
  <c r="M969" i="2"/>
  <c r="I969" i="2"/>
  <c r="E969" i="2"/>
  <c r="X969" i="2"/>
  <c r="S969" i="2"/>
  <c r="N969" i="2"/>
  <c r="H969" i="2"/>
  <c r="AB969" i="2"/>
  <c r="W969" i="2"/>
  <c r="R969" i="2"/>
  <c r="L969" i="2"/>
  <c r="G969" i="2"/>
  <c r="AA969" i="2"/>
  <c r="P969" i="2"/>
  <c r="F969" i="2"/>
  <c r="Z969" i="2"/>
  <c r="O969" i="2"/>
  <c r="D969" i="2"/>
  <c r="T969" i="2"/>
  <c r="K969" i="2"/>
  <c r="J969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1" i="2"/>
  <c r="X741" i="2"/>
  <c r="T741" i="2"/>
  <c r="P741" i="2"/>
  <c r="L741" i="2"/>
  <c r="H741" i="2"/>
  <c r="D741" i="2"/>
  <c r="W741" i="2"/>
  <c r="R741" i="2"/>
  <c r="M741" i="2"/>
  <c r="G741" i="2"/>
  <c r="Z741" i="2"/>
  <c r="U741" i="2"/>
  <c r="O741" i="2"/>
  <c r="J741" i="2"/>
  <c r="E741" i="2"/>
  <c r="N741" i="2"/>
  <c r="Y741" i="2"/>
  <c r="F743" i="2"/>
  <c r="P743" i="2"/>
  <c r="AA743" i="2"/>
  <c r="Y751" i="2"/>
  <c r="U751" i="2"/>
  <c r="Q751" i="2"/>
  <c r="M751" i="2"/>
  <c r="I751" i="2"/>
  <c r="E751" i="2"/>
  <c r="Z751" i="2"/>
  <c r="T751" i="2"/>
  <c r="O751" i="2"/>
  <c r="J751" i="2"/>
  <c r="D751" i="2"/>
  <c r="AB751" i="2"/>
  <c r="W751" i="2"/>
  <c r="R751" i="2"/>
  <c r="L751" i="2"/>
  <c r="G751" i="2"/>
  <c r="N751" i="2"/>
  <c r="X751" i="2"/>
  <c r="E757" i="2"/>
  <c r="P757" i="2"/>
  <c r="AA757" i="2"/>
  <c r="G765" i="2"/>
  <c r="V765" i="2"/>
  <c r="AB773" i="2"/>
  <c r="X773" i="2"/>
  <c r="T773" i="2"/>
  <c r="P773" i="2"/>
  <c r="L773" i="2"/>
  <c r="H773" i="2"/>
  <c r="D773" i="2"/>
  <c r="W773" i="2"/>
  <c r="R773" i="2"/>
  <c r="M773" i="2"/>
  <c r="G773" i="2"/>
  <c r="V773" i="2"/>
  <c r="O773" i="2"/>
  <c r="I773" i="2"/>
  <c r="AA773" i="2"/>
  <c r="U773" i="2"/>
  <c r="Z773" i="2"/>
  <c r="S773" i="2"/>
  <c r="K773" i="2"/>
  <c r="E773" i="2"/>
  <c r="Q773" i="2"/>
  <c r="J775" i="2"/>
  <c r="Z777" i="2"/>
  <c r="V777" i="2"/>
  <c r="R777" i="2"/>
  <c r="N777" i="2"/>
  <c r="J777" i="2"/>
  <c r="F777" i="2"/>
  <c r="AA777" i="2"/>
  <c r="U777" i="2"/>
  <c r="P777" i="2"/>
  <c r="K777" i="2"/>
  <c r="E777" i="2"/>
  <c r="W777" i="2"/>
  <c r="O777" i="2"/>
  <c r="H777" i="2"/>
  <c r="AB777" i="2"/>
  <c r="T777" i="2"/>
  <c r="M777" i="2"/>
  <c r="G777" i="2"/>
  <c r="Y777" i="2"/>
  <c r="S777" i="2"/>
  <c r="L777" i="2"/>
  <c r="D777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W868" i="2"/>
  <c r="O868" i="2"/>
  <c r="G868" i="2"/>
  <c r="V868" i="2"/>
  <c r="N868" i="2"/>
  <c r="F868" i="2"/>
  <c r="R868" i="2"/>
  <c r="AA868" i="2"/>
  <c r="K868" i="2"/>
  <c r="Z868" i="2"/>
  <c r="J868" i="2"/>
  <c r="S880" i="2"/>
  <c r="V969" i="2"/>
  <c r="Y993" i="2"/>
  <c r="U993" i="2"/>
  <c r="Q993" i="2"/>
  <c r="M993" i="2"/>
  <c r="I993" i="2"/>
  <c r="E993" i="2"/>
  <c r="AA993" i="2"/>
  <c r="V993" i="2"/>
  <c r="P993" i="2"/>
  <c r="K993" i="2"/>
  <c r="F993" i="2"/>
  <c r="Z993" i="2"/>
  <c r="T993" i="2"/>
  <c r="O993" i="2"/>
  <c r="J993" i="2"/>
  <c r="D993" i="2"/>
  <c r="S993" i="2"/>
  <c r="H993" i="2"/>
  <c r="AB993" i="2"/>
  <c r="R993" i="2"/>
  <c r="G993" i="2"/>
  <c r="W993" i="2"/>
  <c r="K9" i="3"/>
  <c r="K10" i="3" s="1"/>
  <c r="K11" i="3" s="1"/>
  <c r="N993" i="2"/>
  <c r="L993" i="2"/>
  <c r="F641" i="2"/>
  <c r="K641" i="2"/>
  <c r="P641" i="2"/>
  <c r="V641" i="2"/>
  <c r="F645" i="2"/>
  <c r="K645" i="2"/>
  <c r="P645" i="2"/>
  <c r="V645" i="2"/>
  <c r="E739" i="2"/>
  <c r="J739" i="2"/>
  <c r="P739" i="2"/>
  <c r="U739" i="2"/>
  <c r="Z745" i="2"/>
  <c r="V745" i="2"/>
  <c r="R745" i="2"/>
  <c r="N745" i="2"/>
  <c r="J745" i="2"/>
  <c r="F745" i="2"/>
  <c r="H745" i="2"/>
  <c r="M745" i="2"/>
  <c r="S745" i="2"/>
  <c r="X745" i="2"/>
  <c r="AA747" i="2"/>
  <c r="W747" i="2"/>
  <c r="S747" i="2"/>
  <c r="O747" i="2"/>
  <c r="K747" i="2"/>
  <c r="G747" i="2"/>
  <c r="H747" i="2"/>
  <c r="M747" i="2"/>
  <c r="R747" i="2"/>
  <c r="X747" i="2"/>
  <c r="U753" i="2"/>
  <c r="F755" i="2"/>
  <c r="K755" i="2"/>
  <c r="Q755" i="2"/>
  <c r="V755" i="2"/>
  <c r="Z761" i="2"/>
  <c r="AA761" i="2"/>
  <c r="V761" i="2"/>
  <c r="R761" i="2"/>
  <c r="N761" i="2"/>
  <c r="J761" i="2"/>
  <c r="F761" i="2"/>
  <c r="H761" i="2"/>
  <c r="M761" i="2"/>
  <c r="S761" i="2"/>
  <c r="X761" i="2"/>
  <c r="N779" i="2"/>
  <c r="Y792" i="2"/>
  <c r="U792" i="2"/>
  <c r="Q792" i="2"/>
  <c r="M792" i="2"/>
  <c r="I792" i="2"/>
  <c r="E792" i="2"/>
  <c r="AB792" i="2"/>
  <c r="W792" i="2"/>
  <c r="R792" i="2"/>
  <c r="L792" i="2"/>
  <c r="G792" i="2"/>
  <c r="AA792" i="2"/>
  <c r="V792" i="2"/>
  <c r="P792" i="2"/>
  <c r="K792" i="2"/>
  <c r="F792" i="2"/>
  <c r="N792" i="2"/>
  <c r="X792" i="2"/>
  <c r="H796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H804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H812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H820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H828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H836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W852" i="2"/>
  <c r="O852" i="2"/>
  <c r="G852" i="2"/>
  <c r="V852" i="2"/>
  <c r="N852" i="2"/>
  <c r="F852" i="2"/>
  <c r="S852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Z864" i="2"/>
  <c r="R864" i="2"/>
  <c r="J864" i="2"/>
  <c r="W864" i="2"/>
  <c r="O864" i="2"/>
  <c r="G864" i="2"/>
  <c r="S864" i="2"/>
  <c r="K884" i="2"/>
  <c r="K896" i="2"/>
  <c r="Z983" i="2"/>
  <c r="V983" i="2"/>
  <c r="R983" i="2"/>
  <c r="N983" i="2"/>
  <c r="J983" i="2"/>
  <c r="F983" i="2"/>
  <c r="AA983" i="2"/>
  <c r="U983" i="2"/>
  <c r="P983" i="2"/>
  <c r="K983" i="2"/>
  <c r="E983" i="2"/>
  <c r="Y983" i="2"/>
  <c r="T983" i="2"/>
  <c r="O983" i="2"/>
  <c r="I983" i="2"/>
  <c r="D983" i="2"/>
  <c r="S983" i="2"/>
  <c r="H983" i="2"/>
  <c r="AB983" i="2"/>
  <c r="Q983" i="2"/>
  <c r="G983" i="2"/>
  <c r="X983" i="2"/>
  <c r="Y1001" i="2"/>
  <c r="U1001" i="2"/>
  <c r="Q1001" i="2"/>
  <c r="M1001" i="2"/>
  <c r="I1001" i="2"/>
  <c r="E1001" i="2"/>
  <c r="X1001" i="2"/>
  <c r="S1001" i="2"/>
  <c r="N1001" i="2"/>
  <c r="H1001" i="2"/>
  <c r="AB1001" i="2"/>
  <c r="W1001" i="2"/>
  <c r="R1001" i="2"/>
  <c r="L1001" i="2"/>
  <c r="G1001" i="2"/>
  <c r="AA1001" i="2"/>
  <c r="P1001" i="2"/>
  <c r="F1001" i="2"/>
  <c r="Z1001" i="2"/>
  <c r="O1001" i="2"/>
  <c r="D1001" i="2"/>
  <c r="V1001" i="2"/>
  <c r="Z1025" i="2"/>
  <c r="V1025" i="2"/>
  <c r="R1025" i="2"/>
  <c r="N1025" i="2"/>
  <c r="J1025" i="2"/>
  <c r="F1025" i="2"/>
  <c r="AA1025" i="2"/>
  <c r="U1025" i="2"/>
  <c r="P1025" i="2"/>
  <c r="K1025" i="2"/>
  <c r="E1025" i="2"/>
  <c r="Y1025" i="2"/>
  <c r="T1025" i="2"/>
  <c r="O1025" i="2"/>
  <c r="I1025" i="2"/>
  <c r="D1025" i="2"/>
  <c r="S1025" i="2"/>
  <c r="H1025" i="2"/>
  <c r="AB1025" i="2"/>
  <c r="Q1025" i="2"/>
  <c r="G1025" i="2"/>
  <c r="X1025" i="2"/>
  <c r="AB1141" i="2"/>
  <c r="X1141" i="2"/>
  <c r="T1141" i="2"/>
  <c r="P1141" i="2"/>
  <c r="L1141" i="2"/>
  <c r="H1141" i="2"/>
  <c r="D1141" i="2"/>
  <c r="W1141" i="2"/>
  <c r="R1141" i="2"/>
  <c r="M1141" i="2"/>
  <c r="G1141" i="2"/>
  <c r="AA1141" i="2"/>
  <c r="V1141" i="2"/>
  <c r="Q1141" i="2"/>
  <c r="K1141" i="2"/>
  <c r="F1141" i="2"/>
  <c r="Z1141" i="2"/>
  <c r="U1141" i="2"/>
  <c r="O1141" i="2"/>
  <c r="J1141" i="2"/>
  <c r="E1141" i="2"/>
  <c r="N1141" i="2"/>
  <c r="I1141" i="2"/>
  <c r="Y1141" i="2"/>
  <c r="S1141" i="2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Z848" i="2"/>
  <c r="R848" i="2"/>
  <c r="J848" i="2"/>
  <c r="W848" i="2"/>
  <c r="O848" i="2"/>
  <c r="G848" i="2"/>
  <c r="S848" i="2"/>
  <c r="Z971" i="2"/>
  <c r="V971" i="2"/>
  <c r="R971" i="2"/>
  <c r="N971" i="2"/>
  <c r="J971" i="2"/>
  <c r="F971" i="2"/>
  <c r="AB971" i="2"/>
  <c r="W971" i="2"/>
  <c r="Q971" i="2"/>
  <c r="L971" i="2"/>
  <c r="G971" i="2"/>
  <c r="AA971" i="2"/>
  <c r="U971" i="2"/>
  <c r="P971" i="2"/>
  <c r="K971" i="2"/>
  <c r="E971" i="2"/>
  <c r="S971" i="2"/>
  <c r="H971" i="2"/>
  <c r="Y971" i="2"/>
  <c r="O971" i="2"/>
  <c r="D971" i="2"/>
  <c r="X971" i="2"/>
  <c r="J1087" i="2"/>
  <c r="E1087" i="2"/>
  <c r="I1087" i="2"/>
  <c r="G9" i="3"/>
  <c r="G10" i="3" s="1"/>
  <c r="G11" i="3" s="1"/>
  <c r="G1087" i="2"/>
  <c r="L1087" i="2"/>
  <c r="F1087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39" i="2"/>
  <c r="W739" i="2"/>
  <c r="S739" i="2"/>
  <c r="O739" i="2"/>
  <c r="K739" i="2"/>
  <c r="G739" i="2"/>
  <c r="H739" i="2"/>
  <c r="M739" i="2"/>
  <c r="R739" i="2"/>
  <c r="X739" i="2"/>
  <c r="U745" i="2"/>
  <c r="AA745" i="2"/>
  <c r="J747" i="2"/>
  <c r="P747" i="2"/>
  <c r="U747" i="2"/>
  <c r="Z747" i="2"/>
  <c r="Z753" i="2"/>
  <c r="V753" i="2"/>
  <c r="R753" i="2"/>
  <c r="N753" i="2"/>
  <c r="J753" i="2"/>
  <c r="F753" i="2"/>
  <c r="H753" i="2"/>
  <c r="M753" i="2"/>
  <c r="S753" i="2"/>
  <c r="X753" i="2"/>
  <c r="AB755" i="2"/>
  <c r="X755" i="2"/>
  <c r="T755" i="2"/>
  <c r="P755" i="2"/>
  <c r="L755" i="2"/>
  <c r="H755" i="2"/>
  <c r="D755" i="2"/>
  <c r="I755" i="2"/>
  <c r="N755" i="2"/>
  <c r="S755" i="2"/>
  <c r="Y755" i="2"/>
  <c r="K761" i="2"/>
  <c r="P761" i="2"/>
  <c r="U761" i="2"/>
  <c r="AB761" i="2"/>
  <c r="AB779" i="2"/>
  <c r="X779" i="2"/>
  <c r="T779" i="2"/>
  <c r="P779" i="2"/>
  <c r="L779" i="2"/>
  <c r="H779" i="2"/>
  <c r="D779" i="2"/>
  <c r="AA779" i="2"/>
  <c r="V779" i="2"/>
  <c r="Q779" i="2"/>
  <c r="K779" i="2"/>
  <c r="F779" i="2"/>
  <c r="J779" i="2"/>
  <c r="R779" i="2"/>
  <c r="Y779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F848" i="2"/>
  <c r="V848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W884" i="2"/>
  <c r="O884" i="2"/>
  <c r="G884" i="2"/>
  <c r="V884" i="2"/>
  <c r="N884" i="2"/>
  <c r="F884" i="2"/>
  <c r="S884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Z896" i="2"/>
  <c r="R896" i="2"/>
  <c r="J896" i="2"/>
  <c r="W896" i="2"/>
  <c r="O896" i="2"/>
  <c r="G896" i="2"/>
  <c r="S896" i="2"/>
  <c r="B11" i="3"/>
  <c r="AB963" i="2"/>
  <c r="X963" i="2"/>
  <c r="T963" i="2"/>
  <c r="P963" i="2"/>
  <c r="L963" i="2"/>
  <c r="H963" i="2"/>
  <c r="D963" i="2"/>
  <c r="W963" i="2"/>
  <c r="R963" i="2"/>
  <c r="M963" i="2"/>
  <c r="G963" i="2"/>
  <c r="AA963" i="2"/>
  <c r="V963" i="2"/>
  <c r="Q963" i="2"/>
  <c r="K963" i="2"/>
  <c r="F963" i="2"/>
  <c r="U963" i="2"/>
  <c r="J963" i="2"/>
  <c r="S963" i="2"/>
  <c r="I963" i="2"/>
  <c r="Y963" i="2"/>
  <c r="I971" i="2"/>
  <c r="AB1043" i="2"/>
  <c r="X1043" i="2"/>
  <c r="T1043" i="2"/>
  <c r="P1043" i="2"/>
  <c r="L1043" i="2"/>
  <c r="H1043" i="2"/>
  <c r="D1043" i="2"/>
  <c r="AA1043" i="2"/>
  <c r="V1043" i="2"/>
  <c r="Q1043" i="2"/>
  <c r="K1043" i="2"/>
  <c r="F1043" i="2"/>
  <c r="Z1043" i="2"/>
  <c r="U1043" i="2"/>
  <c r="O1043" i="2"/>
  <c r="J1043" i="2"/>
  <c r="E1043" i="2"/>
  <c r="S1043" i="2"/>
  <c r="I1043" i="2"/>
  <c r="R1043" i="2"/>
  <c r="G1043" i="2"/>
  <c r="Y1043" i="2"/>
  <c r="N1087" i="2"/>
  <c r="Z1253" i="2"/>
  <c r="V1253" i="2"/>
  <c r="R1253" i="2"/>
  <c r="N1253" i="2"/>
  <c r="J1253" i="2"/>
  <c r="F1253" i="2"/>
  <c r="Y1253" i="2"/>
  <c r="U1253" i="2"/>
  <c r="Q1253" i="2"/>
  <c r="M1253" i="2"/>
  <c r="I1253" i="2"/>
  <c r="E1253" i="2"/>
  <c r="W1253" i="2"/>
  <c r="O1253" i="2"/>
  <c r="G1253" i="2"/>
  <c r="AB1253" i="2"/>
  <c r="T1253" i="2"/>
  <c r="L1253" i="2"/>
  <c r="D1253" i="2"/>
  <c r="P1253" i="2"/>
  <c r="AA1253" i="2"/>
  <c r="K1253" i="2"/>
  <c r="X1253" i="2"/>
  <c r="H1253" i="2"/>
  <c r="S1253" i="2"/>
  <c r="G639" i="2"/>
  <c r="K639" i="2"/>
  <c r="O639" i="2"/>
  <c r="S639" i="2"/>
  <c r="W639" i="2"/>
  <c r="G643" i="2"/>
  <c r="K643" i="2"/>
  <c r="O643" i="2"/>
  <c r="S643" i="2"/>
  <c r="W643" i="2"/>
  <c r="Z769" i="2"/>
  <c r="V769" i="2"/>
  <c r="R769" i="2"/>
  <c r="N769" i="2"/>
  <c r="J769" i="2"/>
  <c r="F769" i="2"/>
  <c r="H769" i="2"/>
  <c r="M769" i="2"/>
  <c r="S769" i="2"/>
  <c r="X769" i="2"/>
  <c r="AA771" i="2"/>
  <c r="W771" i="2"/>
  <c r="S771" i="2"/>
  <c r="O771" i="2"/>
  <c r="K771" i="2"/>
  <c r="G771" i="2"/>
  <c r="H771" i="2"/>
  <c r="M771" i="2"/>
  <c r="R771" i="2"/>
  <c r="X771" i="2"/>
  <c r="J844" i="2"/>
  <c r="R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K856" i="2"/>
  <c r="S856" i="2"/>
  <c r="AA856" i="2"/>
  <c r="J860" i="2"/>
  <c r="R860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K872" i="2"/>
  <c r="S872" i="2"/>
  <c r="AA872" i="2"/>
  <c r="J876" i="2"/>
  <c r="R876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K888" i="2"/>
  <c r="S888" i="2"/>
  <c r="AA888" i="2"/>
  <c r="J892" i="2"/>
  <c r="R892" i="2"/>
  <c r="J973" i="2"/>
  <c r="AB999" i="2"/>
  <c r="X999" i="2"/>
  <c r="T999" i="2"/>
  <c r="P999" i="2"/>
  <c r="L999" i="2"/>
  <c r="H999" i="2"/>
  <c r="D999" i="2"/>
  <c r="Y999" i="2"/>
  <c r="S999" i="2"/>
  <c r="N999" i="2"/>
  <c r="I999" i="2"/>
  <c r="W999" i="2"/>
  <c r="R999" i="2"/>
  <c r="M999" i="2"/>
  <c r="G999" i="2"/>
  <c r="K999" i="2"/>
  <c r="V999" i="2"/>
  <c r="R9" i="3"/>
  <c r="R10" i="3" s="1"/>
  <c r="R11" i="3" s="1"/>
  <c r="J1021" i="2"/>
  <c r="Y1023" i="2"/>
  <c r="U1023" i="2"/>
  <c r="Q1023" i="2"/>
  <c r="M1023" i="2"/>
  <c r="I1023" i="2"/>
  <c r="E1023" i="2"/>
  <c r="AB1023" i="2"/>
  <c r="W1023" i="2"/>
  <c r="R1023" i="2"/>
  <c r="L1023" i="2"/>
  <c r="G1023" i="2"/>
  <c r="AA1023" i="2"/>
  <c r="V1023" i="2"/>
  <c r="P1023" i="2"/>
  <c r="K1023" i="2"/>
  <c r="F1023" i="2"/>
  <c r="N1023" i="2"/>
  <c r="X1023" i="2"/>
  <c r="L1027" i="2"/>
  <c r="K1031" i="2"/>
  <c r="L1041" i="2"/>
  <c r="Z1045" i="2"/>
  <c r="V1045" i="2"/>
  <c r="R1045" i="2"/>
  <c r="N1045" i="2"/>
  <c r="J1045" i="2"/>
  <c r="F1045" i="2"/>
  <c r="AB1045" i="2"/>
  <c r="W1045" i="2"/>
  <c r="Q1045" i="2"/>
  <c r="L1045" i="2"/>
  <c r="G1045" i="2"/>
  <c r="AA1045" i="2"/>
  <c r="U1045" i="2"/>
  <c r="P1045" i="2"/>
  <c r="K1045" i="2"/>
  <c r="E1045" i="2"/>
  <c r="M1045" i="2"/>
  <c r="X1045" i="2"/>
  <c r="Z1139" i="2"/>
  <c r="V1139" i="2"/>
  <c r="R1139" i="2"/>
  <c r="N1139" i="2"/>
  <c r="J1139" i="2"/>
  <c r="F1139" i="2"/>
  <c r="AB1139" i="2"/>
  <c r="W1139" i="2"/>
  <c r="Q1139" i="2"/>
  <c r="L1139" i="2"/>
  <c r="G1139" i="2"/>
  <c r="AA1139" i="2"/>
  <c r="U1139" i="2"/>
  <c r="P1139" i="2"/>
  <c r="K1139" i="2"/>
  <c r="E1139" i="2"/>
  <c r="Y1139" i="2"/>
  <c r="T1139" i="2"/>
  <c r="O1139" i="2"/>
  <c r="I1139" i="2"/>
  <c r="D1139" i="2"/>
  <c r="S1139" i="2"/>
  <c r="M1139" i="2"/>
  <c r="Y1185" i="2"/>
  <c r="U1185" i="2"/>
  <c r="Q1185" i="2"/>
  <c r="M1185" i="2"/>
  <c r="I1185" i="2"/>
  <c r="E1185" i="2"/>
  <c r="AB1185" i="2"/>
  <c r="X1185" i="2"/>
  <c r="T1185" i="2"/>
  <c r="P1185" i="2"/>
  <c r="L1185" i="2"/>
  <c r="H1185" i="2"/>
  <c r="D1185" i="2"/>
  <c r="Z1185" i="2"/>
  <c r="R1185" i="2"/>
  <c r="J1185" i="2"/>
  <c r="W1185" i="2"/>
  <c r="O1185" i="2"/>
  <c r="G1185" i="2"/>
  <c r="V1185" i="2"/>
  <c r="N1185" i="2"/>
  <c r="F1185" i="2"/>
  <c r="AA1185" i="2"/>
  <c r="S1185" i="2"/>
  <c r="C1290" i="2"/>
  <c r="Z1289" i="2"/>
  <c r="Z1290" i="2" s="1"/>
  <c r="V1289" i="2"/>
  <c r="V1290" i="2" s="1"/>
  <c r="R1289" i="2"/>
  <c r="R1290" i="2" s="1"/>
  <c r="N1289" i="2"/>
  <c r="N1290" i="2" s="1"/>
  <c r="J1289" i="2"/>
  <c r="J1290" i="2" s="1"/>
  <c r="F1289" i="2"/>
  <c r="F1290" i="2" s="1"/>
  <c r="AB1289" i="2"/>
  <c r="AB1290" i="2" s="1"/>
  <c r="W1289" i="2"/>
  <c r="W1290" i="2" s="1"/>
  <c r="Q1289" i="2"/>
  <c r="Q1290" i="2" s="1"/>
  <c r="L1289" i="2"/>
  <c r="L1290" i="2" s="1"/>
  <c r="G1289" i="2"/>
  <c r="G1290" i="2" s="1"/>
  <c r="AA1289" i="2"/>
  <c r="AA1290" i="2" s="1"/>
  <c r="U1289" i="2"/>
  <c r="U1290" i="2" s="1"/>
  <c r="P1289" i="2"/>
  <c r="P1290" i="2" s="1"/>
  <c r="K1289" i="2"/>
  <c r="K1290" i="2" s="1"/>
  <c r="E1289" i="2"/>
  <c r="E1290" i="2" s="1"/>
  <c r="S1289" i="2"/>
  <c r="S1290" i="2" s="1"/>
  <c r="H1289" i="2"/>
  <c r="H1290" i="2" s="1"/>
  <c r="Y1289" i="2"/>
  <c r="Y1290" i="2" s="1"/>
  <c r="O1289" i="2"/>
  <c r="O1290" i="2" s="1"/>
  <c r="D1289" i="2"/>
  <c r="D1290" i="2" s="1"/>
  <c r="T1289" i="2"/>
  <c r="T1290" i="2" s="1"/>
  <c r="M1289" i="2"/>
  <c r="M1290" i="2" s="1"/>
  <c r="I1289" i="2"/>
  <c r="I1290" i="2" s="1"/>
  <c r="Y844" i="2"/>
  <c r="U844" i="2"/>
  <c r="Q844" i="2"/>
  <c r="M844" i="2"/>
  <c r="I844" i="2"/>
  <c r="E844" i="2"/>
  <c r="AB844" i="2"/>
  <c r="X844" i="2"/>
  <c r="T844" i="2"/>
  <c r="P844" i="2"/>
  <c r="L844" i="2"/>
  <c r="H844" i="2"/>
  <c r="D844" i="2"/>
  <c r="K844" i="2"/>
  <c r="S844" i="2"/>
  <c r="AA844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AB973" i="2"/>
  <c r="X973" i="2"/>
  <c r="T973" i="2"/>
  <c r="P973" i="2"/>
  <c r="L973" i="2"/>
  <c r="H973" i="2"/>
  <c r="D973" i="2"/>
  <c r="W973" i="2"/>
  <c r="R973" i="2"/>
  <c r="M973" i="2"/>
  <c r="G973" i="2"/>
  <c r="AA973" i="2"/>
  <c r="V973" i="2"/>
  <c r="Q973" i="2"/>
  <c r="K973" i="2"/>
  <c r="F973" i="2"/>
  <c r="N973" i="2"/>
  <c r="Y973" i="2"/>
  <c r="AB1021" i="2"/>
  <c r="X1021" i="2"/>
  <c r="T1021" i="2"/>
  <c r="P1021" i="2"/>
  <c r="L1021" i="2"/>
  <c r="H1021" i="2"/>
  <c r="D1021" i="2"/>
  <c r="W1021" i="2"/>
  <c r="R1021" i="2"/>
  <c r="M1021" i="2"/>
  <c r="G1021" i="2"/>
  <c r="AA1021" i="2"/>
  <c r="V1021" i="2"/>
  <c r="Q1021" i="2"/>
  <c r="K1021" i="2"/>
  <c r="F1021" i="2"/>
  <c r="N1021" i="2"/>
  <c r="Y1021" i="2"/>
  <c r="AA1027" i="2"/>
  <c r="W1027" i="2"/>
  <c r="S1027" i="2"/>
  <c r="O1027" i="2"/>
  <c r="K1027" i="2"/>
  <c r="G1027" i="2"/>
  <c r="Z1027" i="2"/>
  <c r="U1027" i="2"/>
  <c r="P1027" i="2"/>
  <c r="J1027" i="2"/>
  <c r="E1027" i="2"/>
  <c r="Y1027" i="2"/>
  <c r="T1027" i="2"/>
  <c r="N1027" i="2"/>
  <c r="I1027" i="2"/>
  <c r="D1027" i="2"/>
  <c r="M1027" i="2"/>
  <c r="X1027" i="2"/>
  <c r="Y1031" i="2"/>
  <c r="U1031" i="2"/>
  <c r="Q1031" i="2"/>
  <c r="M1031" i="2"/>
  <c r="I1031" i="2"/>
  <c r="E1031" i="2"/>
  <c r="Z1031" i="2"/>
  <c r="T1031" i="2"/>
  <c r="O1031" i="2"/>
  <c r="J1031" i="2"/>
  <c r="D1031" i="2"/>
  <c r="X1031" i="2"/>
  <c r="S1031" i="2"/>
  <c r="N1031" i="2"/>
  <c r="H1031" i="2"/>
  <c r="L1031" i="2"/>
  <c r="W1031" i="2"/>
  <c r="Z1041" i="2"/>
  <c r="V1041" i="2"/>
  <c r="R1041" i="2"/>
  <c r="N1041" i="2"/>
  <c r="J1041" i="2"/>
  <c r="F1041" i="2"/>
  <c r="AA1041" i="2"/>
  <c r="U1041" i="2"/>
  <c r="P1041" i="2"/>
  <c r="K1041" i="2"/>
  <c r="E1041" i="2"/>
  <c r="Y1041" i="2"/>
  <c r="T1041" i="2"/>
  <c r="O1041" i="2"/>
  <c r="I1041" i="2"/>
  <c r="D1041" i="2"/>
  <c r="M1041" i="2"/>
  <c r="X1041" i="2"/>
  <c r="Y1117" i="2"/>
  <c r="U1117" i="2"/>
  <c r="Q1117" i="2"/>
  <c r="M1117" i="2"/>
  <c r="I1117" i="2"/>
  <c r="E1117" i="2"/>
  <c r="AB1117" i="2"/>
  <c r="X1117" i="2"/>
  <c r="T1117" i="2"/>
  <c r="P1117" i="2"/>
  <c r="L1117" i="2"/>
  <c r="H1117" i="2"/>
  <c r="D1117" i="2"/>
  <c r="W1117" i="2"/>
  <c r="O1117" i="2"/>
  <c r="G1117" i="2"/>
  <c r="V1117" i="2"/>
  <c r="N1117" i="2"/>
  <c r="F1117" i="2"/>
  <c r="S1117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AB1127" i="2"/>
  <c r="X1127" i="2"/>
  <c r="T1127" i="2"/>
  <c r="P1127" i="2"/>
  <c r="L1127" i="2"/>
  <c r="H1127" i="2"/>
  <c r="W1127" i="2"/>
  <c r="G1127" i="2"/>
  <c r="S1127" i="2"/>
  <c r="D1127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X1163" i="2"/>
  <c r="P1163" i="2"/>
  <c r="H1163" i="2"/>
  <c r="W1163" i="2"/>
  <c r="O1163" i="2"/>
  <c r="G1163" i="2"/>
  <c r="AB1163" i="2"/>
  <c r="T1163" i="2"/>
  <c r="L1163" i="2"/>
  <c r="D1163" i="2"/>
  <c r="S1163" i="2"/>
  <c r="K1163" i="2"/>
  <c r="Y1225" i="2"/>
  <c r="Z1225" i="2"/>
  <c r="U1225" i="2"/>
  <c r="Q1225" i="2"/>
  <c r="M1225" i="2"/>
  <c r="I1225" i="2"/>
  <c r="E1225" i="2"/>
  <c r="X1225" i="2"/>
  <c r="T1225" i="2"/>
  <c r="P1225" i="2"/>
  <c r="L1225" i="2"/>
  <c r="H1225" i="2"/>
  <c r="D1225" i="2"/>
  <c r="AA1225" i="2"/>
  <c r="R1225" i="2"/>
  <c r="J1225" i="2"/>
  <c r="W1225" i="2"/>
  <c r="O1225" i="2"/>
  <c r="G1225" i="2"/>
  <c r="V1225" i="2"/>
  <c r="N1225" i="2"/>
  <c r="F1225" i="2"/>
  <c r="AB1225" i="2"/>
  <c r="S1225" i="2"/>
  <c r="X1289" i="2"/>
  <c r="X1290" i="2" s="1"/>
  <c r="Z979" i="2"/>
  <c r="V979" i="2"/>
  <c r="R979" i="2"/>
  <c r="N979" i="2"/>
  <c r="J979" i="2"/>
  <c r="F979" i="2"/>
  <c r="H979" i="2"/>
  <c r="M979" i="2"/>
  <c r="S979" i="2"/>
  <c r="X979" i="2"/>
  <c r="AB981" i="2"/>
  <c r="X981" i="2"/>
  <c r="T981" i="2"/>
  <c r="P981" i="2"/>
  <c r="L981" i="2"/>
  <c r="H981" i="2"/>
  <c r="D981" i="2"/>
  <c r="I981" i="2"/>
  <c r="N981" i="2"/>
  <c r="S981" i="2"/>
  <c r="Y981" i="2"/>
  <c r="Z995" i="2"/>
  <c r="V995" i="2"/>
  <c r="R995" i="2"/>
  <c r="N995" i="2"/>
  <c r="J995" i="2"/>
  <c r="F995" i="2"/>
  <c r="H995" i="2"/>
  <c r="M995" i="2"/>
  <c r="S995" i="2"/>
  <c r="X995" i="2"/>
  <c r="AA997" i="2"/>
  <c r="W997" i="2"/>
  <c r="S997" i="2"/>
  <c r="O997" i="2"/>
  <c r="K997" i="2"/>
  <c r="G997" i="2"/>
  <c r="H997" i="2"/>
  <c r="M997" i="2"/>
  <c r="R997" i="2"/>
  <c r="X997" i="2"/>
  <c r="Z1037" i="2"/>
  <c r="V1037" i="2"/>
  <c r="R1037" i="2"/>
  <c r="N1037" i="2"/>
  <c r="J1037" i="2"/>
  <c r="F1037" i="2"/>
  <c r="H1037" i="2"/>
  <c r="M1037" i="2"/>
  <c r="S1037" i="2"/>
  <c r="X1037" i="2"/>
  <c r="AB1039" i="2"/>
  <c r="X1039" i="2"/>
  <c r="T1039" i="2"/>
  <c r="P1039" i="2"/>
  <c r="L1039" i="2"/>
  <c r="H1039" i="2"/>
  <c r="D1039" i="2"/>
  <c r="I1039" i="2"/>
  <c r="N1039" i="2"/>
  <c r="S1039" i="2"/>
  <c r="Y1039" i="2"/>
  <c r="Z1053" i="2"/>
  <c r="V1053" i="2"/>
  <c r="R1053" i="2"/>
  <c r="N1053" i="2"/>
  <c r="J1053" i="2"/>
  <c r="F1053" i="2"/>
  <c r="H1053" i="2"/>
  <c r="M1053" i="2"/>
  <c r="S1053" i="2"/>
  <c r="X1053" i="2"/>
  <c r="AB1055" i="2"/>
  <c r="X1055" i="2"/>
  <c r="T1055" i="2"/>
  <c r="P1055" i="2"/>
  <c r="L1055" i="2"/>
  <c r="H1055" i="2"/>
  <c r="D1055" i="2"/>
  <c r="I1055" i="2"/>
  <c r="N1055" i="2"/>
  <c r="S1055" i="2"/>
  <c r="Y1055" i="2"/>
  <c r="Y1067" i="2"/>
  <c r="U1067" i="2"/>
  <c r="Q1067" i="2"/>
  <c r="Q1076" i="2" s="1"/>
  <c r="M1067" i="2"/>
  <c r="I1067" i="2"/>
  <c r="E1067" i="2"/>
  <c r="H1067" i="2"/>
  <c r="N1067" i="2"/>
  <c r="S1067" i="2"/>
  <c r="X1067" i="2"/>
  <c r="AB1089" i="2"/>
  <c r="AB1090" i="2" s="1"/>
  <c r="X1089" i="2"/>
  <c r="X1090" i="2" s="1"/>
  <c r="T1089" i="2"/>
  <c r="T1090" i="2" s="1"/>
  <c r="P1089" i="2"/>
  <c r="P1090" i="2" s="1"/>
  <c r="L1089" i="2"/>
  <c r="H1089" i="2"/>
  <c r="H1090" i="2" s="1"/>
  <c r="D1089" i="2"/>
  <c r="D1090" i="2" s="1"/>
  <c r="I1089" i="2"/>
  <c r="N1089" i="2"/>
  <c r="S1089" i="2"/>
  <c r="S1090" i="2" s="1"/>
  <c r="Y1089" i="2"/>
  <c r="Y1090" i="2" s="1"/>
  <c r="Y1101" i="2"/>
  <c r="U1101" i="2"/>
  <c r="Q1101" i="2"/>
  <c r="M1101" i="2"/>
  <c r="I1101" i="2"/>
  <c r="E1101" i="2"/>
  <c r="H1101" i="2"/>
  <c r="N1101" i="2"/>
  <c r="S1101" i="2"/>
  <c r="X1101" i="2"/>
  <c r="Y1105" i="2"/>
  <c r="U1105" i="2"/>
  <c r="Q1105" i="2"/>
  <c r="M1105" i="2"/>
  <c r="I1105" i="2"/>
  <c r="E1105" i="2"/>
  <c r="H1105" i="2"/>
  <c r="N1105" i="2"/>
  <c r="S1105" i="2"/>
  <c r="X1105" i="2"/>
  <c r="Z1123" i="2"/>
  <c r="V1123" i="2"/>
  <c r="R1123" i="2"/>
  <c r="N1123" i="2"/>
  <c r="J1123" i="2"/>
  <c r="F1123" i="2"/>
  <c r="Y1123" i="2"/>
  <c r="U1123" i="2"/>
  <c r="Q1123" i="2"/>
  <c r="M1123" i="2"/>
  <c r="I1123" i="2"/>
  <c r="E1123" i="2"/>
  <c r="K1123" i="2"/>
  <c r="S1123" i="2"/>
  <c r="AA1123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W1197" i="2"/>
  <c r="O1197" i="2"/>
  <c r="G1197" i="2"/>
  <c r="V1197" i="2"/>
  <c r="N1197" i="2"/>
  <c r="F1197" i="2"/>
  <c r="AA1197" i="2"/>
  <c r="S1197" i="2"/>
  <c r="K1197" i="2"/>
  <c r="G790" i="2"/>
  <c r="K790" i="2"/>
  <c r="O790" i="2"/>
  <c r="S790" i="2"/>
  <c r="W790" i="2"/>
  <c r="G794" i="2"/>
  <c r="K794" i="2"/>
  <c r="O794" i="2"/>
  <c r="S794" i="2"/>
  <c r="S953" i="2" s="1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Y898" i="2"/>
  <c r="U898" i="2"/>
  <c r="Q898" i="2"/>
  <c r="M898" i="2"/>
  <c r="I898" i="2"/>
  <c r="E898" i="2"/>
  <c r="H898" i="2"/>
  <c r="N898" i="2"/>
  <c r="S898" i="2"/>
  <c r="X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Z965" i="2"/>
  <c r="V965" i="2"/>
  <c r="R965" i="2"/>
  <c r="N965" i="2"/>
  <c r="J965" i="2"/>
  <c r="F965" i="2"/>
  <c r="H965" i="2"/>
  <c r="M965" i="2"/>
  <c r="S965" i="2"/>
  <c r="X965" i="2"/>
  <c r="AB967" i="2"/>
  <c r="X967" i="2"/>
  <c r="T967" i="2"/>
  <c r="P967" i="2"/>
  <c r="L967" i="2"/>
  <c r="H967" i="2"/>
  <c r="D967" i="2"/>
  <c r="D984" i="2" s="1"/>
  <c r="I967" i="2"/>
  <c r="N967" i="2"/>
  <c r="S967" i="2"/>
  <c r="Y967" i="2"/>
  <c r="Z975" i="2"/>
  <c r="V975" i="2"/>
  <c r="R975" i="2"/>
  <c r="N975" i="2"/>
  <c r="J975" i="2"/>
  <c r="F975" i="2"/>
  <c r="H975" i="2"/>
  <c r="M975" i="2"/>
  <c r="S975" i="2"/>
  <c r="X975" i="2"/>
  <c r="AB977" i="2"/>
  <c r="X977" i="2"/>
  <c r="T977" i="2"/>
  <c r="P977" i="2"/>
  <c r="L977" i="2"/>
  <c r="H977" i="2"/>
  <c r="D977" i="2"/>
  <c r="I977" i="2"/>
  <c r="N977" i="2"/>
  <c r="S977" i="2"/>
  <c r="Y977" i="2"/>
  <c r="D979" i="2"/>
  <c r="I979" i="2"/>
  <c r="O979" i="2"/>
  <c r="T979" i="2"/>
  <c r="Y979" i="2"/>
  <c r="E981" i="2"/>
  <c r="J981" i="2"/>
  <c r="O981" i="2"/>
  <c r="U981" i="2"/>
  <c r="Z981" i="2"/>
  <c r="D995" i="2"/>
  <c r="D1008" i="2" s="1"/>
  <c r="I995" i="2"/>
  <c r="O995" i="2"/>
  <c r="T995" i="2"/>
  <c r="Y995" i="2"/>
  <c r="D997" i="2"/>
  <c r="I997" i="2"/>
  <c r="N997" i="2"/>
  <c r="T997" i="2"/>
  <c r="Y997" i="2"/>
  <c r="Y1005" i="2"/>
  <c r="U1005" i="2"/>
  <c r="Q1005" i="2"/>
  <c r="M1005" i="2"/>
  <c r="I1005" i="2"/>
  <c r="E1005" i="2"/>
  <c r="H1005" i="2"/>
  <c r="N1005" i="2"/>
  <c r="S1005" i="2"/>
  <c r="X1005" i="2"/>
  <c r="Z1017" i="2"/>
  <c r="V1017" i="2"/>
  <c r="R1017" i="2"/>
  <c r="N1017" i="2"/>
  <c r="J1017" i="2"/>
  <c r="F1017" i="2"/>
  <c r="H1017" i="2"/>
  <c r="M1017" i="2"/>
  <c r="S1017" i="2"/>
  <c r="X1017" i="2"/>
  <c r="AA1019" i="2"/>
  <c r="W1019" i="2"/>
  <c r="S1019" i="2"/>
  <c r="O1019" i="2"/>
  <c r="K1019" i="2"/>
  <c r="G1019" i="2"/>
  <c r="H1019" i="2"/>
  <c r="M1019" i="2"/>
  <c r="R1019" i="2"/>
  <c r="X1019" i="2"/>
  <c r="Z1033" i="2"/>
  <c r="V1033" i="2"/>
  <c r="R1033" i="2"/>
  <c r="N1033" i="2"/>
  <c r="J1033" i="2"/>
  <c r="F1033" i="2"/>
  <c r="H1033" i="2"/>
  <c r="M1033" i="2"/>
  <c r="S1033" i="2"/>
  <c r="X1033" i="2"/>
  <c r="AB1035" i="2"/>
  <c r="X1035" i="2"/>
  <c r="T1035" i="2"/>
  <c r="P1035" i="2"/>
  <c r="L1035" i="2"/>
  <c r="H1035" i="2"/>
  <c r="D1035" i="2"/>
  <c r="I1035" i="2"/>
  <c r="N1035" i="2"/>
  <c r="S1035" i="2"/>
  <c r="Y1035" i="2"/>
  <c r="D1037" i="2"/>
  <c r="I1037" i="2"/>
  <c r="O1037" i="2"/>
  <c r="T1037" i="2"/>
  <c r="Y1037" i="2"/>
  <c r="E1039" i="2"/>
  <c r="J1039" i="2"/>
  <c r="O1039" i="2"/>
  <c r="U1039" i="2"/>
  <c r="Z1039" i="2"/>
  <c r="Z1049" i="2"/>
  <c r="V1049" i="2"/>
  <c r="R1049" i="2"/>
  <c r="N1049" i="2"/>
  <c r="J1049" i="2"/>
  <c r="F1049" i="2"/>
  <c r="H1049" i="2"/>
  <c r="M1049" i="2"/>
  <c r="S1049" i="2"/>
  <c r="X1049" i="2"/>
  <c r="AB1051" i="2"/>
  <c r="X1051" i="2"/>
  <c r="T1051" i="2"/>
  <c r="P1051" i="2"/>
  <c r="L1051" i="2"/>
  <c r="H1051" i="2"/>
  <c r="D1051" i="2"/>
  <c r="I1051" i="2"/>
  <c r="N1051" i="2"/>
  <c r="S1051" i="2"/>
  <c r="Y1051" i="2"/>
  <c r="D1053" i="2"/>
  <c r="I1053" i="2"/>
  <c r="O1053" i="2"/>
  <c r="T1053" i="2"/>
  <c r="Y1053" i="2"/>
  <c r="E1055" i="2"/>
  <c r="J1055" i="2"/>
  <c r="O1055" i="2"/>
  <c r="U1055" i="2"/>
  <c r="Z1055" i="2"/>
  <c r="D1067" i="2"/>
  <c r="J1067" i="2"/>
  <c r="O1067" i="2"/>
  <c r="T1067" i="2"/>
  <c r="Z1067" i="2"/>
  <c r="J9" i="3"/>
  <c r="J10" i="3" s="1"/>
  <c r="J11" i="3" s="1"/>
  <c r="E1089" i="2"/>
  <c r="J1089" i="2"/>
  <c r="O1089" i="2"/>
  <c r="O1090" i="2" s="1"/>
  <c r="U1089" i="2"/>
  <c r="U1090" i="2" s="1"/>
  <c r="Z1089" i="2"/>
  <c r="Z1090" i="2" s="1"/>
  <c r="D1101" i="2"/>
  <c r="J1101" i="2"/>
  <c r="O1101" i="2"/>
  <c r="T1101" i="2"/>
  <c r="Z1101" i="2"/>
  <c r="D1105" i="2"/>
  <c r="J1105" i="2"/>
  <c r="O1105" i="2"/>
  <c r="T1105" i="2"/>
  <c r="Z1105" i="2"/>
  <c r="Z1119" i="2"/>
  <c r="V1119" i="2"/>
  <c r="R1119" i="2"/>
  <c r="N1119" i="2"/>
  <c r="J1119" i="2"/>
  <c r="F1119" i="2"/>
  <c r="Y1119" i="2"/>
  <c r="U1119" i="2"/>
  <c r="Q1119" i="2"/>
  <c r="M1119" i="2"/>
  <c r="I1119" i="2"/>
  <c r="E1119" i="2"/>
  <c r="K1119" i="2"/>
  <c r="S1119" i="2"/>
  <c r="AA1119" i="2"/>
  <c r="D1123" i="2"/>
  <c r="L1123" i="2"/>
  <c r="T1123" i="2"/>
  <c r="AB1123" i="2"/>
  <c r="Z1147" i="2"/>
  <c r="V1147" i="2"/>
  <c r="R1147" i="2"/>
  <c r="N1147" i="2"/>
  <c r="J1147" i="2"/>
  <c r="F1147" i="2"/>
  <c r="Y1147" i="2"/>
  <c r="U1147" i="2"/>
  <c r="Q1147" i="2"/>
  <c r="M1147" i="2"/>
  <c r="I1147" i="2"/>
  <c r="E1147" i="2"/>
  <c r="X1147" i="2"/>
  <c r="P1147" i="2"/>
  <c r="H1147" i="2"/>
  <c r="W1147" i="2"/>
  <c r="O1147" i="2"/>
  <c r="G1147" i="2"/>
  <c r="AB1147" i="2"/>
  <c r="T1147" i="2"/>
  <c r="L1147" i="2"/>
  <c r="D1147" i="2"/>
  <c r="J1197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Z1209" i="2"/>
  <c r="R1209" i="2"/>
  <c r="J1209" i="2"/>
  <c r="W1209" i="2"/>
  <c r="O1209" i="2"/>
  <c r="G1209" i="2"/>
  <c r="V1209" i="2"/>
  <c r="N1209" i="2"/>
  <c r="F1209" i="2"/>
  <c r="AB1233" i="2"/>
  <c r="X1233" i="2"/>
  <c r="T1233" i="2"/>
  <c r="P1233" i="2"/>
  <c r="L1233" i="2"/>
  <c r="H1233" i="2"/>
  <c r="D1233" i="2"/>
  <c r="Y1233" i="2"/>
  <c r="S1233" i="2"/>
  <c r="N1233" i="2"/>
  <c r="I1233" i="2"/>
  <c r="W1233" i="2"/>
  <c r="R1233" i="2"/>
  <c r="M1233" i="2"/>
  <c r="G1233" i="2"/>
  <c r="U1233" i="2"/>
  <c r="J1233" i="2"/>
  <c r="AA1233" i="2"/>
  <c r="Q1233" i="2"/>
  <c r="F1233" i="2"/>
  <c r="Z1233" i="2"/>
  <c r="O1233" i="2"/>
  <c r="E1233" i="2"/>
  <c r="Z1365" i="2"/>
  <c r="V1365" i="2"/>
  <c r="R1365" i="2"/>
  <c r="N1365" i="2"/>
  <c r="J1365" i="2"/>
  <c r="F1365" i="2"/>
  <c r="Y1365" i="2"/>
  <c r="U1365" i="2"/>
  <c r="Q1365" i="2"/>
  <c r="M1365" i="2"/>
  <c r="I1365" i="2"/>
  <c r="E1365" i="2"/>
  <c r="X1365" i="2"/>
  <c r="P1365" i="2"/>
  <c r="H1365" i="2"/>
  <c r="W1365" i="2"/>
  <c r="O1365" i="2"/>
  <c r="G1365" i="2"/>
  <c r="AA1365" i="2"/>
  <c r="K1365" i="2"/>
  <c r="T1365" i="2"/>
  <c r="D1365" i="2"/>
  <c r="AB1365" i="2"/>
  <c r="S1365" i="2"/>
  <c r="L1365" i="2"/>
  <c r="Z1135" i="2"/>
  <c r="V1135" i="2"/>
  <c r="R1135" i="2"/>
  <c r="N1135" i="2"/>
  <c r="J1135" i="2"/>
  <c r="F1135" i="2"/>
  <c r="H1135" i="2"/>
  <c r="M1135" i="2"/>
  <c r="S1135" i="2"/>
  <c r="X1135" i="2"/>
  <c r="AB1137" i="2"/>
  <c r="X1137" i="2"/>
  <c r="T1137" i="2"/>
  <c r="P1137" i="2"/>
  <c r="L1137" i="2"/>
  <c r="H1137" i="2"/>
  <c r="D1137" i="2"/>
  <c r="I1137" i="2"/>
  <c r="N1137" i="2"/>
  <c r="S1137" i="2"/>
  <c r="Y1137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Y1189" i="2"/>
  <c r="U1189" i="2"/>
  <c r="Q1189" i="2"/>
  <c r="M1189" i="2"/>
  <c r="I1189" i="2"/>
  <c r="E1189" i="2"/>
  <c r="AB1189" i="2"/>
  <c r="X1189" i="2"/>
  <c r="T1189" i="2"/>
  <c r="P1189" i="2"/>
  <c r="L1189" i="2"/>
  <c r="H1189" i="2"/>
  <c r="D1189" i="2"/>
  <c r="K1189" i="2"/>
  <c r="S1189" i="2"/>
  <c r="AA1189" i="2"/>
  <c r="AA1193" i="2"/>
  <c r="W1193" i="2"/>
  <c r="S1193" i="2"/>
  <c r="O1193" i="2"/>
  <c r="K1193" i="2"/>
  <c r="G1193" i="2"/>
  <c r="Z1193" i="2"/>
  <c r="V1193" i="2"/>
  <c r="R1193" i="2"/>
  <c r="N1193" i="2"/>
  <c r="J1193" i="2"/>
  <c r="F1193" i="2"/>
  <c r="I1193" i="2"/>
  <c r="Q1193" i="2"/>
  <c r="Y1193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AA1243" i="2"/>
  <c r="W1243" i="2"/>
  <c r="S1243" i="2"/>
  <c r="O1243" i="2"/>
  <c r="K1243" i="2"/>
  <c r="G1243" i="2"/>
  <c r="AB1243" i="2"/>
  <c r="V1243" i="2"/>
  <c r="Q1243" i="2"/>
  <c r="L1243" i="2"/>
  <c r="F1243" i="2"/>
  <c r="Z1243" i="2"/>
  <c r="U1243" i="2"/>
  <c r="P1243" i="2"/>
  <c r="J1243" i="2"/>
  <c r="E1243" i="2"/>
  <c r="M1243" i="2"/>
  <c r="X1243" i="2"/>
  <c r="Z1261" i="2"/>
  <c r="V1261" i="2"/>
  <c r="R1261" i="2"/>
  <c r="N1261" i="2"/>
  <c r="J1261" i="2"/>
  <c r="F1261" i="2"/>
  <c r="AA1261" i="2"/>
  <c r="U1261" i="2"/>
  <c r="P1261" i="2"/>
  <c r="K1261" i="2"/>
  <c r="E1261" i="2"/>
  <c r="Y1261" i="2"/>
  <c r="T1261" i="2"/>
  <c r="O1261" i="2"/>
  <c r="I1261" i="2"/>
  <c r="D1261" i="2"/>
  <c r="S1261" i="2"/>
  <c r="H1261" i="2"/>
  <c r="AB1261" i="2"/>
  <c r="Q1261" i="2"/>
  <c r="G1261" i="2"/>
  <c r="X1261" i="2"/>
  <c r="Z1265" i="2"/>
  <c r="V1265" i="2"/>
  <c r="R1265" i="2"/>
  <c r="N1265" i="2"/>
  <c r="J1265" i="2"/>
  <c r="F1265" i="2"/>
  <c r="AB1265" i="2"/>
  <c r="W1265" i="2"/>
  <c r="Q1265" i="2"/>
  <c r="L1265" i="2"/>
  <c r="G1265" i="2"/>
  <c r="AA1265" i="2"/>
  <c r="U1265" i="2"/>
  <c r="P1265" i="2"/>
  <c r="K1265" i="2"/>
  <c r="E1265" i="2"/>
  <c r="T1265" i="2"/>
  <c r="I1265" i="2"/>
  <c r="S1265" i="2"/>
  <c r="H1265" i="2"/>
  <c r="X1265" i="2"/>
  <c r="G1115" i="2"/>
  <c r="K1115" i="2"/>
  <c r="O1115" i="2"/>
  <c r="S1115" i="2"/>
  <c r="W1115" i="2"/>
  <c r="AA1115" i="2"/>
  <c r="G1121" i="2"/>
  <c r="K1121" i="2"/>
  <c r="O1121" i="2"/>
  <c r="S1121" i="2"/>
  <c r="W1121" i="2"/>
  <c r="AA1121" i="2"/>
  <c r="G1125" i="2"/>
  <c r="K1125" i="2"/>
  <c r="O1125" i="2"/>
  <c r="S1125" i="2"/>
  <c r="W1125" i="2"/>
  <c r="AA1125" i="2"/>
  <c r="AB1129" i="2"/>
  <c r="X1129" i="2"/>
  <c r="T1129" i="2"/>
  <c r="P1129" i="2"/>
  <c r="L1129" i="2"/>
  <c r="H1129" i="2"/>
  <c r="G1129" i="2"/>
  <c r="M1129" i="2"/>
  <c r="R1129" i="2"/>
  <c r="W1129" i="2"/>
  <c r="Z1131" i="2"/>
  <c r="V1131" i="2"/>
  <c r="R1131" i="2"/>
  <c r="N1131" i="2"/>
  <c r="J1131" i="2"/>
  <c r="F1131" i="2"/>
  <c r="H1131" i="2"/>
  <c r="M1131" i="2"/>
  <c r="S1131" i="2"/>
  <c r="X1131" i="2"/>
  <c r="AB1133" i="2"/>
  <c r="X1133" i="2"/>
  <c r="T1133" i="2"/>
  <c r="P1133" i="2"/>
  <c r="L1133" i="2"/>
  <c r="H1133" i="2"/>
  <c r="D1133" i="2"/>
  <c r="I1133" i="2"/>
  <c r="N1133" i="2"/>
  <c r="S1133" i="2"/>
  <c r="Y1133" i="2"/>
  <c r="D1135" i="2"/>
  <c r="I1135" i="2"/>
  <c r="O1135" i="2"/>
  <c r="T1135" i="2"/>
  <c r="Y1135" i="2"/>
  <c r="E1137" i="2"/>
  <c r="J1137" i="2"/>
  <c r="O1137" i="2"/>
  <c r="U1137" i="2"/>
  <c r="Z1137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K1155" i="2"/>
  <c r="S1155" i="2"/>
  <c r="AA1155" i="2"/>
  <c r="D1159" i="2"/>
  <c r="L1159" i="2"/>
  <c r="T1159" i="2"/>
  <c r="AB1159" i="2"/>
  <c r="AB1183" i="2"/>
  <c r="X1183" i="2"/>
  <c r="T1183" i="2"/>
  <c r="P1183" i="2"/>
  <c r="L1183" i="2"/>
  <c r="H1183" i="2"/>
  <c r="D1183" i="2"/>
  <c r="AA1183" i="2"/>
  <c r="W1183" i="2"/>
  <c r="S1183" i="2"/>
  <c r="O1183" i="2"/>
  <c r="K1183" i="2"/>
  <c r="G1183" i="2"/>
  <c r="J1183" i="2"/>
  <c r="R1183" i="2"/>
  <c r="Z1183" i="2"/>
  <c r="F1189" i="2"/>
  <c r="N1189" i="2"/>
  <c r="V1189" i="2"/>
  <c r="D1193" i="2"/>
  <c r="L1193" i="2"/>
  <c r="T1193" i="2"/>
  <c r="AB1193" i="2"/>
  <c r="Y1201" i="2"/>
  <c r="U1201" i="2"/>
  <c r="Q1201" i="2"/>
  <c r="M1201" i="2"/>
  <c r="I1201" i="2"/>
  <c r="E1201" i="2"/>
  <c r="AB1201" i="2"/>
  <c r="X1201" i="2"/>
  <c r="T1201" i="2"/>
  <c r="P1201" i="2"/>
  <c r="L1201" i="2"/>
  <c r="H1201" i="2"/>
  <c r="D1201" i="2"/>
  <c r="K1201" i="2"/>
  <c r="S1201" i="2"/>
  <c r="AA1201" i="2"/>
  <c r="F1213" i="2"/>
  <c r="N1213" i="2"/>
  <c r="V1213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K1217" i="2"/>
  <c r="S1217" i="2"/>
  <c r="AA1217" i="2"/>
  <c r="D1243" i="2"/>
  <c r="N1243" i="2"/>
  <c r="Y1243" i="2"/>
  <c r="L1261" i="2"/>
  <c r="D1265" i="2"/>
  <c r="Y1265" i="2"/>
  <c r="G900" i="2"/>
  <c r="K900" i="2"/>
  <c r="O900" i="2"/>
  <c r="S900" i="2"/>
  <c r="W900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1003" i="2"/>
  <c r="K1003" i="2"/>
  <c r="O1003" i="2"/>
  <c r="S1003" i="2"/>
  <c r="W1003" i="2"/>
  <c r="G1007" i="2"/>
  <c r="K1007" i="2"/>
  <c r="O1007" i="2"/>
  <c r="S1007" i="2"/>
  <c r="W1007" i="2"/>
  <c r="G1065" i="2"/>
  <c r="G1076" i="2" s="1"/>
  <c r="K1065" i="2"/>
  <c r="K1076" i="2" s="1"/>
  <c r="O1065" i="2"/>
  <c r="S1065" i="2"/>
  <c r="W1065" i="2"/>
  <c r="W1076" i="2" s="1"/>
  <c r="G1099" i="2"/>
  <c r="K1099" i="2"/>
  <c r="O1099" i="2"/>
  <c r="S1099" i="2"/>
  <c r="W1099" i="2"/>
  <c r="G1103" i="2"/>
  <c r="K1103" i="2"/>
  <c r="O1103" i="2"/>
  <c r="S1103" i="2"/>
  <c r="W1103" i="2"/>
  <c r="D1115" i="2"/>
  <c r="H1115" i="2"/>
  <c r="L1115" i="2"/>
  <c r="P1115" i="2"/>
  <c r="T1115" i="2"/>
  <c r="X1115" i="2"/>
  <c r="AB1115" i="2"/>
  <c r="D1121" i="2"/>
  <c r="H1121" i="2"/>
  <c r="L1121" i="2"/>
  <c r="P1121" i="2"/>
  <c r="T1121" i="2"/>
  <c r="X1121" i="2"/>
  <c r="D1125" i="2"/>
  <c r="H1125" i="2"/>
  <c r="L1125" i="2"/>
  <c r="P1125" i="2"/>
  <c r="T1125" i="2"/>
  <c r="X1125" i="2"/>
  <c r="D1129" i="2"/>
  <c r="I1129" i="2"/>
  <c r="N1129" i="2"/>
  <c r="S1129" i="2"/>
  <c r="Y1129" i="2"/>
  <c r="D1131" i="2"/>
  <c r="I1131" i="2"/>
  <c r="O1131" i="2"/>
  <c r="T1131" i="2"/>
  <c r="Y1131" i="2"/>
  <c r="E1133" i="2"/>
  <c r="J1133" i="2"/>
  <c r="O1133" i="2"/>
  <c r="U1133" i="2"/>
  <c r="Z1133" i="2"/>
  <c r="E1135" i="2"/>
  <c r="K1135" i="2"/>
  <c r="P1135" i="2"/>
  <c r="U1135" i="2"/>
  <c r="AA1135" i="2"/>
  <c r="F1137" i="2"/>
  <c r="K1137" i="2"/>
  <c r="Q1137" i="2"/>
  <c r="V1137" i="2"/>
  <c r="AA1137" i="2"/>
  <c r="Z1143" i="2"/>
  <c r="V1143" i="2"/>
  <c r="R1143" i="2"/>
  <c r="N1143" i="2"/>
  <c r="J1143" i="2"/>
  <c r="F1143" i="2"/>
  <c r="H1143" i="2"/>
  <c r="M1143" i="2"/>
  <c r="S1143" i="2"/>
  <c r="X1143" i="2"/>
  <c r="Z1151" i="2"/>
  <c r="V1151" i="2"/>
  <c r="R1151" i="2"/>
  <c r="N1151" i="2"/>
  <c r="J1151" i="2"/>
  <c r="F1151" i="2"/>
  <c r="Y1151" i="2"/>
  <c r="U1151" i="2"/>
  <c r="Q1151" i="2"/>
  <c r="M1151" i="2"/>
  <c r="I1151" i="2"/>
  <c r="E1151" i="2"/>
  <c r="K1151" i="2"/>
  <c r="S1151" i="2"/>
  <c r="AA1151" i="2"/>
  <c r="D1155" i="2"/>
  <c r="L1155" i="2"/>
  <c r="T1155" i="2"/>
  <c r="AB1155" i="2"/>
  <c r="G1159" i="2"/>
  <c r="O1159" i="2"/>
  <c r="W1159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E1183" i="2"/>
  <c r="M1183" i="2"/>
  <c r="U1183" i="2"/>
  <c r="G1189" i="2"/>
  <c r="O1189" i="2"/>
  <c r="W1189" i="2"/>
  <c r="Z1191" i="2"/>
  <c r="V1191" i="2"/>
  <c r="R1191" i="2"/>
  <c r="N1191" i="2"/>
  <c r="J1191" i="2"/>
  <c r="F1191" i="2"/>
  <c r="Y1191" i="2"/>
  <c r="U1191" i="2"/>
  <c r="Q1191" i="2"/>
  <c r="M1191" i="2"/>
  <c r="I1191" i="2"/>
  <c r="E1191" i="2"/>
  <c r="K1191" i="2"/>
  <c r="S1191" i="2"/>
  <c r="AA1191" i="2"/>
  <c r="E1193" i="2"/>
  <c r="M1193" i="2"/>
  <c r="U1193" i="2"/>
  <c r="AB1195" i="2"/>
  <c r="X1195" i="2"/>
  <c r="T1195" i="2"/>
  <c r="P1195" i="2"/>
  <c r="L1195" i="2"/>
  <c r="H1195" i="2"/>
  <c r="D1195" i="2"/>
  <c r="AA1195" i="2"/>
  <c r="W1195" i="2"/>
  <c r="S1195" i="2"/>
  <c r="O1195" i="2"/>
  <c r="K1195" i="2"/>
  <c r="G1195" i="2"/>
  <c r="J1195" i="2"/>
  <c r="R1195" i="2"/>
  <c r="Z1195" i="2"/>
  <c r="F1201" i="2"/>
  <c r="N1201" i="2"/>
  <c r="V120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K1205" i="2"/>
  <c r="S1205" i="2"/>
  <c r="AA1205" i="2"/>
  <c r="G1213" i="2"/>
  <c r="O1213" i="2"/>
  <c r="W1213" i="2"/>
  <c r="F1217" i="2"/>
  <c r="N1217" i="2"/>
  <c r="V1217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Y1235" i="2"/>
  <c r="U1235" i="2"/>
  <c r="Q1235" i="2"/>
  <c r="M1235" i="2"/>
  <c r="I1235" i="2"/>
  <c r="E1235" i="2"/>
  <c r="X1235" i="2"/>
  <c r="S1235" i="2"/>
  <c r="N1235" i="2"/>
  <c r="H1235" i="2"/>
  <c r="AB1235" i="2"/>
  <c r="W1235" i="2"/>
  <c r="R1235" i="2"/>
  <c r="L1235" i="2"/>
  <c r="G1235" i="2"/>
  <c r="K1235" i="2"/>
  <c r="V1235" i="2"/>
  <c r="Z1241" i="2"/>
  <c r="V1241" i="2"/>
  <c r="R1241" i="2"/>
  <c r="N1241" i="2"/>
  <c r="J1241" i="2"/>
  <c r="F1241" i="2"/>
  <c r="AB1241" i="2"/>
  <c r="W1241" i="2"/>
  <c r="Q1241" i="2"/>
  <c r="L1241" i="2"/>
  <c r="G1241" i="2"/>
  <c r="AA1241" i="2"/>
  <c r="U1241" i="2"/>
  <c r="P1241" i="2"/>
  <c r="K1241" i="2"/>
  <c r="E1241" i="2"/>
  <c r="M1241" i="2"/>
  <c r="X1241" i="2"/>
  <c r="H1243" i="2"/>
  <c r="R1243" i="2"/>
  <c r="M1261" i="2"/>
  <c r="M1265" i="2"/>
  <c r="Y1299" i="2"/>
  <c r="Y1305" i="2" s="1"/>
  <c r="U1299" i="2"/>
  <c r="U1305" i="2" s="1"/>
  <c r="Q1299" i="2"/>
  <c r="Q1305" i="2" s="1"/>
  <c r="M1299" i="2"/>
  <c r="M1305" i="2" s="1"/>
  <c r="I1299" i="2"/>
  <c r="I1305" i="2" s="1"/>
  <c r="E1299" i="2"/>
  <c r="E1305" i="2" s="1"/>
  <c r="AB1299" i="2"/>
  <c r="AB1305" i="2" s="1"/>
  <c r="W1299" i="2"/>
  <c r="W1305" i="2" s="1"/>
  <c r="R1299" i="2"/>
  <c r="R1305" i="2" s="1"/>
  <c r="L1299" i="2"/>
  <c r="L1305" i="2" s="1"/>
  <c r="G1299" i="2"/>
  <c r="G1305" i="2" s="1"/>
  <c r="AA1299" i="2"/>
  <c r="AA1305" i="2" s="1"/>
  <c r="V1299" i="2"/>
  <c r="V1305" i="2" s="1"/>
  <c r="P1299" i="2"/>
  <c r="P1305" i="2" s="1"/>
  <c r="K1299" i="2"/>
  <c r="K1305" i="2" s="1"/>
  <c r="F1299" i="2"/>
  <c r="F1305" i="2" s="1"/>
  <c r="S1299" i="2"/>
  <c r="S1305" i="2" s="1"/>
  <c r="H1299" i="2"/>
  <c r="H1305" i="2" s="1"/>
  <c r="Z1299" i="2"/>
  <c r="Z1305" i="2" s="1"/>
  <c r="O1299" i="2"/>
  <c r="O1305" i="2" s="1"/>
  <c r="D1299" i="2"/>
  <c r="D1305" i="2" s="1"/>
  <c r="X1299" i="2"/>
  <c r="X1305" i="2" s="1"/>
  <c r="Y1330" i="2"/>
  <c r="U1330" i="2"/>
  <c r="Q1330" i="2"/>
  <c r="M1330" i="2"/>
  <c r="I1330" i="2"/>
  <c r="E1330" i="2"/>
  <c r="AB1330" i="2"/>
  <c r="X1330" i="2"/>
  <c r="T1330" i="2"/>
  <c r="P1330" i="2"/>
  <c r="L1330" i="2"/>
  <c r="H1330" i="2"/>
  <c r="D1330" i="2"/>
  <c r="Z1330" i="2"/>
  <c r="R1330" i="2"/>
  <c r="J1330" i="2"/>
  <c r="W1330" i="2"/>
  <c r="O1330" i="2"/>
  <c r="G1330" i="2"/>
  <c r="AA1330" i="2"/>
  <c r="K1330" i="2"/>
  <c r="V1330" i="2"/>
  <c r="F1330" i="2"/>
  <c r="AA1379" i="2"/>
  <c r="W1379" i="2"/>
  <c r="S1379" i="2"/>
  <c r="O1379" i="2"/>
  <c r="K1379" i="2"/>
  <c r="G1379" i="2"/>
  <c r="Z1379" i="2"/>
  <c r="V1379" i="2"/>
  <c r="R1379" i="2"/>
  <c r="N1379" i="2"/>
  <c r="J1379" i="2"/>
  <c r="F1379" i="2"/>
  <c r="Y1379" i="2"/>
  <c r="U1379" i="2"/>
  <c r="Q1379" i="2"/>
  <c r="M1379" i="2"/>
  <c r="I1379" i="2"/>
  <c r="E1379" i="2"/>
  <c r="AB1379" i="2"/>
  <c r="L1379" i="2"/>
  <c r="X1379" i="2"/>
  <c r="H1379" i="2"/>
  <c r="P1379" i="2"/>
  <c r="D1379" i="2"/>
  <c r="G1145" i="2"/>
  <c r="K1145" i="2"/>
  <c r="O1145" i="2"/>
  <c r="S1145" i="2"/>
  <c r="W1145" i="2"/>
  <c r="AA1145" i="2"/>
  <c r="G1149" i="2"/>
  <c r="K1149" i="2"/>
  <c r="O1149" i="2"/>
  <c r="S1149" i="2"/>
  <c r="W1149" i="2"/>
  <c r="AA114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Y1229" i="2"/>
  <c r="U1229" i="2"/>
  <c r="Q1229" i="2"/>
  <c r="M1229" i="2"/>
  <c r="I1229" i="2"/>
  <c r="E1229" i="2"/>
  <c r="H1229" i="2"/>
  <c r="N1229" i="2"/>
  <c r="S1229" i="2"/>
  <c r="X1229" i="2"/>
  <c r="AB1267" i="2"/>
  <c r="X1267" i="2"/>
  <c r="T1267" i="2"/>
  <c r="P1267" i="2"/>
  <c r="L1267" i="2"/>
  <c r="H1267" i="2"/>
  <c r="D1267" i="2"/>
  <c r="W1267" i="2"/>
  <c r="R1267" i="2"/>
  <c r="M1267" i="2"/>
  <c r="G1267" i="2"/>
  <c r="AA1267" i="2"/>
  <c r="V1267" i="2"/>
  <c r="Q1267" i="2"/>
  <c r="K1267" i="2"/>
  <c r="F1267" i="2"/>
  <c r="N1267" i="2"/>
  <c r="Y1267" i="2"/>
  <c r="AB1314" i="2"/>
  <c r="AB1315" i="2" s="1"/>
  <c r="X1314" i="2"/>
  <c r="X1315" i="2" s="1"/>
  <c r="T1314" i="2"/>
  <c r="T1315" i="2" s="1"/>
  <c r="P1314" i="2"/>
  <c r="P1315" i="2" s="1"/>
  <c r="L1314" i="2"/>
  <c r="L1315" i="2" s="1"/>
  <c r="H1314" i="2"/>
  <c r="H1315" i="2" s="1"/>
  <c r="D1314" i="2"/>
  <c r="D1315" i="2" s="1"/>
  <c r="AA1314" i="2"/>
  <c r="AA1315" i="2" s="1"/>
  <c r="V1314" i="2"/>
  <c r="V1315" i="2" s="1"/>
  <c r="Q1314" i="2"/>
  <c r="Q1315" i="2" s="1"/>
  <c r="K1314" i="2"/>
  <c r="K1315" i="2" s="1"/>
  <c r="F1314" i="2"/>
  <c r="F1315" i="2" s="1"/>
  <c r="Z1314" i="2"/>
  <c r="Z1315" i="2" s="1"/>
  <c r="U1314" i="2"/>
  <c r="U1315" i="2" s="1"/>
  <c r="O1314" i="2"/>
  <c r="O1315" i="2" s="1"/>
  <c r="J1314" i="2"/>
  <c r="J1315" i="2" s="1"/>
  <c r="E1314" i="2"/>
  <c r="E1315" i="2" s="1"/>
  <c r="N1314" i="2"/>
  <c r="N1315" i="2" s="1"/>
  <c r="Y1314" i="2"/>
  <c r="Y1315" i="2" s="1"/>
  <c r="AB1381" i="2"/>
  <c r="X1381" i="2"/>
  <c r="T1381" i="2"/>
  <c r="P1381" i="2"/>
  <c r="L1381" i="2"/>
  <c r="H1381" i="2"/>
  <c r="D1381" i="2"/>
  <c r="AA1381" i="2"/>
  <c r="W1381" i="2"/>
  <c r="S1381" i="2"/>
  <c r="O1381" i="2"/>
  <c r="K1381" i="2"/>
  <c r="G1381" i="2"/>
  <c r="Z1381" i="2"/>
  <c r="V1381" i="2"/>
  <c r="R1381" i="2"/>
  <c r="N1381" i="2"/>
  <c r="J1381" i="2"/>
  <c r="F1381" i="2"/>
  <c r="M1381" i="2"/>
  <c r="Y1381" i="2"/>
  <c r="I1381" i="2"/>
  <c r="Q1381" i="2"/>
  <c r="E1381" i="2"/>
  <c r="D1145" i="2"/>
  <c r="H1145" i="2"/>
  <c r="L1145" i="2"/>
  <c r="P1145" i="2"/>
  <c r="T1145" i="2"/>
  <c r="X1145" i="2"/>
  <c r="D1149" i="2"/>
  <c r="H1149" i="2"/>
  <c r="L1149" i="2"/>
  <c r="P1149" i="2"/>
  <c r="T1149" i="2"/>
  <c r="X1149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G1187" i="2"/>
  <c r="K1187" i="2"/>
  <c r="O1187" i="2"/>
  <c r="S1187" i="2"/>
  <c r="W1187" i="2"/>
  <c r="G1199" i="2"/>
  <c r="K1199" i="2"/>
  <c r="O1199" i="2"/>
  <c r="S1199" i="2"/>
  <c r="W1199" i="2"/>
  <c r="G1203" i="2"/>
  <c r="K1203" i="2"/>
  <c r="O1203" i="2"/>
  <c r="S1203" i="2"/>
  <c r="W1203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D1229" i="2"/>
  <c r="J1229" i="2"/>
  <c r="O1229" i="2"/>
  <c r="T1229" i="2"/>
  <c r="Z1229" i="2"/>
  <c r="Y1239" i="2"/>
  <c r="U1239" i="2"/>
  <c r="Q1239" i="2"/>
  <c r="M1239" i="2"/>
  <c r="I1239" i="2"/>
  <c r="E1239" i="2"/>
  <c r="H1239" i="2"/>
  <c r="N1239" i="2"/>
  <c r="S1239" i="2"/>
  <c r="X1239" i="2"/>
  <c r="AB1263" i="2"/>
  <c r="X1263" i="2"/>
  <c r="T1263" i="2"/>
  <c r="P1263" i="2"/>
  <c r="L1263" i="2"/>
  <c r="H1263" i="2"/>
  <c r="D1263" i="2"/>
  <c r="AA1263" i="2"/>
  <c r="V1263" i="2"/>
  <c r="Q1263" i="2"/>
  <c r="K1263" i="2"/>
  <c r="F1263" i="2"/>
  <c r="Z1263" i="2"/>
  <c r="U1263" i="2"/>
  <c r="O1263" i="2"/>
  <c r="J1263" i="2"/>
  <c r="E1263" i="2"/>
  <c r="N1263" i="2"/>
  <c r="Y1263" i="2"/>
  <c r="E1267" i="2"/>
  <c r="O1267" i="2"/>
  <c r="Z1267" i="2"/>
  <c r="G1314" i="2"/>
  <c r="G1315" i="2" s="1"/>
  <c r="R1314" i="2"/>
  <c r="R1315" i="2" s="1"/>
  <c r="Z1371" i="2"/>
  <c r="V1371" i="2"/>
  <c r="R1371" i="2"/>
  <c r="N1371" i="2"/>
  <c r="J1371" i="2"/>
  <c r="F1371" i="2"/>
  <c r="Y1371" i="2"/>
  <c r="U1371" i="2"/>
  <c r="Q1371" i="2"/>
  <c r="M1371" i="2"/>
  <c r="I1371" i="2"/>
  <c r="E1371" i="2"/>
  <c r="AB1371" i="2"/>
  <c r="X1371" i="2"/>
  <c r="T1371" i="2"/>
  <c r="AA1371" i="2"/>
  <c r="O1371" i="2"/>
  <c r="G1371" i="2"/>
  <c r="W1371" i="2"/>
  <c r="L1371" i="2"/>
  <c r="D1371" i="2"/>
  <c r="P1371" i="2"/>
  <c r="K1371" i="2"/>
  <c r="U1381" i="2"/>
  <c r="AB1255" i="2"/>
  <c r="X1255" i="2"/>
  <c r="G1255" i="2"/>
  <c r="K1255" i="2"/>
  <c r="O1255" i="2"/>
  <c r="S1255" i="2"/>
  <c r="W1255" i="2"/>
  <c r="Z1257" i="2"/>
  <c r="V1257" i="2"/>
  <c r="R1257" i="2"/>
  <c r="N1257" i="2"/>
  <c r="J1257" i="2"/>
  <c r="F1257" i="2"/>
  <c r="H1257" i="2"/>
  <c r="M1257" i="2"/>
  <c r="S1257" i="2"/>
  <c r="X1257" i="2"/>
  <c r="AB1259" i="2"/>
  <c r="X1259" i="2"/>
  <c r="T1259" i="2"/>
  <c r="P1259" i="2"/>
  <c r="L1259" i="2"/>
  <c r="H1259" i="2"/>
  <c r="D1259" i="2"/>
  <c r="I1259" i="2"/>
  <c r="N1259" i="2"/>
  <c r="S1259" i="2"/>
  <c r="Y1259" i="2"/>
  <c r="Z1367" i="2"/>
  <c r="V1367" i="2"/>
  <c r="R1367" i="2"/>
  <c r="N1367" i="2"/>
  <c r="J1367" i="2"/>
  <c r="F1367" i="2"/>
  <c r="Y1367" i="2"/>
  <c r="U1367" i="2"/>
  <c r="Q1367" i="2"/>
  <c r="AB1367" i="2"/>
  <c r="T1367" i="2"/>
  <c r="M1367" i="2"/>
  <c r="H1367" i="2"/>
  <c r="AA1367" i="2"/>
  <c r="S1367" i="2"/>
  <c r="L1367" i="2"/>
  <c r="G1367" i="2"/>
  <c r="K1367" i="2"/>
  <c r="X1367" i="2"/>
  <c r="Y1375" i="2"/>
  <c r="U1375" i="2"/>
  <c r="Q1375" i="2"/>
  <c r="M1375" i="2"/>
  <c r="I1375" i="2"/>
  <c r="E1375" i="2"/>
  <c r="AB1375" i="2"/>
  <c r="X1375" i="2"/>
  <c r="T1375" i="2"/>
  <c r="P1375" i="2"/>
  <c r="L1375" i="2"/>
  <c r="H1375" i="2"/>
  <c r="D1375" i="2"/>
  <c r="AA1375" i="2"/>
  <c r="W1375" i="2"/>
  <c r="S1375" i="2"/>
  <c r="O1375" i="2"/>
  <c r="K1375" i="2"/>
  <c r="G1375" i="2"/>
  <c r="Z1375" i="2"/>
  <c r="J1375" i="2"/>
  <c r="V1375" i="2"/>
  <c r="F1375" i="2"/>
  <c r="Z1377" i="2"/>
  <c r="V1377" i="2"/>
  <c r="R1377" i="2"/>
  <c r="N1377" i="2"/>
  <c r="J1377" i="2"/>
  <c r="F1377" i="2"/>
  <c r="Y1377" i="2"/>
  <c r="U1377" i="2"/>
  <c r="Q1377" i="2"/>
  <c r="M1377" i="2"/>
  <c r="I1377" i="2"/>
  <c r="E1377" i="2"/>
  <c r="AB1377" i="2"/>
  <c r="X1377" i="2"/>
  <c r="T1377" i="2"/>
  <c r="P1377" i="2"/>
  <c r="L1377" i="2"/>
  <c r="H1377" i="2"/>
  <c r="D1377" i="2"/>
  <c r="AA1377" i="2"/>
  <c r="K1377" i="2"/>
  <c r="W1377" i="2"/>
  <c r="G1377" i="2"/>
  <c r="G1227" i="2"/>
  <c r="K1227" i="2"/>
  <c r="O1227" i="2"/>
  <c r="S1227" i="2"/>
  <c r="W1227" i="2"/>
  <c r="G1231" i="2"/>
  <c r="K1231" i="2"/>
  <c r="O1231" i="2"/>
  <c r="S1231" i="2"/>
  <c r="W1231" i="2"/>
  <c r="G1237" i="2"/>
  <c r="K1237" i="2"/>
  <c r="O1237" i="2"/>
  <c r="S1237" i="2"/>
  <c r="W1237" i="2"/>
  <c r="D1255" i="2"/>
  <c r="H1255" i="2"/>
  <c r="L1255" i="2"/>
  <c r="P1255" i="2"/>
  <c r="T1255" i="2"/>
  <c r="Y1255" i="2"/>
  <c r="D1257" i="2"/>
  <c r="I1257" i="2"/>
  <c r="O1257" i="2"/>
  <c r="T1257" i="2"/>
  <c r="Y1257" i="2"/>
  <c r="E1259" i="2"/>
  <c r="J1259" i="2"/>
  <c r="O1259" i="2"/>
  <c r="U1259" i="2"/>
  <c r="Z1259" i="2"/>
  <c r="Y1326" i="2"/>
  <c r="U1326" i="2"/>
  <c r="Q1326" i="2"/>
  <c r="M1326" i="2"/>
  <c r="I1326" i="2"/>
  <c r="E1326" i="2"/>
  <c r="AB1326" i="2"/>
  <c r="X1326" i="2"/>
  <c r="T1326" i="2"/>
  <c r="P1326" i="2"/>
  <c r="L1326" i="2"/>
  <c r="H1326" i="2"/>
  <c r="D1326" i="2"/>
  <c r="K1326" i="2"/>
  <c r="S1326" i="2"/>
  <c r="AA1326" i="2"/>
  <c r="D1367" i="2"/>
  <c r="O1367" i="2"/>
  <c r="N1375" i="2"/>
  <c r="O1377" i="2"/>
  <c r="K1352" i="2"/>
  <c r="K1355" i="2" s="1"/>
  <c r="O1352" i="2"/>
  <c r="O1355" i="2" s="1"/>
  <c r="S1352" i="2"/>
  <c r="S1355" i="2" s="1"/>
  <c r="W1352" i="2"/>
  <c r="W1355" i="2" s="1"/>
  <c r="AA1352" i="2"/>
  <c r="AA1355" i="2" s="1"/>
  <c r="AA1385" i="2"/>
  <c r="W1385" i="2"/>
  <c r="S1385" i="2"/>
  <c r="O1385" i="2"/>
  <c r="K1385" i="2"/>
  <c r="G1385" i="2"/>
  <c r="Z1385" i="2"/>
  <c r="V1385" i="2"/>
  <c r="R1385" i="2"/>
  <c r="N1385" i="2"/>
  <c r="J1385" i="2"/>
  <c r="F1385" i="2"/>
  <c r="Y1385" i="2"/>
  <c r="U1385" i="2"/>
  <c r="Q1385" i="2"/>
  <c r="M1385" i="2"/>
  <c r="I1385" i="2"/>
  <c r="E1385" i="2"/>
  <c r="P1385" i="2"/>
  <c r="AA1387" i="2"/>
  <c r="X1387" i="2"/>
  <c r="T1387" i="2"/>
  <c r="P1387" i="2"/>
  <c r="L1387" i="2"/>
  <c r="H1387" i="2"/>
  <c r="D1387" i="2"/>
  <c r="AB1387" i="2"/>
  <c r="W1387" i="2"/>
  <c r="S1387" i="2"/>
  <c r="O1387" i="2"/>
  <c r="K1387" i="2"/>
  <c r="G1387" i="2"/>
  <c r="Z1387" i="2"/>
  <c r="V1387" i="2"/>
  <c r="R1387" i="2"/>
  <c r="N1387" i="2"/>
  <c r="J1387" i="2"/>
  <c r="F1387" i="2"/>
  <c r="Q1387" i="2"/>
  <c r="G1279" i="2"/>
  <c r="G1280" i="2" s="1"/>
  <c r="K1279" i="2"/>
  <c r="K1280" i="2" s="1"/>
  <c r="O1279" i="2"/>
  <c r="O1280" i="2" s="1"/>
  <c r="S1279" i="2"/>
  <c r="S1280" i="2" s="1"/>
  <c r="W1279" i="2"/>
  <c r="W1280" i="2" s="1"/>
  <c r="G1324" i="2"/>
  <c r="K1324" i="2"/>
  <c r="O1324" i="2"/>
  <c r="S1324" i="2"/>
  <c r="W1324" i="2"/>
  <c r="G1328" i="2"/>
  <c r="K1328" i="2"/>
  <c r="O1328" i="2"/>
  <c r="S1328" i="2"/>
  <c r="W1328" i="2"/>
  <c r="D1352" i="2"/>
  <c r="D1355" i="2" s="1"/>
  <c r="H1352" i="2"/>
  <c r="H1355" i="2" s="1"/>
  <c r="L1352" i="2"/>
  <c r="L1355" i="2" s="1"/>
  <c r="P1352" i="2"/>
  <c r="P1355" i="2" s="1"/>
  <c r="T1352" i="2"/>
  <c r="T1355" i="2" s="1"/>
  <c r="X1352" i="2"/>
  <c r="X1355" i="2" s="1"/>
  <c r="Z1383" i="2"/>
  <c r="V1383" i="2"/>
  <c r="R1383" i="2"/>
  <c r="N1383" i="2"/>
  <c r="J1383" i="2"/>
  <c r="F1383" i="2"/>
  <c r="Y1383" i="2"/>
  <c r="U1383" i="2"/>
  <c r="Q1383" i="2"/>
  <c r="M1383" i="2"/>
  <c r="I1383" i="2"/>
  <c r="E1383" i="2"/>
  <c r="AB1383" i="2"/>
  <c r="X1383" i="2"/>
  <c r="T1383" i="2"/>
  <c r="P1383" i="2"/>
  <c r="L1383" i="2"/>
  <c r="H1383" i="2"/>
  <c r="D1383" i="2"/>
  <c r="S1383" i="2"/>
  <c r="D1385" i="2"/>
  <c r="T1385" i="2"/>
  <c r="E1387" i="2"/>
  <c r="U1387" i="2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X1393" i="2"/>
  <c r="P1393" i="2"/>
  <c r="H1393" i="2"/>
  <c r="W1393" i="2"/>
  <c r="O1393" i="2"/>
  <c r="G1393" i="2"/>
  <c r="AB1393" i="2"/>
  <c r="T1393" i="2"/>
  <c r="L1393" i="2"/>
  <c r="D1393" i="2"/>
  <c r="Z1401" i="2"/>
  <c r="V1401" i="2"/>
  <c r="R1401" i="2"/>
  <c r="N1401" i="2"/>
  <c r="J1401" i="2"/>
  <c r="F1401" i="2"/>
  <c r="Y1401" i="2"/>
  <c r="U1401" i="2"/>
  <c r="Q1401" i="2"/>
  <c r="M1401" i="2"/>
  <c r="I1401" i="2"/>
  <c r="E1401" i="2"/>
  <c r="K1401" i="2"/>
  <c r="S1401" i="2"/>
  <c r="AA1401" i="2"/>
  <c r="G1369" i="2"/>
  <c r="K1369" i="2"/>
  <c r="O1369" i="2"/>
  <c r="S1369" i="2"/>
  <c r="W1369" i="2"/>
  <c r="AA1369" i="2"/>
  <c r="G1373" i="2"/>
  <c r="K1373" i="2"/>
  <c r="O1373" i="2"/>
  <c r="S1373" i="2"/>
  <c r="W1373" i="2"/>
  <c r="AA1373" i="2"/>
  <c r="D1401" i="2"/>
  <c r="L1401" i="2"/>
  <c r="T1401" i="2"/>
  <c r="AB1401" i="2"/>
  <c r="D1369" i="2"/>
  <c r="H1369" i="2"/>
  <c r="L1369" i="2"/>
  <c r="P1369" i="2"/>
  <c r="T1369" i="2"/>
  <c r="X1369" i="2"/>
  <c r="D1373" i="2"/>
  <c r="H1373" i="2"/>
  <c r="L1373" i="2"/>
  <c r="P1373" i="2"/>
  <c r="T1373" i="2"/>
  <c r="X1373" i="2"/>
  <c r="Z1389" i="2"/>
  <c r="V1389" i="2"/>
  <c r="R1389" i="2"/>
  <c r="N1389" i="2"/>
  <c r="J1389" i="2"/>
  <c r="Y1389" i="2"/>
  <c r="U1389" i="2"/>
  <c r="Q1389" i="2"/>
  <c r="M1389" i="2"/>
  <c r="I1389" i="2"/>
  <c r="E1389" i="2"/>
  <c r="H1389" i="2"/>
  <c r="P1389" i="2"/>
  <c r="X1389" i="2"/>
  <c r="Z1397" i="2"/>
  <c r="V1397" i="2"/>
  <c r="R1397" i="2"/>
  <c r="N1397" i="2"/>
  <c r="J1397" i="2"/>
  <c r="F1397" i="2"/>
  <c r="Y1397" i="2"/>
  <c r="U1397" i="2"/>
  <c r="Q1397" i="2"/>
  <c r="M1397" i="2"/>
  <c r="I1397" i="2"/>
  <c r="E1397" i="2"/>
  <c r="K1397" i="2"/>
  <c r="S1397" i="2"/>
  <c r="AA1397" i="2"/>
  <c r="G1401" i="2"/>
  <c r="O1401" i="2"/>
  <c r="W1401" i="2"/>
  <c r="G1391" i="2"/>
  <c r="K1391" i="2"/>
  <c r="O1391" i="2"/>
  <c r="S1391" i="2"/>
  <c r="W1391" i="2"/>
  <c r="AA1391" i="2"/>
  <c r="G1395" i="2"/>
  <c r="K1395" i="2"/>
  <c r="O1395" i="2"/>
  <c r="S1395" i="2"/>
  <c r="W1395" i="2"/>
  <c r="AA1395" i="2"/>
  <c r="G1399" i="2"/>
  <c r="K1399" i="2"/>
  <c r="O1399" i="2"/>
  <c r="S1399" i="2"/>
  <c r="W1399" i="2"/>
  <c r="AA1399" i="2"/>
  <c r="H1391" i="2"/>
  <c r="L1391" i="2"/>
  <c r="P1391" i="2"/>
  <c r="T1391" i="2"/>
  <c r="X1391" i="2"/>
  <c r="D1395" i="2"/>
  <c r="H1395" i="2"/>
  <c r="L1395" i="2"/>
  <c r="P1395" i="2"/>
  <c r="T1395" i="2"/>
  <c r="X1395" i="2"/>
  <c r="D1399" i="2"/>
  <c r="H1399" i="2"/>
  <c r="L1399" i="2"/>
  <c r="P1399" i="2"/>
  <c r="T1399" i="2"/>
  <c r="X1399" i="2"/>
  <c r="T953" i="2" l="1"/>
  <c r="L953" i="2"/>
  <c r="G953" i="2"/>
  <c r="R953" i="2"/>
  <c r="H953" i="2"/>
  <c r="W953" i="2"/>
  <c r="D953" i="2"/>
  <c r="AB953" i="2"/>
  <c r="X953" i="2"/>
  <c r="E953" i="2"/>
  <c r="N953" i="2"/>
  <c r="I953" i="2"/>
  <c r="Z953" i="2"/>
  <c r="F953" i="2"/>
  <c r="M953" i="2"/>
  <c r="J953" i="2"/>
  <c r="K953" i="2"/>
  <c r="Q953" i="2"/>
  <c r="P953" i="2"/>
  <c r="U953" i="2"/>
  <c r="V953" i="2"/>
  <c r="Y953" i="2"/>
  <c r="AA953" i="2"/>
  <c r="O953" i="2"/>
  <c r="AA448" i="2"/>
  <c r="D780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E730" i="2"/>
  <c r="O448" i="2"/>
  <c r="J448" i="2"/>
  <c r="K448" i="2"/>
  <c r="F448" i="2"/>
  <c r="G448" i="2"/>
  <c r="U448" i="2"/>
  <c r="M448" i="2"/>
  <c r="E448" i="2"/>
  <c r="AB448" i="2"/>
  <c r="H448" i="2"/>
  <c r="D730" i="2"/>
  <c r="T448" i="2"/>
  <c r="N730" i="2"/>
  <c r="F21" i="2"/>
  <c r="G1402" i="2"/>
  <c r="W1270" i="2"/>
  <c r="D1174" i="2"/>
  <c r="E1174" i="2"/>
  <c r="AA730" i="2"/>
  <c r="F730" i="2"/>
  <c r="P730" i="2"/>
  <c r="T730" i="2"/>
  <c r="H730" i="2"/>
  <c r="AB730" i="2"/>
  <c r="K730" i="2"/>
  <c r="G730" i="2"/>
  <c r="V730" i="2"/>
  <c r="L730" i="2"/>
  <c r="X730" i="2"/>
  <c r="Y730" i="2"/>
  <c r="U730" i="2"/>
  <c r="Q730" i="2"/>
  <c r="W730" i="2"/>
  <c r="M730" i="2"/>
  <c r="Z730" i="2"/>
  <c r="S730" i="2"/>
  <c r="I730" i="2"/>
  <c r="R730" i="2"/>
  <c r="O730" i="2"/>
  <c r="J730" i="2"/>
  <c r="H1270" i="2"/>
  <c r="F1270" i="2"/>
  <c r="X1270" i="2"/>
  <c r="S1270" i="2"/>
  <c r="Z1270" i="2"/>
  <c r="J1402" i="2"/>
  <c r="E1270" i="2"/>
  <c r="W1402" i="2"/>
  <c r="N1402" i="2"/>
  <c r="I1270" i="2"/>
  <c r="H1402" i="2"/>
  <c r="R1402" i="2"/>
  <c r="K1270" i="2"/>
  <c r="M1270" i="2"/>
  <c r="V1402" i="2"/>
  <c r="AA1270" i="2"/>
  <c r="O1402" i="2"/>
  <c r="P1402" i="2"/>
  <c r="Q1270" i="2"/>
  <c r="L1402" i="2"/>
  <c r="X1402" i="2"/>
  <c r="Z1402" i="2"/>
  <c r="P1270" i="2"/>
  <c r="U1270" i="2"/>
  <c r="F1402" i="2"/>
  <c r="S1402" i="2"/>
  <c r="E1402" i="2"/>
  <c r="D1270" i="2"/>
  <c r="Y1270" i="2"/>
  <c r="M1402" i="2"/>
  <c r="T1270" i="2"/>
  <c r="J1270" i="2"/>
  <c r="AB1402" i="2"/>
  <c r="L1270" i="2"/>
  <c r="T1402" i="2"/>
  <c r="Q1402" i="2"/>
  <c r="AB1270" i="2"/>
  <c r="N1270" i="2"/>
  <c r="K1402" i="2"/>
  <c r="U1402" i="2"/>
  <c r="G1270" i="2"/>
  <c r="R1270" i="2"/>
  <c r="I1402" i="2"/>
  <c r="AA1402" i="2"/>
  <c r="Y1402" i="2"/>
  <c r="O1270" i="2"/>
  <c r="V1270" i="2"/>
  <c r="D1076" i="2"/>
  <c r="F1090" i="2"/>
  <c r="AB1174" i="2"/>
  <c r="M1174" i="2"/>
  <c r="O1076" i="2"/>
  <c r="Z1174" i="2"/>
  <c r="I1090" i="2"/>
  <c r="S21" i="2"/>
  <c r="M21" i="2"/>
  <c r="G21" i="2"/>
  <c r="H21" i="2"/>
  <c r="W21" i="2"/>
  <c r="R21" i="2"/>
  <c r="E1076" i="2"/>
  <c r="L1174" i="2"/>
  <c r="K1174" i="2"/>
  <c r="P1174" i="2"/>
  <c r="O1174" i="2"/>
  <c r="I1174" i="2"/>
  <c r="N1174" i="2"/>
  <c r="L21" i="2"/>
  <c r="Q21" i="2"/>
  <c r="T21" i="2"/>
  <c r="D21" i="2"/>
  <c r="N21" i="2"/>
  <c r="K21" i="2"/>
  <c r="AA21" i="2"/>
  <c r="J1076" i="2"/>
  <c r="N1076" i="2"/>
  <c r="R1174" i="2"/>
  <c r="F1174" i="2"/>
  <c r="AA1174" i="2"/>
  <c r="X1174" i="2"/>
  <c r="G1174" i="2"/>
  <c r="E1090" i="2"/>
  <c r="E21" i="2"/>
  <c r="U21" i="2"/>
  <c r="AB21" i="2"/>
  <c r="P21" i="2"/>
  <c r="V21" i="2"/>
  <c r="O21" i="2"/>
  <c r="J1174" i="2"/>
  <c r="Y1174" i="2"/>
  <c r="U1174" i="2"/>
  <c r="H1174" i="2"/>
  <c r="W1174" i="2"/>
  <c r="T1174" i="2"/>
  <c r="S1174" i="2"/>
  <c r="I21" i="2"/>
  <c r="Y21" i="2"/>
  <c r="J21" i="2"/>
  <c r="X21" i="2"/>
  <c r="Z21" i="2"/>
  <c r="Q1174" i="2"/>
  <c r="V1174" i="2"/>
  <c r="G1090" i="2"/>
  <c r="Z1076" i="2"/>
  <c r="I1076" i="2"/>
  <c r="M1076" i="2"/>
  <c r="S1076" i="2"/>
  <c r="U1076" i="2"/>
  <c r="Y1076" i="2"/>
  <c r="H1076" i="2"/>
  <c r="T1076" i="2"/>
  <c r="X1076" i="2"/>
  <c r="J1106" i="2"/>
  <c r="R1106" i="2"/>
  <c r="N1106" i="2"/>
  <c r="P1106" i="2"/>
  <c r="M1106" i="2"/>
  <c r="AA1106" i="2"/>
  <c r="Q1106" i="2"/>
  <c r="Z1106" i="2"/>
  <c r="D1106" i="2"/>
  <c r="F1106" i="2"/>
  <c r="L1106" i="2"/>
  <c r="W1106" i="2"/>
  <c r="G1106" i="2"/>
  <c r="AB1106" i="2"/>
  <c r="V1106" i="2"/>
  <c r="X1008" i="2"/>
  <c r="H1106" i="2"/>
  <c r="O1106" i="2"/>
  <c r="X1106" i="2"/>
  <c r="E1106" i="2"/>
  <c r="U1106" i="2"/>
  <c r="Y1106" i="2"/>
  <c r="Q1244" i="2"/>
  <c r="F1244" i="2"/>
  <c r="Y1244" i="2"/>
  <c r="I1244" i="2"/>
  <c r="V1244" i="2"/>
  <c r="M1244" i="2"/>
  <c r="N1090" i="2"/>
  <c r="J1090" i="2"/>
  <c r="T780" i="2"/>
  <c r="Q780" i="2"/>
  <c r="V780" i="2"/>
  <c r="F780" i="2"/>
  <c r="Z780" i="2"/>
  <c r="L780" i="2"/>
  <c r="O780" i="2"/>
  <c r="I780" i="2"/>
  <c r="Y780" i="2"/>
  <c r="AB780" i="2"/>
  <c r="N780" i="2"/>
  <c r="D1056" i="2"/>
  <c r="I1056" i="2"/>
  <c r="Y1056" i="2"/>
  <c r="E1056" i="2"/>
  <c r="T1056" i="2"/>
  <c r="K1056" i="2"/>
  <c r="O1056" i="2"/>
  <c r="Q1056" i="2"/>
  <c r="AA1056" i="2"/>
  <c r="U1056" i="2"/>
  <c r="P1056" i="2"/>
  <c r="L1008" i="2"/>
  <c r="AA1008" i="2"/>
  <c r="S1008" i="2"/>
  <c r="J1008" i="2"/>
  <c r="Z984" i="2"/>
  <c r="O984" i="2"/>
  <c r="N984" i="2"/>
  <c r="E984" i="2"/>
  <c r="U984" i="2"/>
  <c r="Y984" i="2"/>
  <c r="V984" i="2"/>
  <c r="D1244" i="2"/>
  <c r="R1056" i="2"/>
  <c r="L984" i="2"/>
  <c r="U780" i="2"/>
  <c r="I1008" i="2"/>
  <c r="E1244" i="2"/>
  <c r="K1106" i="2"/>
  <c r="J1244" i="2"/>
  <c r="S1244" i="2"/>
  <c r="H1244" i="2"/>
  <c r="X1244" i="2"/>
  <c r="X1056" i="2"/>
  <c r="F1056" i="2"/>
  <c r="V1056" i="2"/>
  <c r="I984" i="2"/>
  <c r="F984" i="2"/>
  <c r="AA984" i="2"/>
  <c r="W984" i="2"/>
  <c r="P984" i="2"/>
  <c r="H780" i="2"/>
  <c r="S780" i="2"/>
  <c r="L1090" i="2"/>
  <c r="P780" i="2"/>
  <c r="N1008" i="2"/>
  <c r="R1008" i="2"/>
  <c r="Z1008" i="2"/>
  <c r="V1008" i="2"/>
  <c r="M1008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44" i="2"/>
  <c r="R984" i="2"/>
  <c r="M780" i="2"/>
  <c r="G1008" i="2"/>
  <c r="P1008" i="2"/>
  <c r="G1244" i="2"/>
  <c r="AB1244" i="2"/>
  <c r="J1056" i="2"/>
  <c r="L1056" i="2"/>
  <c r="AB1056" i="2"/>
  <c r="N1244" i="2"/>
  <c r="S984" i="2"/>
  <c r="K984" i="2"/>
  <c r="G984" i="2"/>
  <c r="T984" i="2"/>
  <c r="X780" i="2"/>
  <c r="G780" i="2"/>
  <c r="W780" i="2"/>
  <c r="J780" i="2"/>
  <c r="AB1008" i="2"/>
  <c r="F1008" i="2"/>
  <c r="Q100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44" i="2"/>
  <c r="O1244" i="2"/>
  <c r="H1056" i="2"/>
  <c r="AB984" i="2"/>
  <c r="T1008" i="2"/>
  <c r="Y1008" i="2"/>
  <c r="W1244" i="2"/>
  <c r="L1244" i="2"/>
  <c r="S1056" i="2"/>
  <c r="Z1056" i="2"/>
  <c r="I1106" i="2"/>
  <c r="U1244" i="2"/>
  <c r="S1106" i="2"/>
  <c r="Z1244" i="2"/>
  <c r="K1244" i="2"/>
  <c r="AA1244" i="2"/>
  <c r="P1244" i="2"/>
  <c r="T1106" i="2"/>
  <c r="G1056" i="2"/>
  <c r="W1056" i="2"/>
  <c r="M1056" i="2"/>
  <c r="N1056" i="2"/>
  <c r="J984" i="2"/>
  <c r="Q984" i="2"/>
  <c r="M984" i="2"/>
  <c r="H984" i="2"/>
  <c r="X984" i="2"/>
  <c r="R780" i="2"/>
  <c r="K780" i="2"/>
  <c r="AA780" i="2"/>
  <c r="E780" i="2"/>
  <c r="W1008" i="2"/>
  <c r="H1008" i="2"/>
  <c r="O1008" i="2"/>
  <c r="K1008" i="2"/>
  <c r="E1008" i="2"/>
  <c r="U1008" i="2"/>
  <c r="F162" i="2" l="1"/>
  <c r="D4" i="3" s="1"/>
  <c r="S162" i="2"/>
  <c r="Q162" i="2"/>
  <c r="N4" i="3" s="1"/>
  <c r="AA162" i="2"/>
  <c r="V4" i="3" s="1"/>
  <c r="J162" i="2"/>
  <c r="H4" i="3" s="1"/>
  <c r="Z162" i="2"/>
  <c r="M162" i="2"/>
  <c r="K4" i="3" s="1"/>
  <c r="W162" i="2"/>
  <c r="S4" i="3" s="1"/>
  <c r="P162" i="2"/>
  <c r="V162" i="2"/>
  <c r="R4" i="3" s="1"/>
  <c r="O162" i="2"/>
  <c r="M4" i="3" s="1"/>
  <c r="L162" i="2"/>
  <c r="J4" i="3" s="1"/>
  <c r="AB162" i="2"/>
  <c r="K162" i="2"/>
  <c r="I4" i="3" s="1"/>
  <c r="I162" i="2"/>
  <c r="G4" i="3" s="1"/>
  <c r="R162" i="2"/>
  <c r="O4" i="3" s="1"/>
  <c r="G162" i="2"/>
  <c r="E4" i="3" s="1"/>
  <c r="H162" i="2"/>
  <c r="F4" i="3" s="1"/>
  <c r="X162" i="2"/>
  <c r="T4" i="3" s="1"/>
  <c r="D162" i="2"/>
  <c r="Y162" i="2"/>
  <c r="U4" i="3" s="1"/>
  <c r="E162" i="2"/>
  <c r="C4" i="3" s="1"/>
  <c r="N162" i="2"/>
  <c r="L4" i="3" s="1"/>
  <c r="U162" i="2"/>
  <c r="Q4" i="3" s="1"/>
  <c r="T162" i="2"/>
  <c r="P4" i="3" s="1"/>
  <c r="B4" i="3" l="1"/>
  <c r="B5" i="3" s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<sst xmlns="http://schemas.openxmlformats.org/spreadsheetml/2006/main" count="1552" uniqueCount="690">
  <si>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</si>
  <si>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</si>
  <si>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</si>
  <si>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</si>
  <si>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</si>
  <si>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</si>
  <si>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</si>
  <si>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</si>
  <si>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</si>
  <si>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</si>
  <si>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</si>
  <si>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</si>
  <si>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</si>
  <si>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</si>
  <si>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</si>
  <si>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</si>
  <si>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</si>
  <si>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</si>
  <si>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</si>
  <si>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</si>
  <si>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</si>
  <si>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</si>
  <si>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</si>
  <si>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</si>
  <si>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</si>
  <si>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</si>
  <si>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</si>
  <si>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</si>
  <si>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</si>
  <si>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</si>
  <si>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</si>
  <si>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</si>
  <si>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</si>
  <si>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</si>
  <si>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</si>
  <si>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</si>
  <si>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</si>
  <si>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</si>
  <si>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</si>
  <si>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</si>
  <si>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</si>
  <si>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</si>
  <si>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</si>
  <si>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</si>
  <si>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</si>
  <si>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</si>
  <si>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</si>
  <si>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</si>
  <si>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</si>
  <si>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</si>
  <si>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</si>
  <si>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</si>
  <si>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</si>
  <si>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</si>
  <si>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</si>
  <si>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</si>
  <si>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</si>
  <si>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</si>
  <si>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</si>
  <si>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</si>
  <si>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</si>
  <si>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</si>
  <si>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</si>
  <si>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</si>
  <si>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</si>
  <si>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</si>
  <si>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</si>
  <si>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</si>
  <si>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</si>
  <si>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</si>
  <si>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</si>
  <si>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</si>
  <si>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</si>
  <si>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</si>
  <si>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</si>
  <si>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</si>
  <si>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</si>
  <si>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</si>
  <si>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</si>
  <si>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</si>
  <si>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</si>
  <si>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</si>
  <si>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</si>
  <si>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</si>
  <si>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</si>
  <si>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</si>
  <si>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</si>
  <si>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</si>
  <si>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</si>
  <si>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</si>
  <si>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</si>
  <si>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</si>
  <si>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</si>
  <si>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</si>
  <si>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</si>
  <si>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</si>
  <si>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</si>
  <si>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</si>
  <si>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</si>
  <si>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</si>
  <si>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</si>
  <si>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</si>
  <si>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</si>
  <si>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</si>
  <si>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</si>
  <si>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</si>
  <si>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</si>
  <si>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</si>
  <si>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</si>
  <si>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</si>
  <si>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</si>
  <si>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</si>
  <si>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</si>
  <si>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</si>
  <si>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</si>
  <si>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</si>
  <si>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</si>
  <si>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</si>
  <si>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</si>
  <si>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</si>
  <si>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</si>
  <si>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</si>
  <si>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</si>
  <si>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</si>
  <si>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</si>
  <si>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</si>
  <si>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</si>
  <si>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</si>
  <si>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</si>
  <si>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</si>
  <si>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</si>
  <si>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</si>
  <si>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</si>
  <si>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</si>
  <si>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</si>
  <si>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</si>
  <si>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</si>
  <si>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</si>
  <si>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</si>
  <si>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</si>
  <si>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</si>
  <si>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</si>
  <si>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</si>
  <si>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</si>
  <si>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</si>
  <si>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</si>
  <si>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</si>
  <si>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</si>
  <si>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</si>
  <si>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</si>
  <si>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</si>
  <si>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</si>
  <si>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</si>
  <si>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</si>
  <si>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</si>
  <si>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</si>
  <si>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</si>
  <si>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</si>
  <si>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</si>
  <si>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</si>
  <si>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</si>
  <si>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</si>
  <si>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</si>
  <si>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</si>
  <si>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</si>
  <si>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</si>
  <si>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</si>
  <si>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</si>
  <si>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</si>
  <si>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</si>
  <si>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</si>
  <si>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</si>
  <si>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</si>
  <si>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</si>
  <si>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</si>
  <si>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</si>
  <si>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</si>
  <si>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</si>
  <si>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</si>
  <si>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</si>
  <si>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</si>
  <si>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</si>
  <si>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</si>
  <si>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</si>
  <si>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</si>
  <si>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</si>
  <si>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</si>
  <si>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</si>
  <si>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</si>
  <si>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</si>
  <si>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</si>
  <si>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</si>
  <si>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</si>
  <si>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</si>
  <si>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</si>
  <si>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</si>
  <si>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</si>
  <si>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</si>
  <si>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</si>
  <si>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</si>
  <si>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</si>
  <si>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</si>
  <si>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</si>
  <si>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</si>
  <si>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</si>
  <si>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</si>
  <si>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</si>
  <si>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</si>
  <si>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</si>
  <si>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</si>
  <si>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</si>
  <si>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</si>
  <si>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</si>
  <si>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</si>
  <si>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</si>
  <si>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</si>
  <si>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</si>
  <si>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</si>
  <si>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</si>
  <si>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</si>
  <si>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</si>
  <si>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</si>
  <si>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</si>
  <si>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</si>
  <si>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</si>
  <si>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</si>
  <si>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</si>
  <si>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</si>
  <si>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</si>
  <si>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</si>
  <si>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</si>
  <si>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</si>
  <si>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</si>
  <si>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</si>
  <si>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</si>
  <si>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</si>
  <si>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</si>
  <si>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</si>
  <si>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</si>
  <si>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</si>
  <si>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</si>
  <si>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</si>
  <si>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</si>
  <si>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</si>
  <si>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</si>
  <si>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</si>
  <si>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</si>
  <si>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</si>
  <si>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</si>
  <si>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</si>
  <si>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</si>
  <si>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</si>
  <si>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</si>
  <si>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</si>
  <si>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</si>
  <si>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</si>
  <si>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</si>
  <si>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</si>
  <si>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</si>
  <si>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</si>
  <si>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</si>
  <si>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</si>
  <si>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</si>
  <si>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</si>
  <si>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</si>
  <si>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</si>
  <si>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</si>
  <si>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</si>
  <si>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</si>
  <si>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</si>
  <si>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</si>
  <si>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</si>
  <si>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</si>
  <si>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</si>
  <si>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</si>
  <si>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</si>
  <si>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</si>
  <si>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</si>
  <si>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</si>
  <si>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</si>
  <si>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</si>
  <si>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</si>
  <si>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</si>
  <si>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</si>
  <si>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</si>
  <si>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</si>
  <si>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</si>
  <si>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</si>
  <si>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</si>
  <si>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</si>
  <si>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</si>
  <si>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</si>
  <si>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</si>
  <si>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</si>
  <si>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</si>
  <si>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</si>
  <si>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</si>
  <si>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</si>
  <si>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</si>
  <si>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</si>
  <si>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</si>
  <si>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</si>
  <si>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</si>
  <si>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</si>
  <si>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</si>
  <si>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</si>
  <si>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</si>
  <si>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</si>
  <si>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</si>
  <si>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</si>
  <si>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</si>
  <si>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</si>
  <si>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</si>
  <si>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</si>
  <si>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</si>
  <si>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</si>
  <si>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</si>
  <si>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</si>
  <si>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</si>
  <si>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</si>
  <si>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</si>
  <si>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</si>
  <si>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</si>
  <si>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</si>
  <si>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</si>
  <si>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</si>
  <si>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</si>
  <si>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</si>
  <si>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</si>
  <si>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</si>
  <si>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</si>
  <si>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</si>
  <si>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</si>
  <si>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</si>
  <si>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</si>
  <si>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</si>
  <si>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</si>
  <si>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</si>
  <si>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</si>
  <si>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</si>
  <si>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</si>
  <si>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</si>
  <si>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</si>
  <si>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</si>
  <si>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</si>
  <si>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</si>
  <si>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</si>
  <si>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</si>
  <si>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</si>
  <si>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</si>
  <si>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</si>
  <si>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</si>
  <si>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</si>
  <si>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</si>
  <si>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</si>
  <si>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</si>
  <si>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</si>
  <si>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</si>
  <si>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</si>
  <si>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</si>
  <si>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</si>
  <si>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</si>
  <si>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</si>
  <si>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</si>
  <si>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</si>
  <si>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</si>
  <si>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</si>
  <si>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</si>
  <si>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</si>
  <si>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</si>
  <si>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</si>
  <si>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</si>
  <si>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</si>
  <si>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</si>
  <si>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</si>
  <si>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</si>
  <si>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</si>
  <si>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</si>
  <si>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</si>
  <si>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</si>
  <si>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</si>
  <si>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</si>
  <si>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</si>
  <si>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</si>
  <si>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</si>
  <si>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</si>
  <si>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</si>
  <si>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</si>
  <si>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</si>
  <si>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</si>
  <si>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</si>
  <si>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</si>
  <si>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</si>
  <si>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</si>
  <si>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</si>
  <si>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</si>
  <si>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</si>
  <si>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</si>
  <si>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</si>
  <si>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</si>
  <si>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</si>
  <si>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</si>
  <si>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</si>
  <si>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</si>
  <si>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</si>
  <si>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</si>
  <si>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</si>
  <si>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</si>
  <si>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</si>
  <si>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</si>
  <si>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</si>
  <si>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</si>
  <si>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</si>
  <si>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</si>
  <si>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</si>
  <si>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</si>
  <si>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</si>
  <si>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</si>
  <si>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</si>
  <si>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</si>
  <si>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</si>
  <si>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</si>
  <si>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</si>
  <si>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</si>
  <si>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</si>
  <si>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</si>
  <si>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</si>
  <si>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</si>
  <si>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</si>
  <si>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</si>
  <si>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</si>
  <si>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</si>
  <si>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</si>
  <si>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</si>
  <si>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</si>
  <si>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</si>
  <si>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</si>
  <si>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</si>
  <si>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</si>
  <si>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</si>
  <si>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</si>
  <si>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</si>
  <si>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</si>
  <si>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</si>
  <si>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</si>
  <si>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</si>
  <si>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</si>
  <si>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</si>
  <si>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</si>
  <si>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</si>
  <si>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</si>
  <si>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</si>
  <si>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</si>
  <si>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</si>
  <si>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</si>
  <si>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</si>
  <si>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</si>
  <si>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</si>
  <si>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</si>
  <si>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</si>
  <si>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</si>
  <si>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</si>
  <si>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</si>
  <si>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</si>
  <si>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</si>
  <si>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</si>
  <si>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</si>
  <si>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</si>
  <si>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</si>
  <si>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</si>
  <si>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</si>
  <si>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</si>
  <si>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</si>
  <si>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</si>
  <si>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</si>
  <si>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</si>
  <si>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</si>
  <si>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</si>
  <si>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</si>
  <si>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</si>
  <si>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</si>
  <si>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</si>
  <si>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</si>
  <si>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</si>
  <si>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</si>
  <si>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</si>
  <si>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</si>
  <si>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</si>
  <si>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</si>
  <si>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</si>
  <si>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</si>
  <si>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</si>
  <si>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</si>
  <si>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</si>
  <si>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</si>
  <si>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</si>
  <si>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</si>
  <si>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</si>
  <si>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</si>
  <si>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</si>
  <si>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</si>
  <si>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</si>
  <si>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</si>
  <si>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</si>
  <si>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</si>
  <si>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</si>
  <si>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</si>
  <si>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</si>
  <si>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</si>
  <si>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</si>
  <si>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</si>
  <si>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</si>
  <si>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</si>
  <si>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</si>
  <si>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</si>
  <si>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</si>
  <si>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</si>
  <si>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</si>
  <si>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</si>
  <si>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</si>
  <si>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</si>
  <si>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</si>
  <si>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</si>
  <si>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</si>
  <si>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</si>
  <si>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</si>
  <si>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</si>
  <si>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</si>
  <si>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</si>
  <si>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</si>
  <si>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</si>
  <si>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</si>
  <si>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</si>
  <si>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</si>
  <si>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</si>
  <si>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</si>
  <si>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</si>
  <si>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</si>
  <si>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</si>
  <si>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</si>
  <si>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</si>
  <si>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</si>
  <si>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</si>
  <si>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</si>
  <si>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</si>
  <si>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</si>
  <si>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</si>
  <si>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</si>
  <si>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</si>
  <si>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</si>
  <si>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</si>
  <si>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</si>
  <si>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</si>
  <si>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</si>
  <si>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</si>
  <si>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</si>
  <si>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</si>
  <si>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</si>
  <si>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</si>
  <si>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</si>
  <si>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</si>
  <si>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</si>
  <si>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</si>
  <si>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</si>
  <si>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</si>
  <si>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</si>
  <si>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</si>
  <si>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</si>
  <si>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</si>
  <si>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</si>
  <si>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</si>
  <si>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</si>
  <si>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</si>
  <si>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</si>
  <si>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</si>
  <si>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</si>
  <si>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</si>
  <si>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</si>
  <si>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</si>
  <si>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</si>
  <si>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</si>
  <si>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</si>
  <si>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</si>
  <si>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</si>
  <si>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</si>
  <si>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</si>
  <si>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</si>
  <si>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</si>
  <si>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</si>
  <si>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</si>
  <si>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</si>
  <si>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</si>
  <si>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</si>
  <si>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</si>
  <si>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</si>
  <si>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</si>
  <si>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</si>
  <si>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b2965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</si>
  <si>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</si>
  <si>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</si>
  <si>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</si>
  <si>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</si>
  <si>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</si>
  <si>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</si>
  <si>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</si>
  <si>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</si>
  <si>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</si>
  <si>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</si>
  <si>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</si>
  <si>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</si>
  <si>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</si>
  <si>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</si>
  <si>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</si>
  <si>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</si>
  <si>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</si>
  <si>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</si>
  <si>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</si>
  <si>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</si>
  <si>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</si>
  <si>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</si>
  <si>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</si>
  <si>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</si>
  <si>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r>
      <t>Required Transmission Enhancements owned by:  AEP East Operating Companies and AEP Transmission Companies</t>
    </r>
    <r>
      <rPr>
        <b/>
        <sz val="8"/>
        <color rgb="FFFF0000"/>
        <rFont val="Arial"/>
        <family val="2"/>
      </rPr>
      <t>*</t>
    </r>
  </si>
  <si>
    <t>(June 2023 - May 2024)</t>
  </si>
  <si>
    <t>(June 2023- May 2024)</t>
  </si>
  <si>
    <t>(Jan - Dec 2024)</t>
  </si>
  <si>
    <t>Zonal Peak (MW) for 2024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</si>
  <si>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</si>
  <si>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</si>
  <si>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</si>
  <si>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</si>
  <si>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</si>
  <si>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</si>
  <si>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</si>
  <si>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</si>
  <si>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</si>
  <si>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</si>
  <si>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</si>
  <si>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</si>
  <si>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</si>
  <si>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</si>
  <si>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</si>
  <si>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</si>
  <si>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</si>
  <si>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</si>
  <si>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</si>
  <si>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</si>
  <si>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</si>
  <si>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</si>
  <si>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</si>
  <si>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</si>
  <si>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</si>
  <si>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</si>
  <si>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</si>
  <si>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</si>
  <si>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</si>
  <si>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</si>
  <si>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</si>
  <si>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</si>
  <si>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</si>
  <si>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</si>
  <si>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</si>
  <si>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</si>
  <si>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</si>
  <si>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</si>
  <si>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</si>
  <si>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</si>
  <si>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</si>
  <si>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</si>
  <si>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</si>
  <si>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</si>
  <si>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</si>
  <si>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</si>
  <si>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</si>
  <si>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</si>
  <si>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</si>
  <si>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</si>
  <si>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b1570_adj*</t>
  </si>
  <si>
    <t>*Adjustment per Dayton 2024 PTRR (Formula Rate)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</si>
  <si>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</si>
  <si>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</si>
  <si>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</si>
  <si>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</si>
  <si>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</si>
  <si>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</si>
  <si>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</si>
  <si>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</si>
  <si>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</si>
  <si>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(Feb - Dec 2024)</t>
  </si>
  <si>
    <t>(Feb - May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</si>
</sst>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</numFmts>
  <fonts count="1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11">
    <xf numFmtId="0" fontId="0" fillId="0" borderId="0"/>
    <xf numFmtId="9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7" fillId="0" borderId="0"/>
    <xf numFmtId="0" fontId="11" fillId="2" borderId="0" applyNumberFormat="0" applyBorder="0" applyAlignment="0" applyProtection="0"/>
    <xf numFmtId="0" fontId="90" fillId="3" borderId="0" applyNumberFormat="0" applyBorder="0" applyAlignment="0" applyProtection="0"/>
    <xf numFmtId="0" fontId="11" fillId="4" borderId="0" applyNumberFormat="0" applyBorder="0" applyAlignment="0" applyProtection="0"/>
    <xf numFmtId="0" fontId="90" fillId="5" borderId="0" applyNumberFormat="0" applyBorder="0" applyAlignment="0" applyProtection="0"/>
    <xf numFmtId="0" fontId="11" fillId="6" borderId="0" applyNumberFormat="0" applyBorder="0" applyAlignment="0" applyProtection="0"/>
    <xf numFmtId="0" fontId="90" fillId="7" borderId="0" applyNumberFormat="0" applyBorder="0" applyAlignment="0" applyProtection="0"/>
    <xf numFmtId="0" fontId="11" fillId="8" borderId="0" applyNumberFormat="0" applyBorder="0" applyAlignment="0" applyProtection="0"/>
    <xf numFmtId="0" fontId="90" fillId="9" borderId="0" applyNumberFormat="0" applyBorder="0" applyAlignment="0" applyProtection="0"/>
    <xf numFmtId="0" fontId="11" fillId="10" borderId="0" applyNumberFormat="0" applyBorder="0" applyAlignment="0" applyProtection="0"/>
    <xf numFmtId="0" fontId="90" fillId="10" borderId="0" applyNumberFormat="0" applyBorder="0" applyAlignment="0" applyProtection="0"/>
    <xf numFmtId="0" fontId="11" fillId="6" borderId="0" applyNumberFormat="0" applyBorder="0" applyAlignment="0" applyProtection="0"/>
    <xf numFmtId="0" fontId="90" fillId="8" borderId="0" applyNumberFormat="0" applyBorder="0" applyAlignment="0" applyProtection="0"/>
    <xf numFmtId="0" fontId="11" fillId="10" borderId="0" applyNumberFormat="0" applyBorder="0" applyAlignment="0" applyProtection="0"/>
    <xf numFmtId="0" fontId="90" fillId="2" borderId="0" applyNumberFormat="0" applyBorder="0" applyAlignment="0" applyProtection="0"/>
    <xf numFmtId="0" fontId="11" fillId="4" borderId="0" applyNumberFormat="0" applyBorder="0" applyAlignment="0" applyProtection="0"/>
    <xf numFmtId="0" fontId="90" fillId="4" borderId="0" applyNumberFormat="0" applyBorder="0" applyAlignment="0" applyProtection="0"/>
    <xf numFmtId="0" fontId="11" fillId="11" borderId="0" applyNumberFormat="0" applyBorder="0" applyAlignment="0" applyProtection="0"/>
    <xf numFmtId="0" fontId="90" fillId="12" borderId="0" applyNumberFormat="0" applyBorder="0" applyAlignment="0" applyProtection="0"/>
    <xf numFmtId="0" fontId="11" fillId="5" borderId="0" applyNumberFormat="0" applyBorder="0" applyAlignment="0" applyProtection="0"/>
    <xf numFmtId="0" fontId="90" fillId="9" borderId="0" applyNumberFormat="0" applyBorder="0" applyAlignment="0" applyProtection="0"/>
    <xf numFmtId="0" fontId="11" fillId="10" borderId="0" applyNumberFormat="0" applyBorder="0" applyAlignment="0" applyProtection="0"/>
    <xf numFmtId="0" fontId="90" fillId="2" borderId="0" applyNumberFormat="0" applyBorder="0" applyAlignment="0" applyProtection="0"/>
    <xf numFmtId="0" fontId="11" fillId="6" borderId="0" applyNumberFormat="0" applyBorder="0" applyAlignment="0" applyProtection="0"/>
    <xf numFmtId="0" fontId="90" fillId="13" borderId="0" applyNumberFormat="0" applyBorder="0" applyAlignment="0" applyProtection="0"/>
    <xf numFmtId="0" fontId="39" fillId="10" borderId="0" applyNumberFormat="0" applyBorder="0" applyAlignment="0" applyProtection="0"/>
    <xf numFmtId="0" fontId="91" fillId="14" borderId="0" applyNumberFormat="0" applyBorder="0" applyAlignment="0" applyProtection="0"/>
    <xf numFmtId="0" fontId="39" fillId="15" borderId="0" applyNumberFormat="0" applyBorder="0" applyAlignment="0" applyProtection="0"/>
    <xf numFmtId="0" fontId="91" fillId="4" borderId="0" applyNumberFormat="0" applyBorder="0" applyAlignment="0" applyProtection="0"/>
    <xf numFmtId="0" fontId="39" fillId="13" borderId="0" applyNumberFormat="0" applyBorder="0" applyAlignment="0" applyProtection="0"/>
    <xf numFmtId="0" fontId="91" fillId="12" borderId="0" applyNumberFormat="0" applyBorder="0" applyAlignment="0" applyProtection="0"/>
    <xf numFmtId="0" fontId="39" fillId="5" borderId="0" applyNumberFormat="0" applyBorder="0" applyAlignment="0" applyProtection="0"/>
    <xf numFmtId="0" fontId="91" fillId="16" borderId="0" applyNumberFormat="0" applyBorder="0" applyAlignment="0" applyProtection="0"/>
    <xf numFmtId="0" fontId="39" fillId="10" borderId="0" applyNumberFormat="0" applyBorder="0" applyAlignment="0" applyProtection="0"/>
    <xf numFmtId="0" fontId="91" fillId="17" borderId="0" applyNumberFormat="0" applyBorder="0" applyAlignment="0" applyProtection="0"/>
    <xf numFmtId="0" fontId="39" fillId="4" borderId="0" applyNumberFormat="0" applyBorder="0" applyAlignment="0" applyProtection="0"/>
    <xf numFmtId="0" fontId="91" fillId="18" borderId="0" applyNumberFormat="0" applyBorder="0" applyAlignment="0" applyProtection="0"/>
    <xf numFmtId="0" fontId="7" fillId="0" borderId="0"/>
    <xf numFmtId="0" fontId="39" fillId="19" borderId="0" applyNumberFormat="0" applyBorder="0" applyAlignment="0" applyProtection="0"/>
    <xf numFmtId="0" fontId="91" fillId="20" borderId="0" applyNumberFormat="0" applyBorder="0" applyAlignment="0" applyProtection="0"/>
    <xf numFmtId="0" fontId="39" fillId="15" borderId="0" applyNumberFormat="0" applyBorder="0" applyAlignment="0" applyProtection="0"/>
    <xf numFmtId="0" fontId="91" fillId="21" borderId="0" applyNumberFormat="0" applyBorder="0" applyAlignment="0" applyProtection="0"/>
    <xf numFmtId="0" fontId="39" fillId="13" borderId="0" applyNumberFormat="0" applyBorder="0" applyAlignment="0" applyProtection="0"/>
    <xf numFmtId="0" fontId="91" fillId="22" borderId="0" applyNumberFormat="0" applyBorder="0" applyAlignment="0" applyProtection="0"/>
    <xf numFmtId="0" fontId="39" fillId="23" borderId="0" applyNumberFormat="0" applyBorder="0" applyAlignment="0" applyProtection="0"/>
    <xf numFmtId="0" fontId="91" fillId="16" borderId="0" applyNumberFormat="0" applyBorder="0" applyAlignment="0" applyProtection="0"/>
    <xf numFmtId="0" fontId="39" fillId="17" borderId="0" applyNumberFormat="0" applyBorder="0" applyAlignment="0" applyProtection="0"/>
    <xf numFmtId="0" fontId="91" fillId="17" borderId="0" applyNumberFormat="0" applyBorder="0" applyAlignment="0" applyProtection="0"/>
    <xf numFmtId="0" fontId="39" fillId="21" borderId="0" applyNumberFormat="0" applyBorder="0" applyAlignment="0" applyProtection="0"/>
    <xf numFmtId="0" fontId="91" fillId="15" borderId="0" applyNumberFormat="0" applyBorder="0" applyAlignment="0" applyProtection="0"/>
    <xf numFmtId="0" fontId="40" fillId="9" borderId="0" applyNumberFormat="0" applyBorder="0" applyAlignment="0" applyProtection="0"/>
    <xf numFmtId="0" fontId="92" fillId="5" borderId="0" applyNumberFormat="0" applyBorder="0" applyAlignment="0" applyProtection="0"/>
    <xf numFmtId="0" fontId="21" fillId="0" borderId="0"/>
    <xf numFmtId="0" fontId="7" fillId="15" borderId="0" applyNumberFormat="0" applyFill="0" applyBorder="0" applyProtection="0"/>
    <xf numFmtId="0" fontId="56" fillId="0" borderId="0" applyNumberFormat="0" applyFill="0" applyBorder="0" applyAlignment="0" applyProtection="0"/>
    <xf numFmtId="0" fontId="7" fillId="0" borderId="1" applyNumberFormat="0" applyFont="0" applyFill="0" applyAlignment="0" applyProtection="0"/>
    <xf numFmtId="181" fontId="54" fillId="0" borderId="0" applyFont="0" applyFill="0" applyBorder="0" applyAlignment="0" applyProtection="0"/>
    <xf numFmtId="182" fontId="60" fillId="0" borderId="0" applyFont="0" applyFill="0" applyBorder="0" applyProtection="0">
      <alignment horizontal="left"/>
    </xf>
    <xf numFmtId="183" fontId="60" fillId="0" borderId="0" applyFont="0" applyFill="0" applyBorder="0" applyProtection="0">
      <alignment horizontal="left"/>
    </xf>
    <xf numFmtId="184" fontId="60" fillId="0" borderId="0" applyFont="0" applyFill="0" applyBorder="0" applyProtection="0">
      <alignment horizontal="left"/>
    </xf>
    <xf numFmtId="37" fontId="61" fillId="0" borderId="0" applyFont="0" applyFill="0" applyBorder="0">
      <protection locked="0"/>
    </xf>
    <xf numFmtId="185" fontId="62" fillId="0" borderId="0" applyFont="0" applyFill="0" applyBorder="0" applyAlignment="0" applyProtection="0"/>
    <xf numFmtId="0" fontId="63" fillId="0" borderId="0"/>
    <xf numFmtId="0" fontId="63" fillId="0" borderId="0"/>
    <xf numFmtId="168" fontId="9" fillId="0" borderId="0" applyFill="0"/>
    <xf numFmtId="168" fontId="9" fillId="0" borderId="0">
      <alignment horizontal="center"/>
    </xf>
    <xf numFmtId="0" fontId="9" fillId="0" borderId="0" applyFill="0">
      <alignment horizontal="center"/>
    </xf>
    <xf numFmtId="168" fontId="13" fillId="0" borderId="2" applyFill="0"/>
    <xf numFmtId="0" fontId="7" fillId="0" borderId="0" applyFont="0" applyAlignment="0"/>
    <xf numFmtId="0" fontId="14" fillId="0" borderId="0" applyFill="0">
      <alignment vertical="top"/>
    </xf>
    <xf numFmtId="0" fontId="13" fillId="0" borderId="0" applyFill="0">
      <alignment horizontal="left" vertical="top"/>
    </xf>
    <xf numFmtId="168" fontId="15" fillId="0" borderId="3" applyFill="0"/>
    <xf numFmtId="168" fontId="15" fillId="0" borderId="3" applyFill="0"/>
    <xf numFmtId="0" fontId="7" fillId="0" borderId="0" applyNumberFormat="0" applyFont="0" applyAlignment="0"/>
    <xf numFmtId="0" fontId="14" fillId="0" borderId="0" applyFill="0">
      <alignment wrapText="1"/>
    </xf>
    <xf numFmtId="0" fontId="13" fillId="0" borderId="0" applyFill="0">
      <alignment horizontal="left" vertical="top" wrapText="1"/>
    </xf>
    <xf numFmtId="168" fontId="16" fillId="0" borderId="0" applyFill="0"/>
    <xf numFmtId="0" fontId="17" fillId="0" borderId="0" applyNumberFormat="0" applyFont="0"/>
    <xf numFmtId="0" fontId="18" fillId="0" borderId="0" applyFill="0">
      <alignment vertical="top" wrapText="1"/>
    </xf>
    <xf numFmtId="0" fontId="15" fillId="0" borderId="0" applyFill="0">
      <alignment horizontal="left" vertical="top" wrapText="1"/>
    </xf>
    <xf numFmtId="168" fontId="7" fillId="0" borderId="0" applyFill="0"/>
    <xf numFmtId="0" fontId="17" fillId="0" borderId="0" applyNumberFormat="0" applyFont="0"/>
    <xf numFmtId="0" fontId="19" fillId="0" borderId="0" applyFill="0">
      <alignment vertical="center" wrapText="1"/>
    </xf>
    <xf numFmtId="0" fontId="20" fillId="0" borderId="0">
      <alignment horizontal="left" vertical="center" wrapText="1"/>
    </xf>
    <xf numFmtId="168" fontId="21" fillId="0" borderId="0" applyFill="0"/>
    <xf numFmtId="0" fontId="17" fillId="0" borderId="0" applyNumberFormat="0" applyFont="0"/>
    <xf numFmtId="0" fontId="22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8" fontId="23" fillId="0" borderId="0" applyFill="0"/>
    <xf numFmtId="0" fontId="17" fillId="0" borderId="0" applyNumberFormat="0" applyFont="0"/>
    <xf numFmtId="0" fontId="24" fillId="0" borderId="0" applyFill="0">
      <alignment horizontal="center" vertical="center" wrapText="1"/>
    </xf>
    <xf numFmtId="0" fontId="25" fillId="0" borderId="0" applyFill="0">
      <alignment horizontal="center" vertical="center" wrapText="1"/>
    </xf>
    <xf numFmtId="168" fontId="26" fillId="0" borderId="0" applyFill="0"/>
    <xf numFmtId="0" fontId="17" fillId="0" borderId="0" applyNumberFormat="0" applyFont="0"/>
    <xf numFmtId="0" fontId="27" fillId="0" borderId="0">
      <alignment horizontal="center" wrapText="1"/>
    </xf>
    <xf numFmtId="0" fontId="23" fillId="0" borderId="0" applyFill="0">
      <alignment horizontal="center" wrapText="1"/>
    </xf>
    <xf numFmtId="170" fontId="64" fillId="0" borderId="0" applyFont="0" applyFill="0" applyBorder="0" applyAlignment="0">
      <protection locked="0"/>
    </xf>
    <xf numFmtId="186" fontId="64" fillId="0" borderId="0" applyFont="0" applyFill="0" applyBorder="0" applyAlignment="0">
      <protection locked="0"/>
    </xf>
    <xf numFmtId="39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41" fillId="24" borderId="4" applyNumberFormat="0" applyAlignment="0" applyProtection="0"/>
    <xf numFmtId="0" fontId="93" fillId="25" borderId="4" applyNumberFormat="0" applyAlignment="0" applyProtection="0"/>
    <xf numFmtId="0" fontId="7" fillId="0" borderId="1" applyNumberFormat="0" applyFont="0" applyFill="0" applyBorder="0" applyProtection="0">
      <alignment horizontal="centerContinuous" vertical="center"/>
    </xf>
    <xf numFmtId="0" fontId="34" fillId="0" borderId="0" applyFill="0" applyBorder="0">
      <alignment horizontal="center"/>
      <protection locked="0"/>
    </xf>
    <xf numFmtId="0" fontId="42" fillId="26" borderId="5" applyNumberFormat="0" applyAlignment="0" applyProtection="0"/>
    <xf numFmtId="0" fontId="94" fillId="26" borderId="5" applyNumberFormat="0" applyAlignment="0" applyProtection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41" fontId="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67" fillId="0" borderId="0" applyFont="0" applyFill="0" applyBorder="0" applyAlignment="0" applyProtection="0"/>
    <xf numFmtId="193" fontId="67" fillId="0" borderId="0" applyFont="0" applyFill="0" applyBorder="0" applyAlignment="0" applyProtection="0"/>
    <xf numFmtId="194" fontId="16" fillId="0" borderId="0" applyFont="0" applyFill="0" applyBorder="0" applyAlignment="0">
      <protection locked="0"/>
    </xf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68" fillId="0" borderId="0" applyFill="0" applyBorder="0" applyAlignment="0" applyProtection="0"/>
    <xf numFmtId="3" fontId="7" fillId="0" borderId="0" applyFont="0" applyFill="0" applyBorder="0" applyAlignment="0" applyProtection="0"/>
    <xf numFmtId="0" fontId="13" fillId="0" borderId="0" applyFill="0" applyBorder="0" applyAlignment="0">
      <protection locked="0"/>
    </xf>
    <xf numFmtId="0" fontId="7" fillId="0" borderId="6"/>
    <xf numFmtId="195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7" fontId="60" fillId="0" borderId="0" applyFont="0" applyFill="0" applyBorder="0" applyAlignment="0" applyProtection="0"/>
    <xf numFmtId="198" fontId="67" fillId="0" borderId="0" applyFont="0" applyFill="0" applyBorder="0" applyAlignment="0" applyProtection="0"/>
    <xf numFmtId="199" fontId="67" fillId="0" borderId="0" applyFont="0" applyFill="0" applyBorder="0" applyAlignment="0" applyProtection="0"/>
    <xf numFmtId="200" fontId="67" fillId="0" borderId="0" applyFont="0" applyFill="0" applyBorder="0" applyAlignment="0" applyProtection="0"/>
    <xf numFmtId="201" fontId="16" fillId="0" borderId="0" applyFont="0" applyFill="0" applyBorder="0" applyAlignment="0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68" fillId="0" borderId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202" fontId="62" fillId="0" borderId="0" applyFont="0" applyFill="0" applyBorder="0" applyAlignment="0" applyProtection="0"/>
    <xf numFmtId="172" fontId="7" fillId="0" borderId="0" applyFont="0" applyFill="0" applyBorder="0" applyAlignment="0" applyProtection="0"/>
    <xf numFmtId="203" fontId="64" fillId="0" borderId="0" applyFont="0" applyFill="0" applyBorder="0" applyAlignment="0">
      <protection locked="0"/>
    </xf>
    <xf numFmtId="7" fontId="9" fillId="0" borderId="0" applyFont="0" applyFill="0" applyBorder="0" applyAlignment="0" applyProtection="0"/>
    <xf numFmtId="204" fontId="65" fillId="0" borderId="0" applyFont="0" applyFill="0" applyBorder="0" applyAlignment="0" applyProtection="0"/>
    <xf numFmtId="171" fontId="69" fillId="0" borderId="0" applyFont="0" applyFill="0" applyBorder="0" applyAlignment="0" applyProtection="0"/>
    <xf numFmtId="0" fontId="70" fillId="27" borderId="7" applyNumberFormat="0" applyFont="0" applyFill="0" applyProtection="0"/>
    <xf numFmtId="14" fontId="7" fillId="0" borderId="0" applyFont="0" applyFill="0" applyBorder="0" applyAlignment="0" applyProtection="0"/>
    <xf numFmtId="205" fontId="60" fillId="0" borderId="0" applyFont="0" applyFill="0" applyBorder="0" applyProtection="0"/>
    <xf numFmtId="206" fontId="60" fillId="0" borderId="0" applyFont="0" applyFill="0" applyBorder="0" applyProtection="0"/>
    <xf numFmtId="207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71" fillId="0" borderId="0" applyFont="0" applyFill="0" applyBorder="0" applyAlignment="0" applyProtection="0"/>
    <xf numFmtId="5" fontId="72" fillId="0" borderId="0" applyBorder="0"/>
    <xf numFmtId="172" fontId="72" fillId="0" borderId="0" applyBorder="0"/>
    <xf numFmtId="7" fontId="72" fillId="0" borderId="0" applyBorder="0"/>
    <xf numFmtId="37" fontId="72" fillId="0" borderId="0" applyBorder="0"/>
    <xf numFmtId="170" fontId="72" fillId="0" borderId="0" applyBorder="0"/>
    <xf numFmtId="211" fontId="72" fillId="0" borderId="0" applyBorder="0"/>
    <xf numFmtId="39" fontId="72" fillId="0" borderId="0" applyBorder="0"/>
    <xf numFmtId="212" fontId="72" fillId="0" borderId="0" applyBorder="0"/>
    <xf numFmtId="7" fontId="7" fillId="0" borderId="0" applyFont="0" applyFill="0" applyBorder="0" applyAlignment="0" applyProtection="0"/>
    <xf numFmtId="213" fontId="62" fillId="0" borderId="0" applyFont="0" applyFill="0" applyBorder="0" applyAlignment="0" applyProtection="0"/>
    <xf numFmtId="214" fontId="62" fillId="0" borderId="0" applyFont="0" applyFill="0" applyAlignment="0" applyProtection="0"/>
    <xf numFmtId="213" fontId="62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60" fillId="0" borderId="0" applyFont="0" applyFill="0" applyBorder="0" applyProtection="0">
      <alignment horizontal="center" wrapText="1"/>
    </xf>
    <xf numFmtId="216" fontId="60" fillId="0" borderId="0" applyFont="0" applyFill="0" applyBorder="0" applyProtection="0">
      <alignment horizontal="right"/>
    </xf>
    <xf numFmtId="0" fontId="44" fillId="10" borderId="0" applyNumberFormat="0" applyBorder="0" applyAlignment="0" applyProtection="0"/>
    <xf numFmtId="0" fontId="96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9" borderId="0" applyNumberFormat="0" applyFill="0" applyBorder="0" applyAlignment="0" applyProtection="0"/>
    <xf numFmtId="0" fontId="15" fillId="0" borderId="8" applyNumberFormat="0" applyProtection="0"/>
    <xf numFmtId="0" fontId="15" fillId="0" borderId="9">
      <alignment horizontal="left" vertical="center"/>
    </xf>
    <xf numFmtId="14" fontId="10" fillId="10" borderId="10">
      <alignment horizontal="center" vertical="center" wrapText="1"/>
    </xf>
    <xf numFmtId="0" fontId="2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5" fillId="0" borderId="11" applyNumberFormat="0" applyFill="0" applyAlignment="0" applyProtection="0"/>
    <xf numFmtId="0" fontId="97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4" fillId="0" borderId="0" applyFill="0" applyAlignment="0">
      <protection locked="0"/>
    </xf>
    <xf numFmtId="0" fontId="34" fillId="0" borderId="1" applyFill="0" applyAlignment="0">
      <protection locked="0"/>
    </xf>
    <xf numFmtId="0" fontId="29" fillId="0" borderId="10"/>
    <xf numFmtId="0" fontId="30" fillId="0" borderId="0"/>
    <xf numFmtId="0" fontId="76" fillId="0" borderId="1" applyNumberFormat="0" applyFill="0" applyAlignment="0" applyProtection="0"/>
    <xf numFmtId="0" fontId="71" fillId="28" borderId="0" applyNumberFormat="0" applyFont="0" applyBorder="0" applyAlignment="0" applyProtection="0"/>
    <xf numFmtId="0" fontId="52" fillId="0" borderId="0" applyNumberFormat="0" applyFill="0" applyBorder="0">
      <protection locked="0"/>
    </xf>
    <xf numFmtId="0" fontId="57" fillId="29" borderId="13" applyNumberFormat="0" applyAlignment="0" applyProtection="0"/>
    <xf numFmtId="217" fontId="60" fillId="0" borderId="0" applyFont="0" applyFill="0" applyBorder="0" applyProtection="0">
      <alignment horizontal="left"/>
    </xf>
    <xf numFmtId="218" fontId="60" fillId="0" borderId="0" applyFont="0" applyFill="0" applyBorder="0" applyProtection="0">
      <alignment horizontal="left"/>
    </xf>
    <xf numFmtId="219" fontId="60" fillId="0" borderId="0" applyFont="0" applyFill="0" applyBorder="0" applyProtection="0">
      <alignment horizontal="left"/>
    </xf>
    <xf numFmtId="220" fontId="60" fillId="0" borderId="0" applyFont="0" applyFill="0" applyBorder="0" applyProtection="0">
      <alignment horizontal="left"/>
    </xf>
    <xf numFmtId="0" fontId="9" fillId="6" borderId="13" applyNumberFormat="0" applyBorder="0" applyAlignment="0" applyProtection="0"/>
    <xf numFmtId="0" fontId="46" fillId="11" borderId="4" applyNumberFormat="0" applyAlignment="0" applyProtection="0"/>
    <xf numFmtId="0" fontId="98" fillId="8" borderId="4" applyNumberFormat="0" applyAlignment="0" applyProtection="0"/>
    <xf numFmtId="0" fontId="98" fillId="8" borderId="4" applyNumberFormat="0" applyAlignment="0" applyProtection="0"/>
    <xf numFmtId="0" fontId="98" fillId="8" borderId="4" applyNumberFormat="0" applyAlignment="0" applyProtection="0"/>
    <xf numFmtId="0" fontId="46" fillId="11" borderId="4" applyNumberFormat="0" applyAlignment="0" applyProtection="0"/>
    <xf numFmtId="5" fontId="77" fillId="0" borderId="0" applyBorder="0"/>
    <xf numFmtId="172" fontId="77" fillId="0" borderId="0" applyBorder="0"/>
    <xf numFmtId="7" fontId="77" fillId="0" borderId="0" applyBorder="0"/>
    <xf numFmtId="37" fontId="77" fillId="0" borderId="0" applyBorder="0"/>
    <xf numFmtId="170" fontId="77" fillId="0" borderId="0" applyBorder="0"/>
    <xf numFmtId="211" fontId="77" fillId="0" borderId="0" applyBorder="0"/>
    <xf numFmtId="39" fontId="77" fillId="0" borderId="0" applyBorder="0"/>
    <xf numFmtId="212" fontId="77" fillId="0" borderId="0" applyBorder="0"/>
    <xf numFmtId="0" fontId="71" fillId="0" borderId="14" applyNumberFormat="0" applyFont="0" applyFill="0" applyAlignment="0" applyProtection="0"/>
    <xf numFmtId="0" fontId="78" fillId="0" borderId="0"/>
    <xf numFmtId="0" fontId="9" fillId="25" borderId="0"/>
    <xf numFmtId="0" fontId="47" fillId="0" borderId="15" applyNumberFormat="0" applyFill="0" applyAlignment="0" applyProtection="0"/>
    <xf numFmtId="0" fontId="99" fillId="0" borderId="16" applyNumberFormat="0" applyFill="0" applyAlignment="0" applyProtection="0"/>
    <xf numFmtId="221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Protection="0"/>
    <xf numFmtId="225" fontId="7" fillId="0" borderId="0" applyFont="0" applyFill="0" applyBorder="0" applyAlignment="0" applyProtection="0"/>
    <xf numFmtId="0" fontId="48" fillId="11" borderId="0" applyNumberFormat="0" applyBorder="0" applyAlignment="0" applyProtection="0"/>
    <xf numFmtId="0" fontId="100" fillId="11" borderId="0" applyNumberFormat="0" applyBorder="0" applyAlignment="0" applyProtection="0"/>
    <xf numFmtId="37" fontId="79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2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7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8" fontId="12" fillId="0" borderId="0" applyProtection="0"/>
    <xf numFmtId="0" fontId="7" fillId="0" borderId="0"/>
    <xf numFmtId="168" fontId="12" fillId="0" borderId="0" applyProtection="0"/>
    <xf numFmtId="0" fontId="7" fillId="0" borderId="0"/>
    <xf numFmtId="168" fontId="12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8" fontId="12" fillId="0" borderId="0" applyProtection="0"/>
    <xf numFmtId="0" fontId="7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158" fillId="0" borderId="0"/>
    <xf numFmtId="0" fontId="158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alignment vertical="top"/>
    </xf>
    <xf numFmtId="0" fontId="7" fillId="0" borderId="0"/>
    <xf numFmtId="0" fontId="51" fillId="0" borderId="0">
      <alignment vertical="top"/>
    </xf>
    <xf numFmtId="0" fontId="7" fillId="0" borderId="0"/>
    <xf numFmtId="0" fontId="158" fillId="0" borderId="0"/>
    <xf numFmtId="0" fontId="158" fillId="0" borderId="0"/>
    <xf numFmtId="0" fontId="5" fillId="0" borderId="0"/>
    <xf numFmtId="0" fontId="158" fillId="0" borderId="0"/>
    <xf numFmtId="0" fontId="15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2" fillId="0" borderId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1" fillId="0" borderId="0"/>
    <xf numFmtId="168" fontId="12" fillId="0" borderId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2" fillId="0" borderId="0" applyProtection="0"/>
    <xf numFmtId="168" fontId="12" fillId="0" borderId="0" applyProtection="0"/>
    <xf numFmtId="168" fontId="12" fillId="0" borderId="0" applyProtection="0"/>
    <xf numFmtId="0" fontId="5" fillId="0" borderId="0"/>
    <xf numFmtId="0" fontId="5" fillId="0" borderId="0"/>
    <xf numFmtId="0" fontId="158" fillId="0" borderId="0"/>
    <xf numFmtId="0" fontId="7" fillId="0" borderId="0"/>
    <xf numFmtId="168" fontId="12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2" fillId="0" borderId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3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158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158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04" fillId="0" borderId="0"/>
    <xf numFmtId="168" fontId="12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6" borderId="17" applyNumberFormat="0" applyFont="0" applyAlignment="0" applyProtection="0"/>
    <xf numFmtId="0" fontId="49" fillId="24" borderId="18" applyNumberFormat="0" applyAlignment="0" applyProtection="0"/>
    <xf numFmtId="0" fontId="101" fillId="25" borderId="18" applyNumberFormat="0" applyAlignment="0" applyProtection="0"/>
    <xf numFmtId="0" fontId="54" fillId="30" borderId="0" applyNumberFormat="0" applyFont="0" applyBorder="0" applyAlignment="0"/>
    <xf numFmtId="226" fontId="7" fillId="0" borderId="0" applyFont="0" applyFill="0" applyBorder="0" applyAlignment="0" applyProtection="0"/>
    <xf numFmtId="227" fontId="80" fillId="0" borderId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8" fontId="7" fillId="0" borderId="0"/>
    <xf numFmtId="229" fontId="62" fillId="0" borderId="0"/>
    <xf numFmtId="229" fontId="62" fillId="0" borderId="0"/>
    <xf numFmtId="227" fontId="80" fillId="0" borderId="0"/>
    <xf numFmtId="0" fontId="62" fillId="0" borderId="0"/>
    <xf numFmtId="227" fontId="68" fillId="0" borderId="0"/>
    <xf numFmtId="228" fontId="7" fillId="0" borderId="0"/>
    <xf numFmtId="229" fontId="62" fillId="0" borderId="0"/>
    <xf numFmtId="229" fontId="62" fillId="0" borderId="0"/>
    <xf numFmtId="0" fontId="62" fillId="0" borderId="0"/>
    <xf numFmtId="0" fontId="62" fillId="0" borderId="0"/>
    <xf numFmtId="230" fontId="62" fillId="0" borderId="0"/>
    <xf numFmtId="167" fontId="62" fillId="0" borderId="0"/>
    <xf numFmtId="231" fontId="62" fillId="0" borderId="0"/>
    <xf numFmtId="230" fontId="62" fillId="0" borderId="0"/>
    <xf numFmtId="167" fontId="62" fillId="0" borderId="0"/>
    <xf numFmtId="232" fontId="62" fillId="0" borderId="0"/>
    <xf numFmtId="232" fontId="62" fillId="0" borderId="0"/>
    <xf numFmtId="169" fontId="62" fillId="0" borderId="0"/>
    <xf numFmtId="231" fontId="62" fillId="0" borderId="0"/>
    <xf numFmtId="165" fontId="62" fillId="0" borderId="0"/>
    <xf numFmtId="169" fontId="62" fillId="0" borderId="0"/>
    <xf numFmtId="169" fontId="62" fillId="0" borderId="0"/>
    <xf numFmtId="0" fontId="62" fillId="0" borderId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7" fontId="80" fillId="0" borderId="0"/>
    <xf numFmtId="227" fontId="80" fillId="0" borderId="0"/>
    <xf numFmtId="226" fontId="7" fillId="0" borderId="0" applyFont="0" applyFill="0" applyBorder="0" applyAlignment="0" applyProtection="0"/>
    <xf numFmtId="227" fontId="80" fillId="0" borderId="0"/>
    <xf numFmtId="227" fontId="80" fillId="0" borderId="0"/>
    <xf numFmtId="230" fontId="62" fillId="0" borderId="0"/>
    <xf numFmtId="167" fontId="62" fillId="0" borderId="0"/>
    <xf numFmtId="231" fontId="62" fillId="0" borderId="0"/>
    <xf numFmtId="230" fontId="62" fillId="0" borderId="0"/>
    <xf numFmtId="167" fontId="62" fillId="0" borderId="0"/>
    <xf numFmtId="232" fontId="62" fillId="0" borderId="0"/>
    <xf numFmtId="232" fontId="62" fillId="0" borderId="0"/>
    <xf numFmtId="169" fontId="62" fillId="0" borderId="0"/>
    <xf numFmtId="231" fontId="62" fillId="0" borderId="0"/>
    <xf numFmtId="165" fontId="62" fillId="0" borderId="0"/>
    <xf numFmtId="169" fontId="62" fillId="0" borderId="0"/>
    <xf numFmtId="169" fontId="62" fillId="0" borderId="0"/>
    <xf numFmtId="233" fontId="21" fillId="24" borderId="0" applyFont="0" applyFill="0" applyBorder="0" applyAlignment="0" applyProtection="0"/>
    <xf numFmtId="234" fontId="21" fillId="24" borderId="0" applyFont="0" applyFill="0" applyBorder="0" applyAlignment="0" applyProtection="0"/>
    <xf numFmtId="235" fontId="7" fillId="0" borderId="0" applyFont="0" applyFill="0" applyBorder="0" applyAlignment="0" applyProtection="0"/>
    <xf numFmtId="236" fontId="67" fillId="0" borderId="0" applyFont="0" applyFill="0" applyBorder="0" applyAlignment="0" applyProtection="0"/>
    <xf numFmtId="237" fontId="58" fillId="0" borderId="0" applyFont="0" applyFill="0" applyBorder="0" applyAlignment="0" applyProtection="0"/>
    <xf numFmtId="238" fontId="7" fillId="0" borderId="0" applyFont="0" applyFill="0" applyBorder="0" applyAlignment="0" applyProtection="0"/>
    <xf numFmtId="239" fontId="60" fillId="0" borderId="0" applyFont="0" applyFill="0" applyBorder="0" applyAlignment="0" applyProtection="0"/>
    <xf numFmtId="240" fontId="60" fillId="0" borderId="0" applyFont="0" applyFill="0" applyBorder="0" applyAlignment="0" applyProtection="0"/>
    <xf numFmtId="241" fontId="60" fillId="0" borderId="0" applyFont="0" applyFill="0" applyBorder="0" applyAlignment="0" applyProtection="0"/>
    <xf numFmtId="242" fontId="60" fillId="0" borderId="0" applyFont="0" applyFill="0" applyBorder="0" applyAlignment="0" applyProtection="0"/>
    <xf numFmtId="243" fontId="67" fillId="0" borderId="0" applyFont="0" applyFill="0" applyBorder="0" applyAlignment="0" applyProtection="0"/>
    <xf numFmtId="244" fontId="58" fillId="0" borderId="0" applyFont="0" applyFill="0" applyBorder="0" applyAlignment="0" applyProtection="0"/>
    <xf numFmtId="245" fontId="67" fillId="0" borderId="0" applyFont="0" applyFill="0" applyBorder="0" applyAlignment="0" applyProtection="0"/>
    <xf numFmtId="246" fontId="58" fillId="0" borderId="0" applyFont="0" applyFill="0" applyBorder="0" applyAlignment="0" applyProtection="0"/>
    <xf numFmtId="247" fontId="67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16" fillId="0" borderId="0" applyFont="0" applyFill="0" applyBorder="0" applyAlignment="0">
      <protection locked="0"/>
    </xf>
    <xf numFmtId="250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68" fillId="0" borderId="0" applyFill="0" applyBorder="0" applyAlignment="0" applyProtection="0"/>
    <xf numFmtId="9" fontId="72" fillId="0" borderId="0" applyBorder="0"/>
    <xf numFmtId="166" fontId="72" fillId="0" borderId="0" applyBorder="0"/>
    <xf numFmtId="10" fontId="72" fillId="0" borderId="0" applyBorder="0"/>
    <xf numFmtId="0" fontId="31" fillId="0" borderId="0" applyNumberFormat="0" applyFont="0" applyFill="0" applyBorder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3" fontId="7" fillId="0" borderId="0">
      <alignment horizontal="left" vertical="top"/>
    </xf>
    <xf numFmtId="0" fontId="32" fillId="0" borderId="10">
      <alignment horizontal="center"/>
    </xf>
    <xf numFmtId="3" fontId="31" fillId="0" borderId="0" applyFont="0" applyFill="0" applyBorder="0" applyAlignment="0" applyProtection="0"/>
    <xf numFmtId="0" fontId="31" fillId="31" borderId="0" applyNumberFormat="0" applyFont="0" applyBorder="0" applyAlignment="0" applyProtection="0"/>
    <xf numFmtId="3" fontId="7" fillId="0" borderId="0">
      <alignment horizontal="right" vertical="top"/>
    </xf>
    <xf numFmtId="41" fontId="20" fillId="25" borderId="19" applyFill="0"/>
    <xf numFmtId="0" fontId="33" fillId="0" borderId="0">
      <alignment horizontal="left" indent="7"/>
    </xf>
    <xf numFmtId="41" fontId="20" fillId="0" borderId="19" applyFill="0">
      <alignment horizontal="left" indent="2"/>
    </xf>
    <xf numFmtId="168" fontId="34" fillId="0" borderId="1" applyFill="0">
      <alignment horizontal="right"/>
    </xf>
    <xf numFmtId="0" fontId="10" fillId="0" borderId="13" applyNumberFormat="0" applyFont="0" applyBorder="0">
      <alignment horizontal="right"/>
    </xf>
    <xf numFmtId="0" fontId="35" fillId="0" borderId="0" applyFill="0"/>
    <xf numFmtId="0" fontId="15" fillId="0" borderId="0" applyFill="0"/>
    <xf numFmtId="4" fontId="34" fillId="0" borderId="1" applyFill="0"/>
    <xf numFmtId="0" fontId="7" fillId="0" borderId="0" applyNumberFormat="0" applyFont="0" applyBorder="0" applyAlignment="0"/>
    <xf numFmtId="0" fontId="18" fillId="0" borderId="0" applyFill="0">
      <alignment horizontal="left" indent="1"/>
    </xf>
    <xf numFmtId="0" fontId="36" fillId="0" borderId="0" applyFill="0">
      <alignment horizontal="left" indent="1"/>
    </xf>
    <xf numFmtId="4" fontId="21" fillId="0" borderId="0" applyFill="0"/>
    <xf numFmtId="0" fontId="7" fillId="0" borderId="0" applyNumberFormat="0" applyFont="0" applyFill="0" applyBorder="0" applyAlignment="0"/>
    <xf numFmtId="0" fontId="18" fillId="0" borderId="0" applyFill="0">
      <alignment horizontal="left" indent="2"/>
    </xf>
    <xf numFmtId="0" fontId="15" fillId="0" borderId="0" applyFill="0">
      <alignment horizontal="left" indent="2"/>
    </xf>
    <xf numFmtId="4" fontId="21" fillId="0" borderId="0" applyFill="0"/>
    <xf numFmtId="0" fontId="7" fillId="0" borderId="0" applyNumberFormat="0" applyFont="0" applyBorder="0" applyAlignment="0"/>
    <xf numFmtId="0" fontId="37" fillId="0" borderId="0">
      <alignment horizontal="left" indent="3"/>
    </xf>
    <xf numFmtId="0" fontId="38" fillId="0" borderId="0" applyFill="0">
      <alignment horizontal="left" indent="3"/>
    </xf>
    <xf numFmtId="4" fontId="21" fillId="0" borderId="0" applyFill="0"/>
    <xf numFmtId="0" fontId="7" fillId="0" borderId="0" applyNumberFormat="0" applyFont="0" applyBorder="0" applyAlignment="0"/>
    <xf numFmtId="0" fontId="22" fillId="0" borderId="0">
      <alignment horizontal="left" indent="4"/>
    </xf>
    <xf numFmtId="0" fontId="7" fillId="0" borderId="0" applyFill="0">
      <alignment horizontal="left" indent="4"/>
    </xf>
    <xf numFmtId="0" fontId="7" fillId="0" borderId="0" applyFill="0">
      <alignment horizontal="left" indent="4"/>
    </xf>
    <xf numFmtId="4" fontId="23" fillId="0" borderId="0" applyFill="0"/>
    <xf numFmtId="0" fontId="7" fillId="0" borderId="0" applyNumberFormat="0" applyFont="0" applyBorder="0" applyAlignment="0"/>
    <xf numFmtId="0" fontId="24" fillId="0" borderId="0">
      <alignment horizontal="left" indent="5"/>
    </xf>
    <xf numFmtId="0" fontId="25" fillId="0" borderId="0" applyFill="0">
      <alignment horizontal="left" indent="5"/>
    </xf>
    <xf numFmtId="4" fontId="26" fillId="0" borderId="0" applyFill="0"/>
    <xf numFmtId="0" fontId="7" fillId="0" borderId="0" applyNumberFormat="0" applyFont="0" applyFill="0" applyBorder="0" applyAlignment="0"/>
    <xf numFmtId="0" fontId="27" fillId="0" borderId="0" applyFill="0">
      <alignment horizontal="left" indent="6"/>
    </xf>
    <xf numFmtId="0" fontId="23" fillId="0" borderId="0" applyFill="0">
      <alignment horizontal="left" indent="6"/>
    </xf>
    <xf numFmtId="0" fontId="71" fillId="0" borderId="20" applyNumberFormat="0" applyFont="0" applyFill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82" fillId="0" borderId="0"/>
    <xf numFmtId="0" fontId="59" fillId="0" borderId="10">
      <alignment horizontal="right"/>
    </xf>
    <xf numFmtId="0" fontId="13" fillId="6" borderId="0"/>
    <xf numFmtId="251" fontId="69" fillId="0" borderId="0">
      <alignment horizontal="center"/>
    </xf>
    <xf numFmtId="252" fontId="83" fillId="0" borderId="0">
      <alignment horizontal="center"/>
    </xf>
    <xf numFmtId="0" fontId="84" fillId="0" borderId="0" applyNumberFormat="0" applyFill="0" applyBorder="0" applyAlignment="0" applyProtection="0"/>
    <xf numFmtId="0" fontId="6" fillId="0" borderId="0" applyNumberFormat="0" applyBorder="0" applyAlignment="0"/>
    <xf numFmtId="0" fontId="53" fillId="0" borderId="0" applyNumberFormat="0" applyBorder="0" applyAlignment="0"/>
    <xf numFmtId="0" fontId="7" fillId="25" borderId="6" applyNumberFormat="0" applyFont="0" applyAlignment="0"/>
    <xf numFmtId="0" fontId="71" fillId="27" borderId="0" applyNumberFormat="0" applyFont="0" applyBorder="0" applyAlignment="0" applyProtection="0"/>
    <xf numFmtId="0" fontId="85" fillId="0" borderId="9" applyNumberFormat="0" applyFont="0" applyFill="0" applyAlignment="0" applyProtection="0"/>
    <xf numFmtId="0" fontId="55" fillId="0" borderId="0" applyFill="0" applyBorder="0" applyProtection="0">
      <alignment horizontal="left" vertical="top"/>
    </xf>
    <xf numFmtId="0" fontId="5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6" fillId="0" borderId="0"/>
    <xf numFmtId="0" fontId="7" fillId="0" borderId="3" applyNumberFormat="0" applyFont="0" applyFill="0" applyAlignment="0" applyProtection="0"/>
    <xf numFmtId="0" fontId="7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53" fontId="58" fillId="0" borderId="0" applyFont="0" applyFill="0" applyBorder="0" applyAlignment="0" applyProtection="0"/>
    <xf numFmtId="254" fontId="58" fillId="0" borderId="0" applyFont="0" applyFill="0" applyBorder="0" applyAlignment="0" applyProtection="0"/>
    <xf numFmtId="255" fontId="58" fillId="0" borderId="0" applyFont="0" applyFill="0" applyBorder="0" applyAlignment="0" applyProtection="0"/>
    <xf numFmtId="256" fontId="58" fillId="0" borderId="0" applyFont="0" applyFill="0" applyBorder="0" applyAlignment="0" applyProtection="0"/>
    <xf numFmtId="257" fontId="58" fillId="0" borderId="0" applyFont="0" applyFill="0" applyBorder="0" applyAlignment="0" applyProtection="0"/>
    <xf numFmtId="258" fontId="58" fillId="0" borderId="0" applyFont="0" applyFill="0" applyBorder="0" applyAlignment="0" applyProtection="0"/>
    <xf numFmtId="259" fontId="58" fillId="0" borderId="0" applyFont="0" applyFill="0" applyBorder="0" applyAlignment="0" applyProtection="0"/>
    <xf numFmtId="260" fontId="58" fillId="0" borderId="0" applyFont="0" applyFill="0" applyBorder="0" applyAlignment="0" applyProtection="0"/>
    <xf numFmtId="261" fontId="8" fillId="27" borderId="21" applyFont="0" applyFill="0" applyBorder="0" applyAlignment="0" applyProtection="0"/>
    <xf numFmtId="261" fontId="62" fillId="0" borderId="0" applyFont="0" applyFill="0" applyBorder="0" applyAlignment="0" applyProtection="0"/>
    <xf numFmtId="262" fontId="65" fillId="0" borderId="0" applyFont="0" applyFill="0" applyBorder="0" applyAlignment="0" applyProtection="0"/>
    <xf numFmtId="263" fontId="69" fillId="0" borderId="9" applyFont="0" applyFill="0" applyBorder="0">
      <protection locked="0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215" fontId="10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8" fillId="0" borderId="0"/>
    <xf numFmtId="9" fontId="5" fillId="0" borderId="0" applyFont="0" applyFill="0" applyBorder="0" applyAlignment="0" applyProtection="0"/>
    <xf numFmtId="0" fontId="108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08" fillId="0" borderId="0"/>
    <xf numFmtId="44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08" fillId="0" borderId="0"/>
    <xf numFmtId="0" fontId="158" fillId="0" borderId="0"/>
    <xf numFmtId="43" fontId="15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58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32" borderId="0"/>
    <xf numFmtId="0" fontId="39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5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39" fillId="5" borderId="0" applyNumberFormat="0" applyBorder="0" applyAlignment="0" applyProtection="0"/>
    <xf numFmtId="0" fontId="39" fillId="22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1" fillId="3" borderId="0" applyNumberFormat="0" applyBorder="0" applyAlignment="0" applyProtection="0"/>
    <xf numFmtId="0" fontId="11" fillId="26" borderId="0" applyNumberFormat="0" applyBorder="0" applyAlignment="0" applyProtection="0"/>
    <xf numFmtId="0" fontId="39" fillId="37" borderId="0" applyNumberFormat="0" applyBorder="0" applyAlignment="0" applyProtection="0"/>
    <xf numFmtId="0" fontId="39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0" fontId="39" fillId="35" borderId="0" applyNumberFormat="0" applyBorder="0" applyAlignment="0" applyProtection="0"/>
    <xf numFmtId="0" fontId="39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39" fillId="13" borderId="0" applyNumberFormat="0" applyBorder="0" applyAlignment="0" applyProtection="0"/>
    <xf numFmtId="0" fontId="132" fillId="6" borderId="0" applyNumberFormat="0" applyBorder="0" applyAlignment="0" applyProtection="0"/>
    <xf numFmtId="0" fontId="133" fillId="41" borderId="22" applyNumberFormat="0" applyAlignment="0" applyProtection="0"/>
    <xf numFmtId="0" fontId="42" fillId="39" borderId="5" applyNumberFormat="0" applyAlignment="0" applyProtection="0"/>
    <xf numFmtId="0" fontId="134" fillId="42" borderId="0" applyNumberFormat="0" applyBorder="0" applyAlignment="0" applyProtection="0"/>
    <xf numFmtId="0" fontId="134" fillId="43" borderId="0" applyNumberFormat="0" applyBorder="0" applyAlignment="0" applyProtection="0"/>
    <xf numFmtId="0" fontId="134" fillId="44" borderId="0" applyNumberFormat="0" applyBorder="0" applyAlignment="0" applyProtection="0"/>
    <xf numFmtId="0" fontId="11" fillId="12" borderId="0" applyNumberFormat="0" applyBorder="0" applyAlignment="0" applyProtection="0"/>
    <xf numFmtId="0" fontId="135" fillId="0" borderId="23" applyNumberFormat="0" applyFill="0" applyAlignment="0" applyProtection="0"/>
    <xf numFmtId="0" fontId="136" fillId="0" borderId="24" applyNumberFormat="0" applyFill="0" applyAlignment="0" applyProtection="0"/>
    <xf numFmtId="0" fontId="45" fillId="0" borderId="25" applyNumberFormat="0" applyFill="0" applyAlignment="0" applyProtection="0"/>
    <xf numFmtId="0" fontId="137" fillId="8" borderId="22" applyNumberFormat="0" applyAlignment="0" applyProtection="0"/>
    <xf numFmtId="0" fontId="44" fillId="0" borderId="26" applyNumberFormat="0" applyFill="0" applyAlignment="0" applyProtection="0"/>
    <xf numFmtId="0" fontId="44" fillId="8" borderId="0" applyNumberFormat="0" applyBorder="0" applyAlignment="0" applyProtection="0"/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4" borderId="29" applyNumberFormat="0">
      <protection locked="0"/>
    </xf>
    <xf numFmtId="0" fontId="8" fillId="23" borderId="30" applyBorder="0"/>
    <xf numFmtId="0" fontId="128" fillId="6" borderId="27" applyNumberFormat="0" applyProtection="0">
      <alignment vertical="center"/>
    </xf>
    <xf numFmtId="0" fontId="139" fillId="6" borderId="13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9" borderId="13"/>
    <xf numFmtId="0" fontId="131" fillId="24" borderId="22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134" fillId="0" borderId="31" applyNumberFormat="0" applyFill="0" applyAlignment="0" applyProtection="0"/>
    <xf numFmtId="0" fontId="138" fillId="0" borderId="0" applyNumberFormat="0" applyFill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35" borderId="0" applyNumberFormat="0" applyBorder="0" applyAlignment="0" applyProtection="0"/>
    <xf numFmtId="0" fontId="39" fillId="39" borderId="0" applyNumberFormat="0" applyBorder="0" applyAlignment="0" applyProtection="0"/>
    <xf numFmtId="0" fontId="39" fillId="22" borderId="0" applyNumberFormat="0" applyBorder="0" applyAlignment="0" applyProtection="0"/>
    <xf numFmtId="0" fontId="39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158" fillId="0" borderId="0"/>
    <xf numFmtId="0" fontId="5" fillId="0" borderId="0"/>
    <xf numFmtId="43" fontId="5" fillId="0" borderId="0" applyFont="0" applyFill="0" applyBorder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8" fillId="0" borderId="0"/>
    <xf numFmtId="0" fontId="5" fillId="0" borderId="0"/>
    <xf numFmtId="9" fontId="5" fillId="0" borderId="0" applyFont="0" applyFill="0" applyBorder="0" applyAlignment="0" applyProtection="0"/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103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0" fillId="0" borderId="0"/>
    <xf numFmtId="37" fontId="20" fillId="0" borderId="0"/>
    <xf numFmtId="0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50" borderId="3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32" borderId="0"/>
    <xf numFmtId="43" fontId="5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5" fillId="0" borderId="0"/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45" borderId="22" applyNumberFormat="0" applyProtection="0">
      <alignment horizontal="righ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8" fillId="23" borderId="30" applyBorder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40" borderId="22" applyNumberFormat="0" applyProtection="0">
      <alignment horizontal="left" vertical="center" indent="1"/>
    </xf>
    <xf numFmtId="0" fontId="5" fillId="0" borderId="0"/>
    <xf numFmtId="43" fontId="5" fillId="0" borderId="0" applyFont="0" applyFill="0" applyBorder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7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9" fillId="22" borderId="22" applyNumberFormat="0" applyProtection="0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8" fillId="23" borderId="30" applyBorder="0"/>
    <xf numFmtId="0" fontId="130" fillId="48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37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8" borderId="22" applyNumberFormat="0" applyProtection="0">
      <alignment horizontal="righ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46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28" fillId="6" borderId="27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2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0" borderId="28" applyNumberFormat="0" applyProtection="0">
      <alignment horizontal="left" vertical="center" indent="1"/>
    </xf>
    <xf numFmtId="0" fontId="5" fillId="0" borderId="0"/>
    <xf numFmtId="0" fontId="5" fillId="0" borderId="0"/>
    <xf numFmtId="0" fontId="134" fillId="0" borderId="3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3" borderId="22" applyNumberFormat="0" applyProtection="0">
      <alignment horizontal="right" vertical="center"/>
    </xf>
    <xf numFmtId="0" fontId="5" fillId="0" borderId="0"/>
    <xf numFmtId="0" fontId="9" fillId="17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48" borderId="2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6" borderId="2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6" borderId="27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0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8" fillId="23" borderId="30" applyBorder="0"/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7" fillId="8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3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6" borderId="22" applyNumberFormat="0" applyFont="0" applyAlignment="0" applyProtection="0"/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21" borderId="28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8" fillId="23" borderId="30" applyBorder="0"/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13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2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3" fillId="41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8" fillId="23" borderId="30" applyBorder="0"/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0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8" fillId="23" borderId="30" applyBorder="0"/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49" fillId="41" borderId="18" applyNumberFormat="0" applyAlignment="0" applyProtection="0"/>
    <xf numFmtId="0" fontId="49" fillId="41" borderId="18" applyNumberFormat="0" applyAlignment="0" applyProtection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8" fillId="23" borderId="30" applyBorder="0"/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8" fillId="23" borderId="30" applyBorder="0"/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8" fillId="23" borderId="30" applyBorder="0"/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8" fillId="23" borderId="30" applyBorder="0"/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7" fillId="8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5" fillId="0" borderId="0"/>
    <xf numFmtId="43" fontId="5" fillId="0" borderId="0" applyFont="0" applyFill="0" applyBorder="0" applyAlignment="0" applyProtection="0"/>
    <xf numFmtId="0" fontId="9" fillId="37" borderId="22" applyNumberFormat="0" applyProtection="0">
      <alignment horizontal="right" vertical="center"/>
    </xf>
    <xf numFmtId="0" fontId="5" fillId="0" borderId="0"/>
    <xf numFmtId="43" fontId="5" fillId="0" borderId="0" applyFont="0" applyFill="0" applyBorder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1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9" fillId="47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3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7" borderId="27" applyNumberFormat="0" applyProtection="0">
      <alignment horizontal="left" vertical="top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3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0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5" borderId="22" applyNumberFormat="0" applyProtection="0">
      <alignment horizontal="right" vertical="center"/>
    </xf>
    <xf numFmtId="0" fontId="5" fillId="0" borderId="0"/>
    <xf numFmtId="0" fontId="5" fillId="0" borderId="0"/>
    <xf numFmtId="0" fontId="8" fillId="23" borderId="3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2" borderId="22" applyNumberFormat="0" applyProtection="0">
      <alignment horizontal="right" vertical="center"/>
    </xf>
    <xf numFmtId="0" fontId="5" fillId="0" borderId="0"/>
    <xf numFmtId="0" fontId="128" fillId="25" borderId="2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9" fillId="24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2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49" fillId="41" borderId="18" applyNumberFormat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7" fillId="8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49" fillId="41" borderId="18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8" fillId="23" borderId="30" applyBorder="0"/>
    <xf numFmtId="0" fontId="9" fillId="1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8" fillId="23" borderId="30" applyBorder="0"/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137" fillId="8" borderId="22" applyNumberFormat="0" applyAlignment="0" applyProtection="0"/>
    <xf numFmtId="0" fontId="137" fillId="8" borderId="22" applyNumberFormat="0" applyAlignment="0" applyProtection="0"/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8" fillId="23" borderId="30" applyBorder="0"/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8" fillId="23" borderId="30" applyBorder="0"/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8" fillId="23" borderId="30" applyBorder="0"/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8" fillId="23" borderId="30" applyBorder="0"/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7" fillId="8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5" fillId="0" borderId="0"/>
    <xf numFmtId="43" fontId="5" fillId="0" borderId="0" applyFont="0" applyFill="0" applyBorder="0" applyAlignment="0" applyProtection="0"/>
    <xf numFmtId="0" fontId="9" fillId="37" borderId="22" applyNumberFormat="0" applyProtection="0">
      <alignment horizontal="right" vertical="center"/>
    </xf>
    <xf numFmtId="0" fontId="5" fillId="0" borderId="0"/>
    <xf numFmtId="43" fontId="5" fillId="0" borderId="0" applyFont="0" applyFill="0" applyBorder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1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9" fillId="47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3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7" borderId="27" applyNumberFormat="0" applyProtection="0">
      <alignment horizontal="left" vertical="top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3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0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5" borderId="22" applyNumberFormat="0" applyProtection="0">
      <alignment horizontal="right" vertical="center"/>
    </xf>
    <xf numFmtId="0" fontId="5" fillId="0" borderId="0"/>
    <xf numFmtId="0" fontId="5" fillId="0" borderId="0"/>
    <xf numFmtId="0" fontId="8" fillId="23" borderId="3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2" borderId="22" applyNumberFormat="0" applyProtection="0">
      <alignment horizontal="right" vertical="center"/>
    </xf>
    <xf numFmtId="0" fontId="5" fillId="0" borderId="0"/>
    <xf numFmtId="0" fontId="128" fillId="25" borderId="2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9" fillId="24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2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49" fillId="41" borderId="18" applyNumberFormat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137" fillId="8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7" fillId="8" borderId="22" applyNumberFormat="0" applyAlignment="0" applyProtection="0"/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6" borderId="27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49" fillId="41" borderId="18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6" borderId="22" applyNumberFormat="0" applyFont="0" applyAlignment="0" applyProtection="0"/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8" fillId="23" borderId="30" applyBorder="0"/>
    <xf numFmtId="0" fontId="9" fillId="1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8" fillId="23" borderId="30" applyBorder="0"/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9" fillId="1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29" fillId="11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137" fillId="8" borderId="22" applyNumberFormat="0" applyAlignment="0" applyProtection="0"/>
    <xf numFmtId="0" fontId="137" fillId="8" borderId="22" applyNumberFormat="0" applyAlignment="0" applyProtection="0"/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5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8" fillId="23" borderId="30" applyBorder="0"/>
    <xf numFmtId="0" fontId="9" fillId="2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8" fillId="23" borderId="30" applyBorder="0"/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8" fillId="23" borderId="30" applyBorder="0"/>
    <xf numFmtId="0" fontId="128" fillId="6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8" fillId="23" borderId="30" applyBorder="0"/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8" fillId="23" borderId="30" applyBorder="0"/>
    <xf numFmtId="0" fontId="8" fillId="23" borderId="30" applyBorder="0"/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25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12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3" fillId="41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9" fillId="1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0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0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6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0" fillId="48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8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3" borderId="22" applyNumberFormat="0" applyProtection="0">
      <alignment horizontal="right" vertical="center"/>
    </xf>
    <xf numFmtId="0" fontId="8" fillId="23" borderId="30" applyBorder="0"/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9" fillId="11" borderId="22" applyNumberFormat="0" applyProtection="0">
      <alignment vertical="center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8" fillId="23" borderId="30" applyBorder="0"/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8" fillId="23" borderId="30" applyBorder="0"/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2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4" fillId="0" borderId="31" applyNumberFormat="0" applyFill="0" applyAlignment="0" applyProtection="0"/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6" borderId="27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7" fillId="8" borderId="22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8" fillId="23" borderId="30" applyBorder="0"/>
    <xf numFmtId="0" fontId="9" fillId="5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8" fillId="23" borderId="30" applyBorder="0"/>
    <xf numFmtId="0" fontId="137" fillId="8" borderId="22" applyNumberFormat="0" applyAlignment="0" applyProtection="0"/>
    <xf numFmtId="0" fontId="9" fillId="37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49" fillId="41" borderId="18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137" fillId="8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49" fillId="41" borderId="18" applyNumberFormat="0" applyAlignment="0" applyProtection="0"/>
    <xf numFmtId="0" fontId="128" fillId="6" borderId="27" applyNumberFormat="0" applyProtection="0">
      <alignment vertical="center"/>
    </xf>
    <xf numFmtId="0" fontId="9" fillId="37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7" fillId="23" borderId="28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8" fillId="23" borderId="30" applyBorder="0"/>
    <xf numFmtId="0" fontId="9" fillId="23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0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40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37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18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46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37" borderId="27" applyNumberFormat="0" applyProtection="0">
      <alignment horizontal="left" vertical="top" indent="1"/>
    </xf>
    <xf numFmtId="0" fontId="129" fillId="11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6" borderId="22" applyNumberFormat="0" applyFont="0" applyAlignment="0" applyProtection="0"/>
    <xf numFmtId="0" fontId="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3" fillId="41" borderId="22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23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2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8" fillId="23" borderId="30" applyBorder="0"/>
    <xf numFmtId="0" fontId="139" fillId="24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40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9" fillId="37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" borderId="22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9" fillId="22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9" fillId="21" borderId="28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133" fillId="41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28" fillId="6" borderId="27" applyNumberFormat="0" applyProtection="0">
      <alignment horizontal="left" vertical="top" indent="1"/>
    </xf>
    <xf numFmtId="0" fontId="9" fillId="5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11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40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49" fillId="41" borderId="18" applyNumberFormat="0" applyAlignment="0" applyProtection="0"/>
    <xf numFmtId="0" fontId="9" fillId="38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37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12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9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139" fillId="24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9" fillId="37" borderId="27" applyNumberFormat="0" applyProtection="0">
      <alignment horizontal="left" vertical="top" indent="1"/>
    </xf>
    <xf numFmtId="0" fontId="9" fillId="13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137" fillId="8" borderId="22" applyNumberFormat="0" applyAlignment="0" applyProtection="0"/>
    <xf numFmtId="0" fontId="134" fillId="0" borderId="31" applyNumberFormat="0" applyFill="0" applyAlignment="0" applyProtection="0"/>
    <xf numFmtId="0" fontId="139" fillId="11" borderId="22" applyNumberFormat="0" applyProtection="0">
      <alignment vertical="center"/>
    </xf>
    <xf numFmtId="0" fontId="137" fillId="8" borderId="22" applyNumberFormat="0" applyAlignment="0" applyProtection="0"/>
    <xf numFmtId="0" fontId="131" fillId="24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21" borderId="28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37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28" fillId="6" borderId="27" applyNumberFormat="0" applyProtection="0">
      <alignment vertical="center"/>
    </xf>
    <xf numFmtId="0" fontId="7" fillId="23" borderId="28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6" borderId="22" applyNumberFormat="0" applyFont="0" applyAlignment="0" applyProtection="0"/>
    <xf numFmtId="0" fontId="9" fillId="2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46" borderId="28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8" fillId="23" borderId="30" applyBorder="0"/>
    <xf numFmtId="0" fontId="137" fillId="8" borderId="22" applyNumberFormat="0" applyAlignment="0" applyProtection="0"/>
    <xf numFmtId="0" fontId="9" fillId="21" borderId="28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9" fillId="0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1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8" fillId="23" borderId="30" applyBorder="0"/>
    <xf numFmtId="0" fontId="139" fillId="11" borderId="22" applyNumberFormat="0" applyProtection="0">
      <alignment vertical="center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9" fillId="40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130" fillId="48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12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28" fillId="6" borderId="27" applyNumberFormat="0" applyProtection="0">
      <alignment vertical="center"/>
    </xf>
    <xf numFmtId="0" fontId="137" fillId="8" borderId="22" applyNumberFormat="0" applyAlignment="0" applyProtection="0"/>
    <xf numFmtId="0" fontId="9" fillId="23" borderId="27" applyNumberFormat="0" applyProtection="0">
      <alignment horizontal="left" vertical="top" indent="1"/>
    </xf>
    <xf numFmtId="0" fontId="9" fillId="37" borderId="27" applyNumberFormat="0" applyProtection="0">
      <alignment horizontal="left" vertical="top" indent="1"/>
    </xf>
    <xf numFmtId="0" fontId="9" fillId="40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8" fillId="23" borderId="30" applyBorder="0"/>
    <xf numFmtId="0" fontId="130" fillId="48" borderId="28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28" fillId="25" borderId="27" applyNumberFormat="0" applyProtection="0">
      <alignment horizontal="left" vertical="center" indent="1"/>
    </xf>
    <xf numFmtId="0" fontId="49" fillId="41" borderId="18" applyNumberFormat="0" applyAlignment="0" applyProtection="0"/>
    <xf numFmtId="0" fontId="49" fillId="41" borderId="18" applyNumberFormat="0" applyAlignment="0" applyProtection="0"/>
    <xf numFmtId="0" fontId="128" fillId="25" borderId="27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3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137" fillId="8" borderId="22" applyNumberFormat="0" applyAlignment="0" applyProtection="0"/>
    <xf numFmtId="0" fontId="139" fillId="11" borderId="22" applyNumberFormat="0" applyProtection="0">
      <alignment vertical="center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133" fillId="41" borderId="22" applyNumberFormat="0" applyAlignment="0" applyProtection="0"/>
    <xf numFmtId="0" fontId="9" fillId="46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9" fillId="15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6" borderId="22" applyNumberFormat="0" applyFont="0" applyAlignment="0" applyProtection="0"/>
    <xf numFmtId="0" fontId="139" fillId="24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8" fillId="23" borderId="30" applyBorder="0"/>
    <xf numFmtId="0" fontId="7" fillId="23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128" fillId="37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0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0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9" fillId="11" borderId="22" applyNumberFormat="0" applyProtection="0">
      <alignment vertical="center"/>
    </xf>
    <xf numFmtId="0" fontId="134" fillId="0" borderId="31" applyNumberFormat="0" applyFill="0" applyAlignment="0" applyProtection="0"/>
    <xf numFmtId="0" fontId="9" fillId="45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3" fillId="41" borderId="22" applyNumberFormat="0" applyAlignment="0" applyProtection="0"/>
    <xf numFmtId="0" fontId="130" fillId="48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128" fillId="37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6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2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47" borderId="22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9" fillId="46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128" fillId="6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139" fillId="11" borderId="22" applyNumberFormat="0" applyProtection="0">
      <alignment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128" fillId="37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137" fillId="8" borderId="22" applyNumberFormat="0" applyAlignment="0" applyProtection="0"/>
    <xf numFmtId="0" fontId="9" fillId="40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8" fillId="23" borderId="30" applyBorder="0"/>
    <xf numFmtId="0" fontId="9" fillId="0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49" fillId="41" borderId="18" applyNumberFormat="0" applyAlignment="0" applyProtection="0"/>
    <xf numFmtId="0" fontId="139" fillId="11" borderId="22" applyNumberFormat="0" applyProtection="0">
      <alignment vertical="center"/>
    </xf>
    <xf numFmtId="0" fontId="9" fillId="12" borderId="22" applyNumberFormat="0" applyProtection="0">
      <alignment horizontal="right" vertical="center"/>
    </xf>
    <xf numFmtId="0" fontId="5" fillId="0" borderId="0"/>
    <xf numFmtId="43" fontId="5" fillId="0" borderId="0" applyFont="0" applyFill="0" applyBorder="0" applyAlignment="0" applyProtection="0"/>
    <xf numFmtId="0" fontId="9" fillId="37" borderId="22" applyNumberFormat="0" applyProtection="0">
      <alignment horizontal="right" vertical="center"/>
    </xf>
    <xf numFmtId="0" fontId="5" fillId="0" borderId="0"/>
    <xf numFmtId="43" fontId="5" fillId="0" borderId="0" applyFont="0" applyFill="0" applyBorder="0" applyAlignment="0" applyProtection="0"/>
    <xf numFmtId="0" fontId="9" fillId="13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25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40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5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9" fillId="6" borderId="22" applyNumberFormat="0" applyFont="0" applyAlignment="0" applyProtection="0"/>
    <xf numFmtId="0" fontId="133" fillId="41" borderId="22" applyNumberFormat="0" applyAlignment="0" applyProtection="0"/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9" fillId="12" borderId="22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137" fillId="8" borderId="22" applyNumberFormat="0" applyAlignment="0" applyProtection="0"/>
    <xf numFmtId="0" fontId="49" fillId="41" borderId="18" applyNumberFormat="0" applyAlignment="0" applyProtection="0"/>
    <xf numFmtId="0" fontId="9" fillId="11" borderId="22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13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9" fillId="45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8" fillId="23" borderId="30" applyBorder="0"/>
    <xf numFmtId="0" fontId="9" fillId="40" borderId="22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1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9" fillId="47" borderId="22" applyNumberFormat="0" applyProtection="0">
      <alignment horizontal="left" vertical="center" indent="1"/>
    </xf>
    <xf numFmtId="0" fontId="5" fillId="0" borderId="0"/>
    <xf numFmtId="9" fontId="5" fillId="0" borderId="0" applyFont="0" applyFill="0" applyBorder="0" applyAlignment="0" applyProtection="0"/>
    <xf numFmtId="0" fontId="133" fillId="41" borderId="22" applyNumberFormat="0" applyAlignment="0" applyProtection="0"/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49" fillId="41" borderId="18" applyNumberFormat="0" applyAlignment="0" applyProtection="0"/>
    <xf numFmtId="0" fontId="9" fillId="22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15" borderId="22" applyNumberFormat="0" applyProtection="0">
      <alignment horizontal="right" vertical="center"/>
    </xf>
    <xf numFmtId="0" fontId="9" fillId="21" borderId="28" applyNumberFormat="0" applyProtection="0">
      <alignment horizontal="right" vertical="center"/>
    </xf>
    <xf numFmtId="0" fontId="9" fillId="37" borderId="28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2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128" fillId="25" borderId="27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8" fillId="23" borderId="30" applyBorder="0"/>
    <xf numFmtId="0" fontId="9" fillId="25" borderId="22" applyNumberFormat="0" applyProtection="0">
      <alignment horizontal="left" vertical="center" indent="1"/>
    </xf>
    <xf numFmtId="0" fontId="9" fillId="18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5" borderId="22" applyNumberFormat="0" applyProtection="0">
      <alignment horizontal="left" vertical="center" indent="1"/>
    </xf>
    <xf numFmtId="0" fontId="8" fillId="23" borderId="30" applyBorder="0"/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9" fillId="23" borderId="27" applyNumberFormat="0" applyProtection="0">
      <alignment horizontal="left" vertical="top" indent="1"/>
    </xf>
    <xf numFmtId="0" fontId="9" fillId="40" borderId="28" applyNumberFormat="0" applyProtection="0">
      <alignment horizontal="left" vertical="center" indent="1"/>
    </xf>
    <xf numFmtId="0" fontId="9" fillId="37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45" borderId="22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8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4" fillId="0" borderId="31" applyNumberFormat="0" applyFill="0" applyAlignment="0" applyProtection="0"/>
    <xf numFmtId="0" fontId="9" fillId="13" borderId="22" applyNumberFormat="0" applyProtection="0">
      <alignment horizontal="right" vertical="center"/>
    </xf>
    <xf numFmtId="0" fontId="7" fillId="23" borderId="28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0" borderId="22" applyNumberFormat="0" applyProtection="0">
      <alignment horizontal="right" vertical="center"/>
    </xf>
    <xf numFmtId="0" fontId="9" fillId="40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9" fillId="11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33" fillId="41" borderId="22" applyNumberFormat="0" applyAlignment="0" applyProtection="0"/>
    <xf numFmtId="0" fontId="139" fillId="24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9" fillId="11" borderId="22" applyNumberFormat="0" applyProtection="0">
      <alignment vertical="center"/>
    </xf>
    <xf numFmtId="0" fontId="9" fillId="6" borderId="22" applyNumberFormat="0" applyFont="0" applyAlignment="0" applyProtection="0"/>
    <xf numFmtId="0" fontId="128" fillId="25" borderId="27" applyNumberFormat="0" applyProtection="0">
      <alignment horizontal="left" vertical="center" indent="1"/>
    </xf>
    <xf numFmtId="0" fontId="9" fillId="2" borderId="27" applyNumberFormat="0" applyProtection="0">
      <alignment horizontal="left" vertical="top" indent="1"/>
    </xf>
    <xf numFmtId="0" fontId="128" fillId="37" borderId="27" applyNumberFormat="0" applyProtection="0">
      <alignment horizontal="left" vertical="top" indent="1"/>
    </xf>
    <xf numFmtId="0" fontId="9" fillId="6" borderId="22" applyNumberFormat="0" applyFont="0" applyAlignment="0" applyProtection="0"/>
    <xf numFmtId="0" fontId="9" fillId="40" borderId="28" applyNumberFormat="0" applyProtection="0">
      <alignment horizontal="left" vertical="center" indent="1"/>
    </xf>
    <xf numFmtId="0" fontId="9" fillId="40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37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11" borderId="22" applyNumberFormat="0" applyProtection="0">
      <alignment horizontal="left" vertical="center" indent="1"/>
    </xf>
    <xf numFmtId="0" fontId="9" fillId="46" borderId="28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3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40" borderId="28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37" borderId="27" applyNumberFormat="0" applyProtection="0">
      <alignment horizontal="left" vertical="top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13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0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3" borderId="3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2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9" fillId="24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27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27" applyNumberFormat="0" applyProtection="0">
      <alignment horizontal="left" vertical="top" indent="1"/>
    </xf>
    <xf numFmtId="0" fontId="139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" borderId="22" applyNumberFormat="0" applyProtection="0">
      <alignment horizontal="left" vertical="center" indent="1"/>
    </xf>
    <xf numFmtId="0" fontId="133" fillId="41" borderId="22" applyNumberFormat="0" applyAlignment="0" applyProtection="0"/>
    <xf numFmtId="0" fontId="9" fillId="11" borderId="22" applyNumberFormat="0" applyProtection="0">
      <alignment vertical="center"/>
    </xf>
    <xf numFmtId="0" fontId="128" fillId="6" borderId="27" applyNumberFormat="0" applyProtection="0">
      <alignment horizontal="left" vertical="top" indent="1"/>
    </xf>
    <xf numFmtId="0" fontId="9" fillId="15" borderId="22" applyNumberFormat="0" applyProtection="0">
      <alignment horizontal="right" vertical="center"/>
    </xf>
    <xf numFmtId="0" fontId="8" fillId="23" borderId="30" applyBorder="0"/>
    <xf numFmtId="0" fontId="9" fillId="38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4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25" borderId="22" applyNumberFormat="0" applyProtection="0">
      <alignment horizontal="left" vertical="center" indent="1"/>
    </xf>
    <xf numFmtId="0" fontId="131" fillId="24" borderId="22" applyNumberFormat="0" applyProtection="0">
      <alignment horizontal="right" vertical="center"/>
    </xf>
    <xf numFmtId="0" fontId="9" fillId="38" borderId="22" applyNumberFormat="0" applyProtection="0">
      <alignment horizontal="right" vertical="center"/>
    </xf>
    <xf numFmtId="0" fontId="131" fillId="24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25" borderId="22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11" borderId="22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17" borderId="22" applyNumberFormat="0" applyProtection="0">
      <alignment horizontal="left" vertical="center" indent="1"/>
    </xf>
    <xf numFmtId="0" fontId="137" fillId="8" borderId="22" applyNumberFormat="0" applyAlignment="0" applyProtection="0"/>
    <xf numFmtId="0" fontId="7" fillId="23" borderId="28" applyNumberFormat="0" applyProtection="0">
      <alignment horizontal="left" vertical="center" indent="1"/>
    </xf>
    <xf numFmtId="0" fontId="130" fillId="48" borderId="28" applyNumberFormat="0" applyProtection="0">
      <alignment horizontal="left" vertical="center" indent="1"/>
    </xf>
    <xf numFmtId="0" fontId="137" fillId="8" borderId="22" applyNumberFormat="0" applyAlignment="0" applyProtection="0"/>
    <xf numFmtId="0" fontId="9" fillId="40" borderId="28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45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134" fillId="0" borderId="31" applyNumberFormat="0" applyFill="0" applyAlignment="0" applyProtection="0"/>
    <xf numFmtId="0" fontId="9" fillId="40" borderId="28" applyNumberFormat="0" applyProtection="0">
      <alignment horizontal="left" vertical="center" indent="1"/>
    </xf>
    <xf numFmtId="0" fontId="128" fillId="37" borderId="27" applyNumberFormat="0" applyProtection="0">
      <alignment horizontal="left" vertical="top" indent="1"/>
    </xf>
    <xf numFmtId="0" fontId="9" fillId="46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38" borderId="22" applyNumberFormat="0" applyProtection="0">
      <alignment horizontal="right" vertical="center"/>
    </xf>
    <xf numFmtId="0" fontId="9" fillId="40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9" fillId="37" borderId="28" applyNumberFormat="0" applyProtection="0">
      <alignment horizontal="left" vertical="center" indent="1"/>
    </xf>
    <xf numFmtId="0" fontId="128" fillId="25" borderId="27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128" fillId="6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49" fillId="41" borderId="18" applyNumberFormat="0" applyAlignment="0" applyProtection="0"/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128" fillId="6" borderId="27" applyNumberFormat="0" applyProtection="0">
      <alignment vertical="center"/>
    </xf>
    <xf numFmtId="0" fontId="9" fillId="23" borderId="27" applyNumberFormat="0" applyProtection="0">
      <alignment horizontal="left" vertical="top" indent="1"/>
    </xf>
    <xf numFmtId="0" fontId="49" fillId="41" borderId="18" applyNumberFormat="0" applyAlignment="0" applyProtection="0"/>
    <xf numFmtId="0" fontId="9" fillId="21" borderId="28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9" fillId="15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28" fillId="25" borderId="27" applyNumberFormat="0" applyProtection="0">
      <alignment horizontal="left" vertical="center" indent="1"/>
    </xf>
    <xf numFmtId="0" fontId="9" fillId="37" borderId="22" applyNumberFormat="0" applyProtection="0">
      <alignment horizontal="right" vertical="center"/>
    </xf>
    <xf numFmtId="0" fontId="9" fillId="13" borderId="22" applyNumberFormat="0" applyProtection="0">
      <alignment horizontal="right" vertical="center"/>
    </xf>
    <xf numFmtId="0" fontId="137" fillId="8" borderId="22" applyNumberFormat="0" applyAlignment="0" applyProtection="0"/>
    <xf numFmtId="0" fontId="9" fillId="13" borderId="22" applyNumberFormat="0" applyProtection="0">
      <alignment horizontal="right" vertical="center"/>
    </xf>
    <xf numFmtId="0" fontId="139" fillId="24" borderId="22" applyNumberFormat="0" applyProtection="0">
      <alignment horizontal="right" vertical="center"/>
    </xf>
    <xf numFmtId="0" fontId="129" fillId="11" borderId="27" applyNumberFormat="0" applyProtection="0">
      <alignment horizontal="left" vertical="top" indent="1"/>
    </xf>
    <xf numFmtId="0" fontId="9" fillId="2" borderId="27" applyNumberFormat="0" applyProtection="0">
      <alignment horizontal="left" vertical="top" indent="1"/>
    </xf>
    <xf numFmtId="0" fontId="133" fillId="41" borderId="22" applyNumberFormat="0" applyAlignment="0" applyProtection="0"/>
    <xf numFmtId="0" fontId="9" fillId="38" borderId="22" applyNumberFormat="0" applyProtection="0">
      <alignment horizontal="right" vertical="center"/>
    </xf>
    <xf numFmtId="0" fontId="128" fillId="6" borderId="27" applyNumberFormat="0" applyProtection="0">
      <alignment horizontal="left" vertical="top" indent="1"/>
    </xf>
    <xf numFmtId="0" fontId="131" fillId="24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11" borderId="22" applyNumberFormat="0" applyProtection="0">
      <alignment vertical="center"/>
    </xf>
    <xf numFmtId="0" fontId="9" fillId="25" borderId="22" applyNumberFormat="0" applyProtection="0">
      <alignment horizontal="left" vertical="center" indent="1"/>
    </xf>
    <xf numFmtId="0" fontId="9" fillId="17" borderId="22" applyNumberFormat="0" applyProtection="0">
      <alignment horizontal="left" vertical="center" indent="1"/>
    </xf>
    <xf numFmtId="0" fontId="9" fillId="40" borderId="28" applyNumberFormat="0" applyProtection="0">
      <alignment horizontal="left" vertical="center" indent="1"/>
    </xf>
    <xf numFmtId="0" fontId="9" fillId="40" borderId="27" applyNumberFormat="0" applyProtection="0">
      <alignment horizontal="left" vertical="top" indent="1"/>
    </xf>
    <xf numFmtId="0" fontId="9" fillId="40" borderId="22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9" fillId="6" borderId="22" applyNumberFormat="0" applyFont="0" applyAlignment="0" applyProtection="0"/>
    <xf numFmtId="0" fontId="9" fillId="12" borderId="22" applyNumberFormat="0" applyProtection="0">
      <alignment horizontal="right" vertical="center"/>
    </xf>
    <xf numFmtId="0" fontId="9" fillId="2" borderId="22" applyNumberFormat="0" applyProtection="0">
      <alignment horizontal="left" vertical="center" indent="1"/>
    </xf>
    <xf numFmtId="0" fontId="9" fillId="47" borderId="22" applyNumberFormat="0" applyProtection="0">
      <alignment horizontal="left" vertical="center" indent="1"/>
    </xf>
    <xf numFmtId="0" fontId="9" fillId="22" borderId="22" applyNumberFormat="0" applyProtection="0">
      <alignment horizontal="right" vertical="center"/>
    </xf>
    <xf numFmtId="0" fontId="9" fillId="22" borderId="22" applyNumberFormat="0" applyProtection="0">
      <alignment horizontal="right" vertical="center"/>
    </xf>
    <xf numFmtId="0" fontId="9" fillId="17" borderId="22" applyNumberFormat="0" applyProtection="0">
      <alignment horizontal="left" vertical="center" indent="1"/>
    </xf>
    <xf numFmtId="0" fontId="9" fillId="5" borderId="22" applyNumberFormat="0" applyProtection="0">
      <alignment horizontal="right" vertical="center"/>
    </xf>
    <xf numFmtId="0" fontId="133" fillId="41" borderId="22" applyNumberFormat="0" applyAlignment="0" applyProtection="0"/>
    <xf numFmtId="0" fontId="9" fillId="0" borderId="22" applyNumberFormat="0" applyProtection="0">
      <alignment horizontal="right" vertical="center"/>
    </xf>
    <xf numFmtId="0" fontId="9" fillId="6" borderId="22" applyNumberFormat="0" applyFont="0" applyAlignment="0" applyProtection="0"/>
    <xf numFmtId="0" fontId="49" fillId="41" borderId="18" applyNumberFormat="0" applyAlignment="0" applyProtection="0"/>
    <xf numFmtId="0" fontId="9" fillId="0" borderId="22" applyNumberFormat="0" applyProtection="0">
      <alignment horizontal="right" vertical="center"/>
    </xf>
    <xf numFmtId="0" fontId="9" fillId="37" borderId="22" applyNumberFormat="0" applyProtection="0">
      <alignment horizontal="right" vertical="center"/>
    </xf>
    <xf numFmtId="0" fontId="9" fillId="23" borderId="27" applyNumberFormat="0" applyProtection="0">
      <alignment horizontal="left" vertical="top" indent="1"/>
    </xf>
    <xf numFmtId="0" fontId="9" fillId="38" borderId="22" applyNumberFormat="0" applyProtection="0">
      <alignment horizontal="right" vertical="center"/>
    </xf>
    <xf numFmtId="0" fontId="9" fillId="18" borderId="22" applyNumberFormat="0" applyProtection="0">
      <alignment horizontal="right" vertical="center"/>
    </xf>
    <xf numFmtId="0" fontId="9" fillId="37" borderId="27" applyNumberFormat="0" applyProtection="0">
      <alignment horizontal="left" vertical="top" indent="1"/>
    </xf>
    <xf numFmtId="0" fontId="128" fillId="6" borderId="27" applyNumberFormat="0" applyProtection="0">
      <alignment vertical="center"/>
    </xf>
    <xf numFmtId="0" fontId="133" fillId="41" borderId="22" applyNumberFormat="0" applyAlignment="0" applyProtection="0"/>
    <xf numFmtId="0" fontId="9" fillId="13" borderId="22" applyNumberFormat="0" applyProtection="0">
      <alignment horizontal="right" vertical="center"/>
    </xf>
    <xf numFmtId="0" fontId="9" fillId="47" borderId="22" applyNumberFormat="0" applyProtection="0">
      <alignment horizontal="left" vertical="center" indent="1"/>
    </xf>
    <xf numFmtId="0" fontId="134" fillId="0" borderId="31" applyNumberFormat="0" applyFill="0" applyAlignment="0" applyProtection="0"/>
    <xf numFmtId="0" fontId="9" fillId="17" borderId="22" applyNumberFormat="0" applyProtection="0">
      <alignment horizontal="left" vertical="center" indent="1"/>
    </xf>
    <xf numFmtId="0" fontId="128" fillId="6" borderId="27" applyNumberFormat="0" applyProtection="0">
      <alignment vertical="center"/>
    </xf>
    <xf numFmtId="0" fontId="9" fillId="37" borderId="27" applyNumberFormat="0" applyProtection="0">
      <alignment horizontal="left" vertical="top" indent="1"/>
    </xf>
    <xf numFmtId="0" fontId="9" fillId="37" borderId="28" applyNumberFormat="0" applyProtection="0">
      <alignment horizontal="left" vertical="center" indent="1"/>
    </xf>
    <xf numFmtId="0" fontId="9" fillId="11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13" borderId="22" applyNumberFormat="0" applyProtection="0">
      <alignment horizontal="right" vertical="center"/>
    </xf>
    <xf numFmtId="0" fontId="9" fillId="45" borderId="22" applyNumberFormat="0" applyProtection="0">
      <alignment horizontal="right" vertical="center"/>
    </xf>
    <xf numFmtId="0" fontId="49" fillId="41" borderId="18" applyNumberFormat="0" applyAlignment="0" applyProtection="0"/>
    <xf numFmtId="0" fontId="9" fillId="2" borderId="22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9" fillId="21" borderId="28" applyNumberFormat="0" applyProtection="0">
      <alignment horizontal="right" vertical="center"/>
    </xf>
    <xf numFmtId="0" fontId="8" fillId="23" borderId="30" applyBorder="0"/>
    <xf numFmtId="0" fontId="9" fillId="47" borderId="22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4" fillId="0" borderId="0"/>
    <xf numFmtId="0" fontId="5" fillId="0" borderId="0"/>
    <xf numFmtId="43" fontId="5" fillId="0" borderId="0" applyFont="0" applyFill="0" applyBorder="0" applyAlignment="0" applyProtection="0"/>
    <xf numFmtId="43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168" fontId="12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2" fillId="0" borderId="0" applyProtection="0"/>
    <xf numFmtId="9" fontId="7" fillId="0" borderId="0" applyFont="0" applyFill="0" applyBorder="0" applyAlignment="0" applyProtection="0"/>
    <xf numFmtId="168" fontId="12" fillId="0" borderId="0" applyProtection="0"/>
    <xf numFmtId="168" fontId="12" fillId="0" borderId="0" applyProtection="0"/>
    <xf numFmtId="168" fontId="12" fillId="0" borderId="0" applyProtection="0"/>
    <xf numFmtId="168" fontId="12" fillId="0" borderId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2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2" fillId="0" borderId="0" applyProtection="0"/>
    <xf numFmtId="168" fontId="12" fillId="0" borderId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31" fillId="0" borderId="0" applyNumberFormat="0" applyFont="0" applyFill="0" applyBorder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2" fillId="0" borderId="0" applyProtection="0"/>
    <xf numFmtId="168" fontId="12" fillId="0" borderId="0" applyProtection="0"/>
    <xf numFmtId="168" fontId="12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2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4" borderId="0" applyNumberFormat="0" applyBorder="0" applyAlignment="0" applyProtection="0"/>
    <xf numFmtId="0" fontId="11" fillId="3" borderId="0" applyNumberFormat="0" applyBorder="0" applyAlignment="0" applyProtection="0"/>
    <xf numFmtId="0" fontId="5" fillId="5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" fillId="5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5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5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5" fillId="5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0" applyNumberFormat="0" applyBorder="0" applyAlignment="0" applyProtection="0"/>
    <xf numFmtId="0" fontId="5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5" fillId="5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5" fillId="5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" fillId="5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8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1" fillId="8" borderId="0" applyNumberFormat="0" applyBorder="0" applyAlignment="0" applyProtection="0"/>
    <xf numFmtId="0" fontId="11" fillId="25" borderId="0" applyNumberFormat="0" applyBorder="0" applyAlignment="0" applyProtection="0"/>
    <xf numFmtId="0" fontId="11" fillId="2" borderId="0" applyNumberFormat="0" applyBorder="0" applyAlignment="0" applyProtection="0"/>
    <xf numFmtId="0" fontId="5" fillId="5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" fillId="5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5" fillId="5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" fillId="5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5" borderId="0" applyNumberFormat="0" applyBorder="0" applyAlignment="0" applyProtection="0"/>
    <xf numFmtId="0" fontId="11" fillId="9" borderId="0" applyNumberFormat="0" applyBorder="0" applyAlignment="0" applyProtection="0"/>
    <xf numFmtId="0" fontId="5" fillId="6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5" fillId="6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5" fillId="6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" fillId="6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126" fillId="63" borderId="0" applyNumberFormat="0" applyBorder="0" applyAlignment="0" applyProtection="0"/>
    <xf numFmtId="0" fontId="39" fillId="17" borderId="0" applyNumberFormat="0" applyBorder="0" applyAlignment="0" applyProtection="0"/>
    <xf numFmtId="0" fontId="39" fillId="4" borderId="0" applyNumberFormat="0" applyBorder="0" applyAlignment="0" applyProtection="0"/>
    <xf numFmtId="0" fontId="126" fillId="64" borderId="0" applyNumberFormat="0" applyBorder="0" applyAlignment="0" applyProtection="0"/>
    <xf numFmtId="0" fontId="39" fillId="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126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126" fillId="66" borderId="0" applyNumberFormat="0" applyBorder="0" applyAlignment="0" applyProtection="0"/>
    <xf numFmtId="0" fontId="39" fillId="25" borderId="0" applyNumberFormat="0" applyBorder="0" applyAlignment="0" applyProtection="0"/>
    <xf numFmtId="0" fontId="39" fillId="17" borderId="0" applyNumberFormat="0" applyBorder="0" applyAlignment="0" applyProtection="0"/>
    <xf numFmtId="0" fontId="126" fillId="67" borderId="0" applyNumberFormat="0" applyBorder="0" applyAlignment="0" applyProtection="0"/>
    <xf numFmtId="0" fontId="39" fillId="17" borderId="0" applyNumberFormat="0" applyBorder="0" applyAlignment="0" applyProtection="0"/>
    <xf numFmtId="0" fontId="39" fillId="8" borderId="0" applyNumberFormat="0" applyBorder="0" applyAlignment="0" applyProtection="0"/>
    <xf numFmtId="0" fontId="39" fillId="18" borderId="0" applyNumberFormat="0" applyBorder="0" applyAlignment="0" applyProtection="0"/>
    <xf numFmtId="0" fontId="126" fillId="68" borderId="0" applyNumberFormat="0" applyBorder="0" applyAlignment="0" applyProtection="0"/>
    <xf numFmtId="0" fontId="39" fillId="8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126" fillId="69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126" fillId="7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26" fillId="71" borderId="0" applyNumberFormat="0" applyBorder="0" applyAlignment="0" applyProtection="0"/>
    <xf numFmtId="0" fontId="39" fillId="22" borderId="0" applyNumberFormat="0" applyBorder="0" applyAlignment="0" applyProtection="0"/>
    <xf numFmtId="0" fontId="39" fillId="16" borderId="0" applyNumberFormat="0" applyBorder="0" applyAlignment="0" applyProtection="0"/>
    <xf numFmtId="0" fontId="126" fillId="72" borderId="0" applyNumberFormat="0" applyBorder="0" applyAlignment="0" applyProtection="0"/>
    <xf numFmtId="0" fontId="39" fillId="23" borderId="0" applyNumberFormat="0" applyBorder="0" applyAlignment="0" applyProtection="0"/>
    <xf numFmtId="0" fontId="126" fillId="7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126" fillId="74" borderId="0" applyNumberFormat="0" applyBorder="0" applyAlignment="0" applyProtection="0"/>
    <xf numFmtId="0" fontId="39" fillId="15" borderId="0" applyNumberFormat="0" applyBorder="0" applyAlignment="0" applyProtection="0"/>
    <xf numFmtId="0" fontId="40" fillId="5" borderId="0" applyNumberFormat="0" applyBorder="0" applyAlignment="0" applyProtection="0"/>
    <xf numFmtId="0" fontId="116" fillId="75" borderId="0" applyNumberFormat="0" applyBorder="0" applyAlignment="0" applyProtection="0"/>
    <xf numFmtId="0" fontId="40" fillId="5" borderId="0" applyNumberFormat="0" applyBorder="0" applyAlignment="0" applyProtection="0"/>
    <xf numFmtId="0" fontId="140" fillId="24" borderId="4" applyNumberFormat="0" applyAlignment="0" applyProtection="0"/>
    <xf numFmtId="0" fontId="140" fillId="25" borderId="4" applyNumberFormat="0" applyAlignment="0" applyProtection="0"/>
    <xf numFmtId="0" fontId="120" fillId="76" borderId="33" applyNumberFormat="0" applyAlignment="0" applyProtection="0"/>
    <xf numFmtId="0" fontId="140" fillId="24" borderId="4" applyNumberFormat="0" applyAlignment="0" applyProtection="0"/>
    <xf numFmtId="0" fontId="122" fillId="77" borderId="34" applyNumberFormat="0" applyAlignment="0" applyProtection="0"/>
    <xf numFmtId="0" fontId="42" fillId="26" borderId="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7" fillId="0" borderId="0" applyFill="0" applyBorder="0" applyAlignment="0" applyProtection="0"/>
    <xf numFmtId="266" fontId="7" fillId="0" borderId="0" applyFill="0" applyBorder="0" applyAlignment="0" applyProtection="0"/>
    <xf numFmtId="267" fontId="21" fillId="0" borderId="13">
      <alignment horizontal="center" vertical="center" wrapText="1"/>
    </xf>
    <xf numFmtId="0" fontId="1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7" fillId="0" borderId="0" applyFill="0" applyBorder="0" applyAlignment="0" applyProtection="0"/>
    <xf numFmtId="0" fontId="44" fillId="7" borderId="0" applyNumberFormat="0" applyBorder="0" applyAlignment="0" applyProtection="0"/>
    <xf numFmtId="0" fontId="115" fillId="78" borderId="0" applyNumberFormat="0" applyBorder="0" applyAlignment="0" applyProtection="0"/>
    <xf numFmtId="0" fontId="44" fillId="7" borderId="0" applyNumberFormat="0" applyBorder="0" applyAlignment="0" applyProtection="0"/>
    <xf numFmtId="0" fontId="34" fillId="25" borderId="13">
      <alignment horizontal="center" vertical="top" wrapText="1"/>
    </xf>
    <xf numFmtId="0" fontId="135" fillId="0" borderId="35" applyNumberFormat="0" applyFill="0" applyAlignment="0" applyProtection="0"/>
    <xf numFmtId="0" fontId="142" fillId="0" borderId="36" applyNumberFormat="0" applyFill="0" applyAlignment="0" applyProtection="0"/>
    <xf numFmtId="0" fontId="136" fillId="0" borderId="37" applyNumberFormat="0" applyFill="0" applyAlignment="0" applyProtection="0"/>
    <xf numFmtId="0" fontId="143" fillId="0" borderId="37" applyNumberFormat="0" applyFill="0" applyAlignment="0" applyProtection="0"/>
    <xf numFmtId="0" fontId="113" fillId="0" borderId="38" applyNumberFormat="0" applyFill="0" applyAlignment="0" applyProtection="0"/>
    <xf numFmtId="0" fontId="136" fillId="0" borderId="37" applyNumberFormat="0" applyFill="0" applyAlignment="0" applyProtection="0"/>
    <xf numFmtId="0" fontId="45" fillId="0" borderId="39" applyNumberFormat="0" applyFill="0" applyAlignment="0" applyProtection="0"/>
    <xf numFmtId="0" fontId="144" fillId="0" borderId="12" applyNumberFormat="0" applyFill="0" applyAlignment="0" applyProtection="0"/>
    <xf numFmtId="0" fontId="114" fillId="0" borderId="40" applyNumberFormat="0" applyFill="0" applyAlignment="0" applyProtection="0"/>
    <xf numFmtId="0" fontId="45" fillId="0" borderId="39" applyNumberFormat="0" applyFill="0" applyAlignment="0" applyProtection="0"/>
    <xf numFmtId="0" fontId="144" fillId="0" borderId="0" applyNumberFormat="0" applyFill="0" applyBorder="0" applyAlignment="0" applyProtection="0"/>
    <xf numFmtId="0" fontId="46" fillId="8" borderId="4" applyNumberFormat="0" applyAlignment="0" applyProtection="0"/>
    <xf numFmtId="0" fontId="118" fillId="79" borderId="33" applyNumberFormat="0" applyAlignment="0" applyProtection="0"/>
    <xf numFmtId="0" fontId="46" fillId="8" borderId="4" applyNumberFormat="0" applyAlignment="0" applyProtection="0"/>
    <xf numFmtId="0" fontId="145" fillId="0" borderId="16" applyNumberFormat="0" applyFill="0" applyAlignment="0" applyProtection="0"/>
    <xf numFmtId="0" fontId="7" fillId="0" borderId="0" applyFont="0" applyFill="0" applyBorder="0" applyAlignment="0" applyProtection="0"/>
    <xf numFmtId="0" fontId="146" fillId="11" borderId="0" applyNumberFormat="0" applyBorder="0" applyAlignment="0" applyProtection="0"/>
    <xf numFmtId="268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5" fontId="21" fillId="0" borderId="13">
      <alignment horizontal="right" vertical="center"/>
    </xf>
    <xf numFmtId="0" fontId="21" fillId="0" borderId="13">
      <alignment horizontal="left" vertical="center" wrapText="1"/>
    </xf>
    <xf numFmtId="1" fontId="34" fillId="25" borderId="13">
      <alignment horizontal="center" vertical="center" wrapText="1"/>
    </xf>
    <xf numFmtId="0" fontId="7" fillId="6" borderId="17" applyNumberFormat="0" applyFont="0" applyAlignment="0" applyProtection="0"/>
    <xf numFmtId="0" fontId="5" fillId="50" borderId="32" applyNumberFormat="0" applyFont="0" applyAlignment="0" applyProtection="0"/>
    <xf numFmtId="0" fontId="5" fillId="50" borderId="32" applyNumberFormat="0" applyFont="0" applyAlignment="0" applyProtection="0"/>
    <xf numFmtId="0" fontId="5" fillId="50" borderId="32" applyNumberFormat="0" applyFont="0" applyAlignment="0" applyProtection="0"/>
    <xf numFmtId="0" fontId="11" fillId="50" borderId="32" applyNumberFormat="0" applyFont="0" applyAlignment="0" applyProtection="0"/>
    <xf numFmtId="0" fontId="5" fillId="50" borderId="32" applyNumberFormat="0" applyFont="0" applyAlignment="0" applyProtection="0"/>
    <xf numFmtId="0" fontId="7" fillId="6" borderId="17" applyNumberFormat="0" applyFont="0" applyAlignment="0" applyProtection="0"/>
    <xf numFmtId="0" fontId="7" fillId="6" borderId="17" applyNumberFormat="0" applyFont="0" applyAlignment="0" applyProtection="0"/>
    <xf numFmtId="0" fontId="7" fillId="6" borderId="17" applyNumberFormat="0" applyFont="0" applyAlignment="0" applyProtection="0"/>
    <xf numFmtId="0" fontId="49" fillId="25" borderId="18" applyNumberFormat="0" applyAlignment="0" applyProtection="0"/>
    <xf numFmtId="0" fontId="119" fillId="76" borderId="41" applyNumberFormat="0" applyAlignment="0" applyProtection="0"/>
    <xf numFmtId="0" fontId="49" fillId="24" borderId="1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8" fillId="0" borderId="0">
      <alignment wrapText="1"/>
    </xf>
    <xf numFmtId="0" fontId="53" fillId="11" borderId="27" applyNumberFormat="0" applyProtection="0">
      <alignment vertical="center"/>
    </xf>
    <xf numFmtId="0" fontId="6" fillId="11" borderId="18" applyNumberFormat="0" applyProtection="0">
      <alignment horizontal="left" vertical="center" indent="1"/>
    </xf>
    <xf numFmtId="0" fontId="6" fillId="11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25" borderId="18" applyNumberFormat="0" applyProtection="0">
      <alignment horizontal="left" vertical="center" indent="1"/>
    </xf>
    <xf numFmtId="0" fontId="7" fillId="25" borderId="18" applyNumberFormat="0" applyProtection="0">
      <alignment horizontal="left" vertical="center" indent="1"/>
    </xf>
    <xf numFmtId="0" fontId="149" fillId="40" borderId="27" applyNumberFormat="0" applyProtection="0">
      <alignment horizontal="right" vertical="center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7" fillId="3" borderId="18" applyNumberFormat="0" applyProtection="0">
      <alignment horizontal="left" vertical="center" indent="1"/>
    </xf>
    <xf numFmtId="0" fontId="150" fillId="0" borderId="0" applyNumberFormat="0" applyFill="0" applyBorder="0" applyAlignment="0" applyProtection="0"/>
    <xf numFmtId="0" fontId="151" fillId="0" borderId="28">
      <alignment horizontal="center" vertical="center" wrapText="1"/>
    </xf>
    <xf numFmtId="0" fontId="134" fillId="0" borderId="42" applyNumberFormat="0" applyFill="0" applyAlignment="0" applyProtection="0"/>
    <xf numFmtId="0" fontId="134" fillId="0" borderId="43" applyNumberFormat="0" applyFill="0" applyAlignment="0" applyProtection="0"/>
    <xf numFmtId="0" fontId="125" fillId="0" borderId="44" applyNumberFormat="0" applyFill="0" applyAlignment="0" applyProtection="0"/>
    <xf numFmtId="0" fontId="134" fillId="0" borderId="42" applyNumberFormat="0" applyFill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32" applyNumberFormat="0" applyFont="0" applyAlignment="0" applyProtection="0"/>
    <xf numFmtId="0" fontId="5" fillId="50" borderId="32" applyNumberFormat="0" applyFont="0" applyAlignment="0" applyProtection="0"/>
    <xf numFmtId="0" fontId="5" fillId="50" borderId="32" applyNumberFormat="0" applyFont="0" applyAlignment="0" applyProtection="0"/>
    <xf numFmtId="0" fontId="5" fillId="50" borderId="32" applyNumberFormat="0" applyFont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1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2" fillId="0" borderId="0" applyProtection="0"/>
    <xf numFmtId="0" fontId="20" fillId="0" borderId="0">
      <alignment vertical="top"/>
    </xf>
    <xf numFmtId="44" fontId="5" fillId="0" borderId="0" applyFont="0" applyFill="0" applyBorder="0" applyAlignment="0" applyProtection="0"/>
    <xf numFmtId="0" fontId="5" fillId="0" borderId="0"/>
    <xf numFmtId="168" fontId="12" fillId="0" borderId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Protection="0"/>
    <xf numFmtId="43" fontId="12" fillId="0" borderId="0" applyFont="0" applyFill="0" applyBorder="0" applyAlignment="0" applyProtection="0"/>
    <xf numFmtId="168" fontId="12" fillId="0" borderId="0" applyProtection="0"/>
    <xf numFmtId="168" fontId="12" fillId="0" borderId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15" fontId="9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2" fillId="0" borderId="0"/>
    <xf numFmtId="0" fontId="5" fillId="0" borderId="0"/>
    <xf numFmtId="7" fontId="8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2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168" fontId="12" fillId="0" borderId="0" applyProtection="0"/>
    <xf numFmtId="0" fontId="84" fillId="0" borderId="0" applyNumberFormat="0" applyFill="0" applyBorder="0" applyAlignment="0" applyProtection="0"/>
    <xf numFmtId="0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58" fillId="0" borderId="0"/>
    <xf numFmtId="0" fontId="158" fillId="0" borderId="0"/>
    <xf numFmtId="0" fontId="7" fillId="0" borderId="0"/>
    <xf numFmtId="0" fontId="158" fillId="0" borderId="0"/>
    <xf numFmtId="0" fontId="15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0" fillId="3" borderId="0" applyNumberFormat="0" applyBorder="0" applyAlignment="0" applyProtection="0"/>
    <xf numFmtId="0" fontId="90" fillId="5" borderId="0" applyNumberFormat="0" applyBorder="0" applyAlignment="0" applyProtection="0"/>
    <xf numFmtId="0" fontId="90" fillId="7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8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90" fillId="12" borderId="0" applyNumberFormat="0" applyBorder="0" applyAlignment="0" applyProtection="0"/>
    <xf numFmtId="0" fontId="90" fillId="9" borderId="0" applyNumberFormat="0" applyBorder="0" applyAlignment="0" applyProtection="0"/>
    <xf numFmtId="0" fontId="90" fillId="2" borderId="0" applyNumberFormat="0" applyBorder="0" applyAlignment="0" applyProtection="0"/>
    <xf numFmtId="0" fontId="90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5" borderId="0" applyNumberFormat="0" applyBorder="0" applyAlignment="0" applyProtection="0"/>
    <xf numFmtId="0" fontId="92" fillId="5" borderId="0" applyNumberFormat="0" applyBorder="0" applyAlignment="0" applyProtection="0"/>
    <xf numFmtId="0" fontId="93" fillId="25" borderId="4" applyNumberFormat="0" applyAlignment="0" applyProtection="0"/>
    <xf numFmtId="0" fontId="94" fillId="26" borderId="5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7" borderId="0" applyNumberFormat="0" applyBorder="0" applyAlignment="0" applyProtection="0"/>
    <xf numFmtId="43" fontId="31" fillId="0" borderId="0" applyFont="0" applyFill="0" applyBorder="0" applyAlignment="0" applyProtection="0"/>
    <xf numFmtId="0" fontId="97" fillId="0" borderId="12" applyNumberFormat="0" applyFill="0" applyAlignment="0" applyProtection="0"/>
    <xf numFmtId="0" fontId="97" fillId="0" borderId="0" applyNumberFormat="0" applyFill="0" applyBorder="0" applyAlignment="0" applyProtection="0"/>
    <xf numFmtId="0" fontId="98" fillId="8" borderId="4" applyNumberFormat="0" applyAlignment="0" applyProtection="0"/>
    <xf numFmtId="0" fontId="99" fillId="0" borderId="16" applyNumberFormat="0" applyFill="0" applyAlignment="0" applyProtection="0"/>
    <xf numFmtId="0" fontId="100" fillId="11" borderId="0" applyNumberFormat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12" fillId="6" borderId="17" applyNumberFormat="0" applyFont="0" applyAlignment="0" applyProtection="0"/>
    <xf numFmtId="0" fontId="101" fillId="25" borderId="18" applyNumberForma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1" fillId="0" borderId="0">
      <alignment vertical="top"/>
    </xf>
    <xf numFmtId="0" fontId="5" fillId="0" borderId="0"/>
    <xf numFmtId="168" fontId="12" fillId="0" borderId="0" applyProtection="0"/>
    <xf numFmtId="168" fontId="12" fillId="0" borderId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1" fillId="3" borderId="0" applyNumberFormat="0" applyBorder="0" applyAlignment="0" applyProtection="0"/>
    <xf numFmtId="0" fontId="90" fillId="3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11" fillId="5" borderId="0" applyNumberFormat="0" applyBorder="0" applyAlignment="0" applyProtection="0"/>
    <xf numFmtId="0" fontId="90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11" fillId="7" borderId="0" applyNumberFormat="0" applyBorder="0" applyAlignment="0" applyProtection="0"/>
    <xf numFmtId="0" fontId="90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11" fillId="9" borderId="0" applyNumberFormat="0" applyBorder="0" applyAlignment="0" applyProtection="0"/>
    <xf numFmtId="0" fontId="90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11" fillId="10" borderId="0" applyNumberFormat="0" applyBorder="0" applyAlignment="0" applyProtection="0"/>
    <xf numFmtId="0" fontId="90" fillId="10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90" fillId="8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11" fillId="2" borderId="0" applyNumberFormat="0" applyBorder="0" applyAlignment="0" applyProtection="0"/>
    <xf numFmtId="0" fontId="90" fillId="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0" fillId="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11" fillId="12" borderId="0" applyNumberFormat="0" applyBorder="0" applyAlignment="0" applyProtection="0"/>
    <xf numFmtId="0" fontId="90" fillId="12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11" fillId="9" borderId="0" applyNumberFormat="0" applyBorder="0" applyAlignment="0" applyProtection="0"/>
    <xf numFmtId="0" fontId="90" fillId="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90" fillId="2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90" fillId="2" borderId="0" applyNumberFormat="0" applyBorder="0" applyAlignment="0" applyProtection="0"/>
    <xf numFmtId="0" fontId="11" fillId="13" borderId="0" applyNumberFormat="0" applyBorder="0" applyAlignment="0" applyProtection="0"/>
    <xf numFmtId="0" fontId="90" fillId="13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39" fillId="14" borderId="0" applyNumberFormat="0" applyBorder="0" applyAlignment="0" applyProtection="0"/>
    <xf numFmtId="0" fontId="91" fillId="14" borderId="0" applyNumberFormat="0" applyBorder="0" applyAlignment="0" applyProtection="0"/>
    <xf numFmtId="0" fontId="126" fillId="6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91" fillId="4" borderId="0" applyNumberFormat="0" applyBorder="0" applyAlignment="0" applyProtection="0"/>
    <xf numFmtId="0" fontId="126" fillId="6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39" fillId="12" borderId="0" applyNumberFormat="0" applyBorder="0" applyAlignment="0" applyProtection="0"/>
    <xf numFmtId="0" fontId="91" fillId="12" borderId="0" applyNumberFormat="0" applyBorder="0" applyAlignment="0" applyProtection="0"/>
    <xf numFmtId="0" fontId="126" fillId="65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39" fillId="16" borderId="0" applyNumberFormat="0" applyBorder="0" applyAlignment="0" applyProtection="0"/>
    <xf numFmtId="0" fontId="91" fillId="16" borderId="0" applyNumberFormat="0" applyBorder="0" applyAlignment="0" applyProtection="0"/>
    <xf numFmtId="0" fontId="126" fillId="6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1" fillId="17" borderId="0" applyNumberFormat="0" applyBorder="0" applyAlignment="0" applyProtection="0"/>
    <xf numFmtId="0" fontId="126" fillId="6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39" fillId="18" borderId="0" applyNumberFormat="0" applyBorder="0" applyAlignment="0" applyProtection="0"/>
    <xf numFmtId="0" fontId="91" fillId="18" borderId="0" applyNumberFormat="0" applyBorder="0" applyAlignment="0" applyProtection="0"/>
    <xf numFmtId="0" fontId="126" fillId="6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39" fillId="20" borderId="0" applyNumberFormat="0" applyBorder="0" applyAlignment="0" applyProtection="0"/>
    <xf numFmtId="0" fontId="91" fillId="20" borderId="0" applyNumberFormat="0" applyBorder="0" applyAlignment="0" applyProtection="0"/>
    <xf numFmtId="0" fontId="126" fillId="6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91" fillId="21" borderId="0" applyNumberFormat="0" applyBorder="0" applyAlignment="0" applyProtection="0"/>
    <xf numFmtId="0" fontId="126" fillId="7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91" fillId="22" borderId="0" applyNumberFormat="0" applyBorder="0" applyAlignment="0" applyProtection="0"/>
    <xf numFmtId="0" fontId="126" fillId="7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39" fillId="16" borderId="0" applyNumberFormat="0" applyBorder="0" applyAlignment="0" applyProtection="0"/>
    <xf numFmtId="0" fontId="91" fillId="16" borderId="0" applyNumberFormat="0" applyBorder="0" applyAlignment="0" applyProtection="0"/>
    <xf numFmtId="0" fontId="126" fillId="72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1" fillId="17" borderId="0" applyNumberFormat="0" applyBorder="0" applyAlignment="0" applyProtection="0"/>
    <xf numFmtId="0" fontId="126" fillId="73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91" fillId="15" borderId="0" applyNumberFormat="0" applyBorder="0" applyAlignment="0" applyProtection="0"/>
    <xf numFmtId="0" fontId="126" fillId="7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92" fillId="5" borderId="0" applyNumberFormat="0" applyBorder="0" applyAlignment="0" applyProtection="0"/>
    <xf numFmtId="0" fontId="116" fillId="7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140" fillId="25" borderId="4" applyNumberFormat="0" applyAlignment="0" applyProtection="0"/>
    <xf numFmtId="0" fontId="93" fillId="25" borderId="4" applyNumberFormat="0" applyAlignment="0" applyProtection="0"/>
    <xf numFmtId="0" fontId="120" fillId="76" borderId="33" applyNumberFormat="0" applyAlignment="0" applyProtection="0"/>
    <xf numFmtId="0" fontId="93" fillId="25" borderId="4" applyNumberFormat="0" applyAlignment="0" applyProtection="0"/>
    <xf numFmtId="0" fontId="93" fillId="25" borderId="4" applyNumberFormat="0" applyAlignment="0" applyProtection="0"/>
    <xf numFmtId="0" fontId="93" fillId="25" borderId="4" applyNumberFormat="0" applyAlignment="0" applyProtection="0"/>
    <xf numFmtId="0" fontId="93" fillId="25" borderId="4" applyNumberFormat="0" applyAlignment="0" applyProtection="0"/>
    <xf numFmtId="0" fontId="42" fillId="26" borderId="5" applyNumberFormat="0" applyAlignment="0" applyProtection="0"/>
    <xf numFmtId="0" fontId="42" fillId="26" borderId="5" applyNumberFormat="0" applyAlignment="0" applyProtection="0"/>
    <xf numFmtId="0" fontId="94" fillId="26" borderId="5" applyNumberFormat="0" applyAlignment="0" applyProtection="0"/>
    <xf numFmtId="0" fontId="122" fillId="77" borderId="34" applyNumberFormat="0" applyAlignment="0" applyProtection="0"/>
    <xf numFmtId="0" fontId="94" fillId="26" borderId="5" applyNumberFormat="0" applyAlignment="0" applyProtection="0"/>
    <xf numFmtId="0" fontId="94" fillId="26" borderId="5" applyNumberFormat="0" applyAlignment="0" applyProtection="0"/>
    <xf numFmtId="0" fontId="94" fillId="26" borderId="5" applyNumberFormat="0" applyAlignment="0" applyProtection="0"/>
    <xf numFmtId="0" fontId="94" fillId="26" borderId="5" applyNumberFormat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58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3" fontId="1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7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" fontId="152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96" fillId="7" borderId="0" applyNumberFormat="0" applyBorder="0" applyAlignment="0" applyProtection="0"/>
    <xf numFmtId="0" fontId="115" fillId="78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28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112" fillId="0" borderId="45" applyNumberFormat="0" applyFill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13" fillId="0" borderId="38" applyNumberFormat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4" fillId="0" borderId="12" applyNumberFormat="0" applyFill="0" applyAlignment="0" applyProtection="0"/>
    <xf numFmtId="0" fontId="97" fillId="0" borderId="12" applyNumberFormat="0" applyFill="0" applyAlignment="0" applyProtection="0"/>
    <xf numFmtId="0" fontId="114" fillId="0" borderId="40" applyNumberFormat="0" applyFill="0" applyAlignment="0" applyProtection="0"/>
    <xf numFmtId="0" fontId="97" fillId="0" borderId="12" applyNumberFormat="0" applyFill="0" applyAlignment="0" applyProtection="0"/>
    <xf numFmtId="0" fontId="97" fillId="0" borderId="12" applyNumberFormat="0" applyFill="0" applyAlignment="0" applyProtection="0"/>
    <xf numFmtId="0" fontId="97" fillId="0" borderId="12" applyNumberFormat="0" applyFill="0" applyAlignment="0" applyProtection="0"/>
    <xf numFmtId="0" fontId="97" fillId="0" borderId="12" applyNumberFormat="0" applyFill="0" applyAlignment="0" applyProtection="0"/>
    <xf numFmtId="0" fontId="14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6" fillId="8" borderId="4" applyNumberFormat="0" applyAlignment="0" applyProtection="0"/>
    <xf numFmtId="0" fontId="118" fillId="79" borderId="33" applyNumberFormat="0" applyAlignment="0" applyProtection="0"/>
    <xf numFmtId="0" fontId="98" fillId="8" borderId="4" applyNumberFormat="0" applyAlignment="0" applyProtection="0"/>
    <xf numFmtId="0" fontId="98" fillId="8" borderId="4" applyNumberFormat="0" applyAlignment="0" applyProtection="0"/>
    <xf numFmtId="0" fontId="98" fillId="8" borderId="4" applyNumberFormat="0" applyAlignment="0" applyProtection="0"/>
    <xf numFmtId="0" fontId="98" fillId="8" borderId="4" applyNumberFormat="0" applyAlignment="0" applyProtection="0"/>
    <xf numFmtId="0" fontId="145" fillId="0" borderId="16" applyNumberFormat="0" applyFill="0" applyAlignment="0" applyProtection="0"/>
    <xf numFmtId="0" fontId="145" fillId="0" borderId="16" applyNumberFormat="0" applyFill="0" applyAlignment="0" applyProtection="0"/>
    <xf numFmtId="0" fontId="99" fillId="0" borderId="16" applyNumberFormat="0" applyFill="0" applyAlignment="0" applyProtection="0"/>
    <xf numFmtId="0" fontId="121" fillId="0" borderId="4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00" fillId="11" borderId="0" applyNumberFormat="0" applyBorder="0" applyAlignment="0" applyProtection="0"/>
    <xf numFmtId="0" fontId="117" fillId="80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8" fontId="12" fillId="0" borderId="0" applyProtection="0"/>
    <xf numFmtId="0" fontId="31" fillId="0" borderId="0"/>
    <xf numFmtId="0" fontId="31" fillId="0" borderId="0"/>
    <xf numFmtId="168" fontId="12" fillId="0" borderId="0" applyProtection="0"/>
    <xf numFmtId="168" fontId="12" fillId="0" borderId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31" fillId="0" borderId="0" applyNumberFormat="0" applyFont="0" applyFill="0" applyBorder="0" applyAlignment="0" applyProtection="0">
      <alignment horizontal="left"/>
    </xf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2" fillId="0" borderId="58">
      <alignment horizontal="center"/>
    </xf>
    <xf numFmtId="0" fontId="16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8" fillId="0" borderId="0" xfId="720" applyFont="1" applyFill="1" applyAlignment="1">
      <alignment horizontal="center"/>
    </xf>
    <xf numFmtId="0" fontId="9" fillId="0" borderId="0" xfId="720" applyFont="1" applyFill="1" applyAlignment="1">
      <alignment horizontal="center"/>
    </xf>
    <xf numFmtId="0" fontId="8" fillId="0" borderId="0" xfId="720" applyFont="1" applyFill="1" applyBorder="1" applyAlignment="1">
      <alignment horizontal="center"/>
    </xf>
    <xf numFmtId="0" fontId="9" fillId="0" borderId="1" xfId="720" applyFont="1" applyFill="1" applyBorder="1" applyAlignment="1">
      <alignment horizontal="center"/>
    </xf>
    <xf numFmtId="10" fontId="9" fillId="0" borderId="3" xfId="1624" applyNumberFormat="1" applyFont="1" applyFill="1" applyBorder="1" applyAlignment="1">
      <alignment horizontal="center"/>
    </xf>
    <xf numFmtId="44" fontId="9" fillId="0" borderId="1" xfId="720" applyNumberFormat="1" applyFont="1" applyFill="1" applyBorder="1" applyAlignment="1">
      <alignment horizontal="center"/>
    </xf>
    <xf numFmtId="44" fontId="9" fillId="0" borderId="0" xfId="720" applyNumberFormat="1" applyFont="1" applyFill="1" applyBorder="1" applyAlignment="1">
      <alignment horizontal="center"/>
    </xf>
    <xf numFmtId="0" fontId="9" fillId="0" borderId="0" xfId="720" applyFont="1" applyFill="1" applyBorder="1" applyAlignment="1">
      <alignment horizontal="center"/>
    </xf>
    <xf numFmtId="44" fontId="9" fillId="0" borderId="0" xfId="720" applyNumberFormat="1" applyFont="1" applyFill="1" applyAlignment="1">
      <alignment horizontal="center"/>
    </xf>
    <xf numFmtId="10" fontId="9" fillId="0" borderId="3" xfId="720" applyNumberFormat="1" applyFont="1" applyFill="1" applyBorder="1" applyAlignment="1">
      <alignment horizontal="center"/>
    </xf>
    <xf numFmtId="44" fontId="9" fillId="0" borderId="0" xfId="399" applyFont="1" applyFill="1" applyBorder="1" applyAlignment="1">
      <alignment horizontal="center"/>
    </xf>
    <xf numFmtId="44" fontId="9" fillId="0" borderId="1" xfId="399" applyFont="1" applyFill="1" applyBorder="1" applyAlignment="1">
      <alignment horizontal="center"/>
    </xf>
    <xf numFmtId="3" fontId="9" fillId="0" borderId="0" xfId="720" applyNumberFormat="1" applyFont="1" applyFill="1" applyAlignment="1">
      <alignment horizontal="center"/>
    </xf>
    <xf numFmtId="44" fontId="9" fillId="0" borderId="0" xfId="784" applyNumberFormat="1" applyFont="1" applyFill="1" applyAlignment="1">
      <alignment horizontal="center"/>
    </xf>
    <xf numFmtId="0" fontId="9" fillId="0" borderId="0" xfId="784" applyFont="1" applyFill="1" applyAlignment="1">
      <alignment horizontal="center"/>
    </xf>
    <xf numFmtId="0" fontId="8" fillId="0" borderId="0" xfId="720" applyFont="1" applyFill="1" applyAlignment="1">
      <alignment horizontal="left"/>
    </xf>
    <xf numFmtId="0" fontId="7" fillId="0" borderId="0" xfId="0" applyFont="1" applyFill="1"/>
    <xf numFmtId="44" fontId="9" fillId="0" borderId="13" xfId="399" applyFont="1" applyFill="1" applyBorder="1" applyAlignment="1">
      <alignment horizontal="center"/>
    </xf>
    <xf numFmtId="10" fontId="9" fillId="0" borderId="0" xfId="1624" applyNumberFormat="1" applyFont="1" applyFill="1" applyBorder="1" applyAlignment="1">
      <alignment horizontal="center"/>
    </xf>
    <xf numFmtId="10" fontId="9" fillId="0" borderId="0" xfId="720" applyNumberFormat="1" applyFont="1" applyFill="1" applyBorder="1" applyAlignment="1">
      <alignment horizontal="center"/>
    </xf>
    <xf numFmtId="0" fontId="7" fillId="0" borderId="0" xfId="799" applyFont="1" applyFill="1" applyAlignment="1">
      <alignment horizontal="left"/>
    </xf>
    <xf numFmtId="0" fontId="7" fillId="0" borderId="0" xfId="799" applyFont="1" applyFill="1"/>
    <xf numFmtId="44" fontId="10" fillId="0" borderId="0" xfId="799" applyNumberFormat="1" applyFont="1" applyFill="1" applyAlignment="1">
      <alignment horizontal="left"/>
    </xf>
    <xf numFmtId="44" fontId="9" fillId="0" borderId="0" xfId="2" applyFont="1" applyFill="1"/>
    <xf numFmtId="44" fontId="7" fillId="0" borderId="0" xfId="799" applyNumberFormat="1" applyFont="1" applyFill="1"/>
    <xf numFmtId="44" fontId="7" fillId="0" borderId="0" xfId="0" applyNumberFormat="1" applyFont="1" applyFill="1"/>
    <xf numFmtId="10" fontId="9" fillId="0" borderId="47" xfId="720" applyNumberFormat="1" applyFont="1" applyFill="1" applyBorder="1" applyAlignment="1">
      <alignment horizontal="center"/>
    </xf>
    <xf numFmtId="165" fontId="9" fillId="0" borderId="0" xfId="1624" applyNumberFormat="1" applyFont="1" applyFill="1" applyBorder="1" applyAlignment="1">
      <alignment horizontal="center"/>
    </xf>
    <xf numFmtId="44" fontId="9" fillId="0" borderId="13" xfId="2" applyFont="1" applyFill="1" applyBorder="1"/>
    <xf numFmtId="44" fontId="9" fillId="0" borderId="0" xfId="2" applyFont="1" applyFill="1" applyBorder="1" applyAlignment="1">
      <alignment horizontal="center"/>
    </xf>
    <xf numFmtId="44" fontId="9" fillId="0" borderId="47" xfId="720" applyNumberFormat="1" applyFont="1" applyFill="1" applyBorder="1" applyAlignment="1">
      <alignment horizontal="center"/>
    </xf>
    <xf numFmtId="44" fontId="9" fillId="0" borderId="1" xfId="400" applyFont="1" applyFill="1" applyBorder="1" applyAlignment="1">
      <alignment horizontal="center"/>
    </xf>
    <xf numFmtId="44" fontId="9" fillId="0" borderId="3" xfId="720" applyNumberFormat="1" applyFont="1" applyFill="1" applyBorder="1" applyAlignment="1">
      <alignment horizontal="center"/>
    </xf>
    <xf numFmtId="0" fontId="10" fillId="0" borderId="0" xfId="799" applyFont="1" applyFill="1" applyAlignment="1">
      <alignment horizontal="left"/>
    </xf>
    <xf numFmtId="0" fontId="105" fillId="0" borderId="0" xfId="0" applyFont="1" applyFill="1" applyBorder="1"/>
    <xf numFmtId="43" fontId="9" fillId="0" borderId="0" xfId="3" applyFont="1" applyFill="1" applyAlignment="1">
      <alignment horizontal="center"/>
    </xf>
    <xf numFmtId="10" fontId="9" fillId="0" borderId="3" xfId="1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 vertical="center"/>
    </xf>
    <xf numFmtId="44" fontId="9" fillId="0" borderId="1" xfId="721" applyNumberFormat="1" applyFont="1" applyFill="1" applyBorder="1" applyAlignment="1">
      <alignment horizontal="center"/>
    </xf>
    <xf numFmtId="10" fontId="9" fillId="0" borderId="3" xfId="1625" applyNumberFormat="1" applyFont="1" applyFill="1" applyBorder="1" applyAlignment="1">
      <alignment horizontal="center"/>
    </xf>
    <xf numFmtId="10" fontId="7" fillId="0" borderId="0" xfId="799" applyNumberFormat="1" applyFont="1" applyFill="1"/>
    <xf numFmtId="10" fontId="9" fillId="0" borderId="0" xfId="1" applyNumberFormat="1" applyFont="1" applyFill="1" applyBorder="1" applyAlignment="1">
      <alignment horizontal="center"/>
    </xf>
    <xf numFmtId="165" fontId="9" fillId="0" borderId="0" xfId="1625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44" fontId="9" fillId="0" borderId="0" xfId="721" applyNumberFormat="1" applyFont="1" applyFill="1" applyAlignment="1">
      <alignment horizontal="center"/>
    </xf>
    <xf numFmtId="9" fontId="9" fillId="0" borderId="3" xfId="1" applyFont="1" applyFill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2" fontId="7" fillId="0" borderId="0" xfId="0" applyNumberFormat="1" applyFont="1"/>
    <xf numFmtId="0" fontId="8" fillId="0" borderId="3" xfId="720" applyFont="1" applyFill="1" applyBorder="1" applyAlignment="1">
      <alignment horizontal="left"/>
    </xf>
    <xf numFmtId="44" fontId="9" fillId="0" borderId="3" xfId="2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Fill="1" applyBorder="1"/>
    <xf numFmtId="0" fontId="8" fillId="0" borderId="0" xfId="720" applyFont="1" applyFill="1" applyBorder="1" applyAlignment="1">
      <alignment horizontal="left"/>
    </xf>
    <xf numFmtId="44" fontId="7" fillId="0" borderId="0" xfId="0" applyNumberFormat="1" applyFont="1" applyFill="1" applyBorder="1"/>
    <xf numFmtId="0" fontId="0" fillId="0" borderId="0" xfId="0" applyBorder="1"/>
    <xf numFmtId="0" fontId="7" fillId="0" borderId="20" xfId="0" applyFont="1" applyBorder="1"/>
    <xf numFmtId="0" fontId="7" fillId="0" borderId="48" xfId="0" applyFont="1" applyBorder="1"/>
    <xf numFmtId="44" fontId="9" fillId="0" borderId="13" xfId="400" applyFont="1" applyFill="1" applyBorder="1" applyAlignment="1">
      <alignment horizontal="center"/>
    </xf>
    <xf numFmtId="44" fontId="9" fillId="0" borderId="1" xfId="400" applyNumberFormat="1" applyFont="1" applyFill="1" applyBorder="1" applyAlignment="1">
      <alignment horizontal="center"/>
    </xf>
    <xf numFmtId="10" fontId="9" fillId="0" borderId="0" xfId="1625" applyNumberFormat="1" applyFont="1" applyFill="1" applyBorder="1" applyAlignment="1">
      <alignment horizontal="center"/>
    </xf>
    <xf numFmtId="44" fontId="9" fillId="0" borderId="0" xfId="2" applyFont="1" applyFill="1" applyBorder="1"/>
    <xf numFmtId="44" fontId="9" fillId="0" borderId="49" xfId="720" applyNumberFormat="1" applyFont="1" applyFill="1" applyBorder="1" applyAlignment="1">
      <alignment horizontal="center"/>
    </xf>
    <xf numFmtId="10" fontId="9" fillId="0" borderId="0" xfId="720" applyNumberFormat="1" applyFont="1" applyFill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264" fontId="54" fillId="0" borderId="0" xfId="357" applyNumberFormat="1" applyFont="1" applyFill="1" applyBorder="1" applyAlignment="1"/>
    <xf numFmtId="10" fontId="7" fillId="0" borderId="0" xfId="0" applyNumberFormat="1" applyFont="1" applyFill="1" applyBorder="1"/>
    <xf numFmtId="6" fontId="9" fillId="0" borderId="0" xfId="2" applyNumberFormat="1" applyFont="1" applyFill="1" applyBorder="1" applyAlignment="1">
      <alignment horizontal="center"/>
    </xf>
    <xf numFmtId="0" fontId="8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9" fillId="0" borderId="1" xfId="399" applyNumberFormat="1" applyFont="1" applyFill="1" applyBorder="1" applyAlignment="1">
      <alignment horizontal="center"/>
    </xf>
    <xf numFmtId="44" fontId="9" fillId="0" borderId="13" xfId="2" applyNumberFormat="1" applyFont="1" applyFill="1" applyBorder="1"/>
    <xf numFmtId="44" fontId="9" fillId="0" borderId="1" xfId="2" applyFont="1" applyFill="1" applyBorder="1" applyAlignment="1">
      <alignment horizontal="center"/>
    </xf>
    <xf numFmtId="3" fontId="54" fillId="0" borderId="0" xfId="0" applyNumberFormat="1" applyFont="1" applyFill="1"/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0" fontId="8" fillId="81" borderId="0" xfId="720" applyFont="1" applyFill="1" applyAlignment="1">
      <alignment horizontal="left"/>
    </xf>
    <xf numFmtId="0" fontId="7" fillId="81" borderId="0" xfId="799" applyFont="1" applyFill="1"/>
    <xf numFmtId="0" fontId="8" fillId="81" borderId="0" xfId="721" applyFont="1" applyFill="1" applyAlignment="1">
      <alignment horizontal="left"/>
    </xf>
    <xf numFmtId="44" fontId="9" fillId="0" borderId="0" xfId="2" applyNumberFormat="1" applyFont="1" applyFill="1"/>
    <xf numFmtId="44" fontId="9" fillId="0" borderId="0" xfId="2" applyNumberFormat="1" applyFont="1" applyFill="1" applyBorder="1" applyAlignment="1">
      <alignment horizontal="center"/>
    </xf>
    <xf numFmtId="44" fontId="9" fillId="0" borderId="50" xfId="2" applyFont="1" applyFill="1" applyBorder="1" applyAlignment="1">
      <alignment horizontal="center"/>
    </xf>
    <xf numFmtId="0" fontId="8" fillId="0" borderId="49" xfId="72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3" fontId="109" fillId="0" borderId="0" xfId="0" applyNumberFormat="1" applyFont="1" applyFill="1"/>
    <xf numFmtId="168" fontId="8" fillId="0" borderId="3" xfId="1407" applyFont="1" applyFill="1" applyBorder="1" applyAlignment="1">
      <alignment horizontal="left"/>
    </xf>
    <xf numFmtId="0" fontId="8" fillId="0" borderId="0" xfId="0" applyFont="1" applyFill="1"/>
    <xf numFmtId="43" fontId="10" fillId="0" borderId="0" xfId="0" applyNumberFormat="1" applyFont="1" applyFill="1" applyAlignment="1">
      <alignment horizontal="left"/>
    </xf>
    <xf numFmtId="0" fontId="111" fillId="0" borderId="14" xfId="0" applyFont="1" applyFill="1" applyBorder="1" applyAlignment="1">
      <alignment horizontal="left" wrapText="1"/>
    </xf>
    <xf numFmtId="0" fontId="110" fillId="82" borderId="49" xfId="0" applyFont="1" applyFill="1" applyBorder="1" applyAlignment="1">
      <alignment horizontal="left" wrapText="1"/>
    </xf>
    <xf numFmtId="0" fontId="111" fillId="0" borderId="0" xfId="0" applyFont="1" applyFill="1" applyBorder="1"/>
    <xf numFmtId="0" fontId="110" fillId="0" borderId="0" xfId="0" applyFont="1" applyAlignment="1">
      <alignment horizontal="left"/>
    </xf>
    <xf numFmtId="0" fontId="9" fillId="0" borderId="47" xfId="720" applyFont="1" applyFill="1" applyBorder="1" applyAlignment="1">
      <alignment horizontal="left"/>
    </xf>
    <xf numFmtId="0" fontId="9" fillId="0" borderId="49" xfId="720" applyFont="1" applyFill="1" applyBorder="1" applyAlignment="1">
      <alignment horizontal="left"/>
    </xf>
    <xf numFmtId="0" fontId="9" fillId="0" borderId="14" xfId="720" applyFont="1" applyFill="1" applyBorder="1" applyAlignment="1">
      <alignment horizontal="left"/>
    </xf>
    <xf numFmtId="0" fontId="9" fillId="0" borderId="47" xfId="721" applyFont="1" applyFill="1" applyBorder="1" applyAlignment="1">
      <alignment horizontal="left"/>
    </xf>
    <xf numFmtId="0" fontId="9" fillId="0" borderId="49" xfId="721" applyFont="1" applyFill="1" applyBorder="1" applyAlignment="1">
      <alignment horizontal="left"/>
    </xf>
    <xf numFmtId="0" fontId="9" fillId="0" borderId="14" xfId="721" applyFont="1" applyFill="1" applyBorder="1" applyAlignment="1">
      <alignment horizontal="left"/>
    </xf>
    <xf numFmtId="0" fontId="9" fillId="0" borderId="0" xfId="720" applyFont="1" applyFill="1" applyBorder="1" applyAlignment="1">
      <alignment horizontal="left"/>
    </xf>
    <xf numFmtId="0" fontId="9" fillId="0" borderId="3" xfId="720" applyFont="1" applyFill="1" applyBorder="1" applyAlignment="1">
      <alignment horizontal="left"/>
    </xf>
    <xf numFmtId="0" fontId="9" fillId="0" borderId="1" xfId="720" applyFont="1" applyFill="1" applyBorder="1" applyAlignment="1">
      <alignment horizontal="left"/>
    </xf>
    <xf numFmtId="0" fontId="9" fillId="0" borderId="0" xfId="0" applyFont="1" applyFill="1"/>
    <xf numFmtId="0" fontId="9" fillId="0" borderId="51" xfId="47" applyFont="1" applyFill="1" applyBorder="1" applyAlignment="1">
      <alignment horizontal="left" wrapText="1"/>
    </xf>
    <xf numFmtId="0" fontId="110" fillId="0" borderId="47" xfId="0" applyFont="1" applyFill="1" applyBorder="1" applyAlignment="1">
      <alignment horizontal="left" wrapText="1"/>
    </xf>
    <xf numFmtId="0" fontId="7" fillId="0" borderId="3" xfId="0" applyFont="1" applyFill="1" applyBorder="1" applyAlignment="1"/>
    <xf numFmtId="0" fontId="7" fillId="0" borderId="52" xfId="0" applyFont="1" applyBorder="1"/>
    <xf numFmtId="0" fontId="110" fillId="0" borderId="0" xfId="0" applyFont="1"/>
    <xf numFmtId="0" fontId="105" fillId="0" borderId="0" xfId="0" applyFont="1"/>
    <xf numFmtId="265" fontId="105" fillId="0" borderId="0" xfId="0" applyNumberFormat="1" applyFont="1"/>
    <xf numFmtId="0" fontId="8" fillId="83" borderId="47" xfId="720" applyFont="1" applyFill="1" applyBorder="1" applyAlignment="1">
      <alignment horizontal="left"/>
    </xf>
    <xf numFmtId="0" fontId="8" fillId="83" borderId="3" xfId="720" applyFont="1" applyFill="1" applyBorder="1" applyAlignment="1">
      <alignment horizontal="center"/>
    </xf>
    <xf numFmtId="0" fontId="8" fillId="83" borderId="14" xfId="720" applyFont="1" applyFill="1" applyBorder="1" applyAlignment="1">
      <alignment horizontal="left"/>
    </xf>
    <xf numFmtId="0" fontId="8" fillId="83" borderId="0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center"/>
    </xf>
    <xf numFmtId="0" fontId="9" fillId="83" borderId="0" xfId="720" applyFont="1" applyFill="1" applyBorder="1" applyAlignment="1">
      <alignment horizontal="center"/>
    </xf>
    <xf numFmtId="0" fontId="7" fillId="83" borderId="0" xfId="0" applyFont="1" applyFill="1"/>
    <xf numFmtId="0" fontId="8" fillId="83" borderId="14" xfId="720" applyFont="1" applyFill="1" applyBorder="1" applyAlignment="1">
      <alignment horizontal="center"/>
    </xf>
    <xf numFmtId="0" fontId="9" fillId="83" borderId="49" xfId="720" applyFont="1" applyFill="1" applyBorder="1" applyAlignment="1">
      <alignment horizontal="center"/>
    </xf>
    <xf numFmtId="0" fontId="9" fillId="83" borderId="1" xfId="720" applyFont="1" applyFill="1" applyBorder="1" applyAlignment="1">
      <alignment horizontal="center"/>
    </xf>
    <xf numFmtId="0" fontId="7" fillId="83" borderId="8" xfId="799" applyFont="1" applyFill="1" applyBorder="1"/>
    <xf numFmtId="0" fontId="7" fillId="83" borderId="0" xfId="0" applyFont="1" applyFill="1" applyBorder="1"/>
    <xf numFmtId="0" fontId="8" fillId="83" borderId="0" xfId="0" applyFont="1" applyFill="1" applyBorder="1" applyAlignment="1">
      <alignment horizontal="center"/>
    </xf>
    <xf numFmtId="44" fontId="9" fillId="0" borderId="3" xfId="2" applyNumberFormat="1" applyFont="1" applyFill="1" applyBorder="1" applyAlignment="1">
      <alignment horizontal="center"/>
    </xf>
    <xf numFmtId="0" fontId="7" fillId="81" borderId="0" xfId="799" applyFont="1" applyFill="1"/>
    <xf numFmtId="0" fontId="9" fillId="0" borderId="47" xfId="2108" applyFont="1" applyFill="1" applyBorder="1" applyAlignment="1">
      <alignment horizontal="left"/>
    </xf>
    <xf numFmtId="10" fontId="9" fillId="0" borderId="3" xfId="1799" applyNumberFormat="1" applyFont="1" applyFill="1" applyBorder="1" applyAlignment="1">
      <alignment horizontal="center" vertical="center"/>
    </xf>
    <xf numFmtId="10" fontId="9" fillId="0" borderId="3" xfId="2831" applyNumberFormat="1" applyFont="1" applyFill="1" applyBorder="1" applyAlignment="1">
      <alignment horizontal="center"/>
    </xf>
    <xf numFmtId="168" fontId="8" fillId="0" borderId="0" xfId="1407" applyFont="1" applyFill="1" applyBorder="1" applyAlignment="1">
      <alignment horizontal="left"/>
    </xf>
    <xf numFmtId="6" fontId="9" fillId="0" borderId="0" xfId="2" applyNumberFormat="1" applyFont="1" applyFill="1" applyBorder="1"/>
    <xf numFmtId="0" fontId="8" fillId="83" borderId="52" xfId="720" applyFont="1" applyFill="1" applyBorder="1" applyAlignment="1">
      <alignment horizontal="center"/>
    </xf>
    <xf numFmtId="0" fontId="9" fillId="0" borderId="52" xfId="0" applyFont="1" applyFill="1" applyBorder="1"/>
    <xf numFmtId="44" fontId="9" fillId="0" borderId="14" xfId="720" applyNumberFormat="1" applyFont="1" applyFill="1" applyBorder="1" applyAlignment="1">
      <alignment horizontal="center"/>
    </xf>
    <xf numFmtId="44" fontId="9" fillId="0" borderId="50" xfId="400" applyNumberFormat="1" applyFont="1" applyFill="1" applyBorder="1" applyAlignment="1">
      <alignment horizontal="center"/>
    </xf>
    <xf numFmtId="0" fontId="9" fillId="0" borderId="52" xfId="720" applyFont="1" applyFill="1" applyBorder="1" applyAlignment="1">
      <alignment horizontal="center"/>
    </xf>
    <xf numFmtId="0" fontId="9" fillId="0" borderId="20" xfId="720" applyFont="1" applyFill="1" applyBorder="1" applyAlignment="1">
      <alignment horizontal="center"/>
    </xf>
    <xf numFmtId="0" fontId="9" fillId="0" borderId="48" xfId="720" applyFont="1" applyFill="1" applyBorder="1" applyAlignment="1">
      <alignment horizontal="center"/>
    </xf>
    <xf numFmtId="0" fontId="7" fillId="0" borderId="50" xfId="0" applyFont="1" applyFill="1" applyBorder="1"/>
    <xf numFmtId="0" fontId="8" fillId="0" borderId="1" xfId="0" applyFont="1" applyFill="1" applyBorder="1"/>
    <xf numFmtId="44" fontId="9" fillId="0" borderId="52" xfId="2" applyFont="1" applyFill="1" applyBorder="1"/>
    <xf numFmtId="44" fontId="9" fillId="0" borderId="20" xfId="2" applyFont="1" applyFill="1" applyBorder="1"/>
    <xf numFmtId="0" fontId="7" fillId="0" borderId="48" xfId="0" applyFont="1" applyFill="1" applyBorder="1"/>
    <xf numFmtId="44" fontId="9" fillId="0" borderId="0" xfId="721" applyNumberFormat="1" applyFont="1" applyFill="1" applyBorder="1" applyAlignment="1">
      <alignment horizontal="center"/>
    </xf>
    <xf numFmtId="44" fontId="105" fillId="0" borderId="0" xfId="0" applyNumberFormat="1" applyFont="1" applyFill="1" applyBorder="1"/>
    <xf numFmtId="10" fontId="9" fillId="0" borderId="47" xfId="721" applyNumberFormat="1" applyFont="1" applyFill="1" applyBorder="1" applyAlignment="1">
      <alignment horizontal="center"/>
    </xf>
    <xf numFmtId="10" fontId="9" fillId="0" borderId="3" xfId="721" applyNumberFormat="1" applyFont="1" applyFill="1" applyBorder="1" applyAlignment="1">
      <alignment horizontal="center"/>
    </xf>
    <xf numFmtId="10" fontId="9" fillId="0" borderId="52" xfId="721" applyNumberFormat="1" applyFont="1" applyFill="1" applyBorder="1" applyAlignment="1">
      <alignment horizontal="center"/>
    </xf>
    <xf numFmtId="0" fontId="110" fillId="0" borderId="0" xfId="0" applyFont="1" applyBorder="1"/>
    <xf numFmtId="44" fontId="9" fillId="0" borderId="3" xfId="2" applyNumberFormat="1" applyFont="1" applyFill="1" applyBorder="1"/>
    <xf numFmtId="0" fontId="8" fillId="0" borderId="0" xfId="720" applyFont="1" applyFill="1" applyAlignment="1">
      <alignment horizontal="center"/>
    </xf>
    <xf numFmtId="0" fontId="9" fillId="0" borderId="14" xfId="2108" applyFont="1" applyFill="1" applyBorder="1" applyAlignment="1">
      <alignment horizontal="left"/>
    </xf>
    <xf numFmtId="10" fontId="155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8" fillId="0" borderId="0" xfId="2" applyFont="1" applyFill="1" applyAlignment="1">
      <alignment horizontal="center"/>
    </xf>
    <xf numFmtId="44" fontId="7" fillId="81" borderId="0" xfId="2" applyFont="1" applyFill="1"/>
    <xf numFmtId="44" fontId="8" fillId="83" borderId="47" xfId="2" applyFont="1" applyFill="1" applyBorder="1" applyAlignment="1">
      <alignment horizontal="center"/>
    </xf>
    <xf numFmtId="44" fontId="8" fillId="83" borderId="19" xfId="2" applyFont="1" applyFill="1" applyBorder="1" applyAlignment="1">
      <alignment horizontal="center"/>
    </xf>
    <xf numFmtId="44" fontId="9" fillId="0" borderId="51" xfId="2" applyFont="1" applyFill="1" applyBorder="1" applyAlignment="1">
      <alignment horizontal="center"/>
    </xf>
    <xf numFmtId="44" fontId="9" fillId="0" borderId="19" xfId="2" applyFont="1" applyFill="1" applyBorder="1" applyAlignment="1">
      <alignment horizontal="center"/>
    </xf>
    <xf numFmtId="44" fontId="9" fillId="0" borderId="53" xfId="2" applyFont="1" applyFill="1" applyBorder="1" applyAlignment="1">
      <alignment horizontal="center"/>
    </xf>
    <xf numFmtId="44" fontId="9" fillId="0" borderId="13" xfId="2" applyFont="1" applyFill="1" applyBorder="1" applyAlignment="1">
      <alignment horizontal="center"/>
    </xf>
    <xf numFmtId="44" fontId="9" fillId="0" borderId="0" xfId="2" applyFont="1" applyFill="1" applyAlignment="1">
      <alignment horizontal="center"/>
    </xf>
    <xf numFmtId="44" fontId="7" fillId="0" borderId="0" xfId="2" applyFont="1" applyFill="1"/>
    <xf numFmtId="44" fontId="8" fillId="0" borderId="19" xfId="2" applyFont="1" applyFill="1" applyBorder="1" applyAlignment="1">
      <alignment horizontal="center"/>
    </xf>
    <xf numFmtId="44" fontId="9" fillId="0" borderId="47" xfId="2" applyFont="1" applyFill="1" applyBorder="1" applyAlignment="1">
      <alignment horizontal="center"/>
    </xf>
    <xf numFmtId="44" fontId="8" fillId="83" borderId="54" xfId="2" applyFont="1" applyFill="1" applyBorder="1" applyAlignment="1">
      <alignment horizontal="center"/>
    </xf>
    <xf numFmtId="44" fontId="7" fillId="0" borderId="3" xfId="2" applyFont="1" applyFill="1" applyBorder="1" applyAlignment="1">
      <alignment wrapText="1"/>
    </xf>
    <xf numFmtId="44" fontId="7" fillId="0" borderId="0" xfId="2" applyFont="1" applyBorder="1"/>
    <xf numFmtId="44" fontId="7" fillId="0" borderId="1" xfId="2" applyFont="1" applyBorder="1"/>
    <xf numFmtId="44" fontId="7" fillId="0" borderId="0" xfId="2" applyFont="1" applyFill="1" applyBorder="1"/>
    <xf numFmtId="44" fontId="7" fillId="0" borderId="0" xfId="2" applyFont="1"/>
    <xf numFmtId="168" fontId="9" fillId="0" borderId="3" xfId="1407" applyFont="1" applyFill="1" applyBorder="1" applyAlignment="1">
      <alignment horizontal="left"/>
    </xf>
    <xf numFmtId="0" fontId="9" fillId="0" borderId="1" xfId="0" applyFont="1" applyFill="1" applyBorder="1"/>
    <xf numFmtId="0" fontId="155" fillId="0" borderId="47" xfId="720" applyFont="1" applyFill="1" applyBorder="1" applyAlignment="1">
      <alignment horizontal="left"/>
    </xf>
    <xf numFmtId="44" fontId="106" fillId="0" borderId="0" xfId="2" applyFont="1" applyFill="1" applyBorder="1" applyAlignment="1">
      <alignment horizontal="center"/>
    </xf>
    <xf numFmtId="44" fontId="157" fillId="0" borderId="0" xfId="720" applyNumberFormat="1" applyFont="1" applyFill="1" applyBorder="1" applyAlignment="1">
      <alignment horizontal="center"/>
    </xf>
    <xf numFmtId="44" fontId="157" fillId="0" borderId="0" xfId="2" applyFont="1" applyFill="1" applyBorder="1" applyAlignment="1">
      <alignment horizontal="center"/>
    </xf>
    <xf numFmtId="0" fontId="156" fillId="0" borderId="0" xfId="720" applyFont="1" applyFill="1" applyBorder="1" applyAlignment="1">
      <alignment horizontal="left"/>
    </xf>
    <xf numFmtId="0" fontId="8" fillId="85" borderId="0" xfId="721" applyFont="1" applyFill="1" applyAlignment="1">
      <alignment horizontal="left"/>
    </xf>
    <xf numFmtId="0" fontId="7" fillId="85" borderId="0" xfId="799" applyFont="1" applyFill="1"/>
    <xf numFmtId="44" fontId="7" fillId="85" borderId="0" xfId="2" applyFont="1" applyFill="1"/>
    <xf numFmtId="44" fontId="9" fillId="0" borderId="50" xfId="2" applyFont="1" applyFill="1" applyBorder="1"/>
    <xf numFmtId="44" fontId="156" fillId="83" borderId="19" xfId="2" applyFont="1" applyFill="1" applyBorder="1" applyAlignment="1">
      <alignment horizontal="center"/>
    </xf>
    <xf numFmtId="44" fontId="9" fillId="0" borderId="52" xfId="2" applyFont="1" applyFill="1" applyBorder="1" applyAlignment="1">
      <alignment horizontal="center"/>
    </xf>
    <xf numFmtId="0" fontId="111" fillId="0" borderId="0" xfId="0" applyFont="1" applyBorder="1"/>
    <xf numFmtId="0" fontId="9" fillId="0" borderId="51" xfId="2108" applyFont="1" applyFill="1" applyBorder="1" applyAlignment="1">
      <alignment horizontal="left"/>
    </xf>
    <xf numFmtId="44" fontId="9" fillId="0" borderId="20" xfId="2" applyNumberFormat="1" applyFont="1" applyFill="1" applyBorder="1" applyAlignment="1">
      <alignment horizontal="center"/>
    </xf>
    <xf numFmtId="44" fontId="9" fillId="0" borderId="50" xfId="2" applyNumberFormat="1" applyFont="1" applyFill="1" applyBorder="1" applyAlignment="1">
      <alignment horizontal="center"/>
    </xf>
    <xf numFmtId="44" fontId="9" fillId="0" borderId="0" xfId="2" applyNumberFormat="1" applyFont="1" applyFill="1" applyBorder="1" applyAlignment="1">
      <alignment horizontal="right"/>
    </xf>
    <xf numFmtId="44" fontId="111" fillId="0" borderId="0" xfId="799" applyNumberFormat="1" applyFont="1" applyFill="1" applyAlignment="1">
      <alignment horizontal="left"/>
    </xf>
    <xf numFmtId="44" fontId="9" fillId="0" borderId="13" xfId="2" applyNumberFormat="1" applyFont="1" applyFill="1" applyBorder="1" applyAlignment="1">
      <alignment horizontal="center"/>
    </xf>
    <xf numFmtId="0" fontId="156" fillId="0" borderId="0" xfId="720" applyFont="1" applyFill="1" applyAlignment="1">
      <alignment horizontal="left"/>
    </xf>
    <xf numFmtId="0" fontId="156" fillId="0" borderId="0" xfId="799" applyFont="1" applyFill="1"/>
    <xf numFmtId="0" fontId="159" fillId="0" borderId="0" xfId="799" applyFont="1" applyFill="1" applyAlignment="1">
      <alignment horizontal="left"/>
    </xf>
    <xf numFmtId="3" fontId="159" fillId="0" borderId="0" xfId="720" applyNumberFormat="1" applyFont="1" applyFill="1" applyAlignment="1">
      <alignment horizontal="center"/>
    </xf>
    <xf numFmtId="44" fontId="159" fillId="0" borderId="0" xfId="2" applyFont="1" applyFill="1"/>
    <xf numFmtId="0" fontId="159" fillId="0" borderId="0" xfId="799" applyFont="1" applyFill="1"/>
    <xf numFmtId="164" fontId="9" fillId="0" borderId="13" xfId="387" applyNumberFormat="1" applyFont="1" applyFill="1" applyBorder="1" applyAlignment="1">
      <alignment horizontal="right"/>
    </xf>
    <xf numFmtId="44" fontId="106" fillId="0" borderId="13" xfId="2" applyNumberFormat="1" applyFont="1" applyFill="1" applyBorder="1" applyAlignment="1">
      <alignment horizontal="center"/>
    </xf>
    <xf numFmtId="44" fontId="156" fillId="83" borderId="47" xfId="2" applyFont="1" applyFill="1" applyBorder="1" applyAlignment="1">
      <alignment horizontal="center"/>
    </xf>
    <xf numFmtId="44" fontId="8" fillId="84" borderId="19" xfId="2" applyFont="1" applyFill="1" applyBorder="1" applyAlignment="1">
      <alignment horizontal="center"/>
    </xf>
    <xf numFmtId="44" fontId="9" fillId="0" borderId="13" xfId="387" applyNumberFormat="1" applyFont="1" applyFill="1" applyBorder="1"/>
    <xf numFmtId="44" fontId="9" fillId="0" borderId="55" xfId="2" applyNumberFormat="1" applyFont="1" applyFill="1" applyBorder="1"/>
    <xf numFmtId="44" fontId="9" fillId="0" borderId="55" xfId="47" applyNumberFormat="1" applyFont="1" applyFill="1" applyBorder="1"/>
    <xf numFmtId="44" fontId="9" fillId="0" borderId="13" xfId="47" applyNumberFormat="1" applyFont="1" applyFill="1" applyBorder="1"/>
    <xf numFmtId="44" fontId="9" fillId="0" borderId="51" xfId="2" applyNumberFormat="1" applyFont="1" applyFill="1" applyBorder="1"/>
    <xf numFmtId="44" fontId="9" fillId="0" borderId="13" xfId="721" applyNumberFormat="1" applyFont="1" applyFill="1" applyBorder="1"/>
    <xf numFmtId="44" fontId="9" fillId="0" borderId="13" xfId="2" applyFont="1" applyFill="1" applyBorder="1" applyAlignment="1">
      <alignment vertical="center"/>
    </xf>
    <xf numFmtId="44" fontId="106" fillId="0" borderId="13" xfId="2" applyFont="1" applyFill="1" applyBorder="1" applyAlignment="1">
      <alignment horizontal="center"/>
    </xf>
    <xf numFmtId="44" fontId="106" fillId="0" borderId="13" xfId="2" applyFont="1" applyFill="1" applyBorder="1"/>
    <xf numFmtId="0" fontId="8" fillId="83" borderId="56" xfId="720" applyFont="1" applyFill="1" applyBorder="1" applyAlignment="1">
      <alignment horizontal="center"/>
    </xf>
    <xf numFmtId="0" fontId="8" fillId="83" borderId="8" xfId="720" applyFont="1" applyFill="1" applyBorder="1" applyAlignment="1">
      <alignment horizontal="center"/>
    </xf>
    <xf numFmtId="0" fontId="8" fillId="0" borderId="0" xfId="720" applyFont="1" applyFill="1" applyAlignment="1">
      <alignment horizontal="center"/>
    </xf>
    <xf numFmtId="0" fontId="8" fillId="83" borderId="57" xfId="720" applyFont="1" applyFill="1" applyBorder="1" applyAlignment="1">
      <alignment horizontal="center"/>
    </xf>
  </cellXfs>
  <cellStyles count="32511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2"/>
  <sheetViews>
    <sheetView tabSelected="1" zoomScale="91" zoomScaleNormal="91" workbookViewId="0">
      <selection sqref="A1:Y1"/>
    </sheetView>
  </sheetViews>
  <sheetFormatPr defaultColWidth="9.109375" defaultRowHeight="13.2"/>
  <cols>
    <col min="1" max="1" width="17" style="94" customWidth="1"/>
    <col min="2" max="2" width="18" style="47" customWidth="1"/>
    <col min="3" max="3" width="17.44140625" style="173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15" t="s">
        <v>503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"/>
    </row>
    <row r="2" spans="1:30" s="52" customFormat="1" ht="25.95" customHeight="1">
      <c r="A2" s="16"/>
      <c r="B2" s="1"/>
      <c r="C2" s="15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57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8" t="s">
        <v>3</v>
      </c>
      <c r="D4" s="213" t="s">
        <v>4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9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9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59" t="s">
        <v>623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18">
        <f>5594574.38/2</f>
        <v>2797287.19</v>
      </c>
      <c r="C8" s="160">
        <f>ROUND(B8/12,2)</f>
        <v>233107.27</v>
      </c>
      <c r="D8" s="38">
        <v>1.6500000000000001E-2</v>
      </c>
      <c r="E8" s="38">
        <v>0.1429</v>
      </c>
      <c r="F8" s="38">
        <v>5.8200000000000002E-2</v>
      </c>
      <c r="G8" s="38">
        <v>7.4899999999999994E-2</v>
      </c>
      <c r="H8" s="38">
        <v>4.0099999999999997E-2</v>
      </c>
      <c r="I8" s="38">
        <v>0.1406</v>
      </c>
      <c r="J8" s="38">
        <v>2.0299999999999999E-2</v>
      </c>
      <c r="K8" s="38">
        <v>3.2099999999999997E-2</v>
      </c>
      <c r="L8" s="38">
        <v>1.5900000000000001E-2</v>
      </c>
      <c r="M8" s="38">
        <v>2.5499999999999998E-2</v>
      </c>
      <c r="N8" s="38">
        <v>0.1389</v>
      </c>
      <c r="O8" s="38">
        <v>2.35E-2</v>
      </c>
      <c r="P8" s="38">
        <v>0</v>
      </c>
      <c r="Q8" s="38">
        <v>3.5900000000000001E-2</v>
      </c>
      <c r="R8" s="38">
        <v>1.8100000000000002E-2</v>
      </c>
      <c r="S8" s="38">
        <v>4.1999999999999997E-3</v>
      </c>
      <c r="T8" s="38">
        <v>5.11E-2</v>
      </c>
      <c r="U8" s="38">
        <v>1.7299999999999999E-2</v>
      </c>
      <c r="V8" s="38">
        <v>3.6799999999999999E-2</v>
      </c>
      <c r="W8" s="38">
        <v>4.4299999999999999E-2</v>
      </c>
      <c r="X8" s="38">
        <v>5.9900000000000002E-2</v>
      </c>
      <c r="Y8" s="38">
        <v>2.3999999999999998E-3</v>
      </c>
      <c r="Z8" s="5">
        <v>0</v>
      </c>
      <c r="AA8" s="5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60"/>
      <c r="D9" s="6">
        <f>$C8*D8</f>
        <v>3846.2699550000002</v>
      </c>
      <c r="E9" s="6">
        <f>$C8*E8</f>
        <v>33311.028882999999</v>
      </c>
      <c r="F9" s="6">
        <f>$C8*F8</f>
        <v>13566.843113999999</v>
      </c>
      <c r="G9" s="6">
        <f t="shared" ref="G9" si="0">$C8*G8</f>
        <v>17459.734522999999</v>
      </c>
      <c r="H9" s="6">
        <f t="shared" ref="H9" si="1">$C8*H8</f>
        <v>9347.6015269999989</v>
      </c>
      <c r="I9" s="6">
        <f t="shared" ref="I9:AB9" si="2">$C8*I8</f>
        <v>32774.882162000002</v>
      </c>
      <c r="J9" s="6">
        <f t="shared" si="2"/>
        <v>4732.0775809999996</v>
      </c>
      <c r="K9" s="6">
        <f t="shared" si="2"/>
        <v>7482.7433669999991</v>
      </c>
      <c r="L9" s="6">
        <f t="shared" si="2"/>
        <v>3706.405593</v>
      </c>
      <c r="M9" s="6">
        <f t="shared" si="2"/>
        <v>5944.235384999999</v>
      </c>
      <c r="N9" s="6">
        <f t="shared" si="2"/>
        <v>32378.599802999997</v>
      </c>
      <c r="O9" s="6">
        <f t="shared" si="2"/>
        <v>5478.020845</v>
      </c>
      <c r="P9" s="6">
        <f t="shared" si="2"/>
        <v>0</v>
      </c>
      <c r="Q9" s="6">
        <f t="shared" si="2"/>
        <v>8368.5509930000007</v>
      </c>
      <c r="R9" s="6">
        <f t="shared" si="2"/>
        <v>4219.2415870000004</v>
      </c>
      <c r="S9" s="6">
        <f t="shared" si="2"/>
        <v>979.05053399999986</v>
      </c>
      <c r="T9" s="6">
        <f t="shared" si="2"/>
        <v>11911.781497</v>
      </c>
      <c r="U9" s="6">
        <f t="shared" si="2"/>
        <v>4032.7557709999996</v>
      </c>
      <c r="V9" s="6">
        <f t="shared" si="2"/>
        <v>8578.3475359999993</v>
      </c>
      <c r="W9" s="6">
        <f t="shared" si="2"/>
        <v>10326.652060999999</v>
      </c>
      <c r="X9" s="6">
        <f t="shared" si="2"/>
        <v>13963.125473</v>
      </c>
      <c r="Y9" s="6">
        <f t="shared" si="2"/>
        <v>559.45744799999989</v>
      </c>
      <c r="Z9" s="6">
        <f t="shared" si="2"/>
        <v>0</v>
      </c>
      <c r="AA9" s="6">
        <f t="shared" si="2"/>
        <v>139.86436199999997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18">
        <f>5594574.38/2</f>
        <v>2797287.19</v>
      </c>
      <c r="C10" s="160">
        <f t="shared" ref="C10:C72" si="3">ROUND(B10/12,2)</f>
        <v>233107.27</v>
      </c>
      <c r="D10" s="42"/>
      <c r="E10" s="42"/>
      <c r="F10" s="42">
        <v>0.31219999999999998</v>
      </c>
      <c r="G10" s="42"/>
      <c r="H10" s="42">
        <v>0.1026</v>
      </c>
      <c r="I10" s="42"/>
      <c r="J10" s="42"/>
      <c r="K10" s="42"/>
      <c r="L10" s="42"/>
      <c r="M10" s="42"/>
      <c r="N10" s="42">
        <v>0.45550000000000002</v>
      </c>
      <c r="O10" s="42"/>
      <c r="P10" s="42"/>
      <c r="Q10" s="42"/>
      <c r="R10" s="42"/>
      <c r="S10" s="42"/>
      <c r="T10" s="42"/>
      <c r="U10" s="42"/>
      <c r="V10" s="42">
        <v>0.12970000000000001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60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72776.089693999995</v>
      </c>
      <c r="G11" s="7">
        <f t="shared" si="6"/>
        <v>0</v>
      </c>
      <c r="H11" s="7">
        <f t="shared" si="6"/>
        <v>23916.805901999996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106180.361485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30234.012919000001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18">
        <v>2777431.6758135906</v>
      </c>
      <c r="C12" s="160">
        <f t="shared" si="3"/>
        <v>231452.64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60"/>
      <c r="D13" s="6">
        <f t="shared" ref="D13" si="7">$C12*D12</f>
        <v>27380.847312000002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44901.812160000001</v>
      </c>
      <c r="N13" s="6">
        <f t="shared" si="9"/>
        <v>31963.609584000002</v>
      </c>
      <c r="O13" s="6">
        <f t="shared" si="9"/>
        <v>0</v>
      </c>
      <c r="P13" s="6">
        <f t="shared" si="9"/>
        <v>0</v>
      </c>
      <c r="Q13" s="6">
        <f t="shared" si="9"/>
        <v>36014.030784000002</v>
      </c>
      <c r="R13" s="6">
        <f t="shared" si="9"/>
        <v>0</v>
      </c>
      <c r="S13" s="6">
        <f t="shared" si="9"/>
        <v>0</v>
      </c>
      <c r="T13" s="6">
        <f t="shared" si="9"/>
        <v>91192.340160000007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18">
        <f>135930065.81/2</f>
        <v>67965032.905000001</v>
      </c>
      <c r="C14" s="160">
        <f t="shared" si="3"/>
        <v>5663752.7400000002</v>
      </c>
      <c r="D14" s="38">
        <v>1.6500000000000001E-2</v>
      </c>
      <c r="E14" s="38">
        <v>0.1429</v>
      </c>
      <c r="F14" s="38">
        <v>5.8200000000000002E-2</v>
      </c>
      <c r="G14" s="38">
        <v>7.4899999999999994E-2</v>
      </c>
      <c r="H14" s="38">
        <v>4.0099999999999997E-2</v>
      </c>
      <c r="I14" s="38">
        <v>0.1406</v>
      </c>
      <c r="J14" s="38">
        <v>2.0299999999999999E-2</v>
      </c>
      <c r="K14" s="38">
        <v>3.2099999999999997E-2</v>
      </c>
      <c r="L14" s="38">
        <v>1.5900000000000001E-2</v>
      </c>
      <c r="M14" s="38">
        <v>2.5499999999999998E-2</v>
      </c>
      <c r="N14" s="38">
        <v>0.1389</v>
      </c>
      <c r="O14" s="38">
        <v>2.35E-2</v>
      </c>
      <c r="P14" s="38">
        <v>0</v>
      </c>
      <c r="Q14" s="38">
        <v>3.5900000000000001E-2</v>
      </c>
      <c r="R14" s="38">
        <v>1.8100000000000002E-2</v>
      </c>
      <c r="S14" s="38">
        <v>4.1999999999999997E-3</v>
      </c>
      <c r="T14" s="38">
        <v>5.11E-2</v>
      </c>
      <c r="U14" s="38">
        <v>1.7299999999999999E-2</v>
      </c>
      <c r="V14" s="38">
        <v>3.6799999999999999E-2</v>
      </c>
      <c r="W14" s="38">
        <v>4.4299999999999999E-2</v>
      </c>
      <c r="X14" s="38">
        <v>5.9900000000000002E-2</v>
      </c>
      <c r="Y14" s="38">
        <v>2.3999999999999998E-3</v>
      </c>
      <c r="Z14" s="5">
        <v>0</v>
      </c>
      <c r="AA14" s="5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60"/>
      <c r="D15" s="134">
        <f>$C14*D14</f>
        <v>93451.920210000011</v>
      </c>
      <c r="E15" s="7">
        <f>$C14*E14</f>
        <v>809350.26654600003</v>
      </c>
      <c r="F15" s="7">
        <f t="shared" ref="F15" si="10">$C14*F14</f>
        <v>329630.409468</v>
      </c>
      <c r="G15" s="7">
        <f t="shared" ref="G15" si="11">$C14*G14</f>
        <v>424215.08022599999</v>
      </c>
      <c r="H15" s="7">
        <f t="shared" ref="H15:O15" si="12">$C14*H14</f>
        <v>227116.48487399999</v>
      </c>
      <c r="I15" s="7">
        <f t="shared" si="12"/>
        <v>796323.635244</v>
      </c>
      <c r="J15" s="7">
        <f t="shared" si="12"/>
        <v>114974.180622</v>
      </c>
      <c r="K15" s="7">
        <f t="shared" si="12"/>
        <v>181806.46295399999</v>
      </c>
      <c r="L15" s="7">
        <f t="shared" si="12"/>
        <v>90053.668566000008</v>
      </c>
      <c r="M15" s="7">
        <f t="shared" si="12"/>
        <v>144425.69487000001</v>
      </c>
      <c r="N15" s="7">
        <f t="shared" si="12"/>
        <v>786695.25558600004</v>
      </c>
      <c r="O15" s="7">
        <f t="shared" si="12"/>
        <v>133098.18939000001</v>
      </c>
      <c r="P15" s="7">
        <f t="shared" ref="P15" si="13">$C14*P14</f>
        <v>0</v>
      </c>
      <c r="Q15" s="7">
        <f t="shared" ref="Q15" si="14">$C14*Q14</f>
        <v>203328.72336600002</v>
      </c>
      <c r="R15" s="7">
        <f t="shared" ref="R15:AB15" si="15">$C14*R14</f>
        <v>102513.92459400001</v>
      </c>
      <c r="S15" s="7">
        <f t="shared" si="15"/>
        <v>23787.761508</v>
      </c>
      <c r="T15" s="7">
        <f t="shared" si="15"/>
        <v>289417.765014</v>
      </c>
      <c r="U15" s="7">
        <f t="shared" si="15"/>
        <v>97982.922401999997</v>
      </c>
      <c r="V15" s="7">
        <f t="shared" si="15"/>
        <v>208426.100832</v>
      </c>
      <c r="W15" s="7">
        <f t="shared" si="15"/>
        <v>250904.24638200001</v>
      </c>
      <c r="X15" s="7">
        <f t="shared" si="15"/>
        <v>339258.78912600002</v>
      </c>
      <c r="Y15" s="7">
        <f t="shared" si="15"/>
        <v>13593.006576</v>
      </c>
      <c r="Z15" s="7">
        <f t="shared" si="15"/>
        <v>0</v>
      </c>
      <c r="AA15" s="7">
        <f t="shared" si="15"/>
        <v>3398.2516439999999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6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6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6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6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18">
        <f>B14*0</f>
        <v>0</v>
      </c>
      <c r="C20" s="160">
        <f t="shared" si="3"/>
        <v>0</v>
      </c>
      <c r="D20" s="42"/>
      <c r="E20" s="42"/>
      <c r="F20" s="42">
        <v>6.5000000000000002E-2</v>
      </c>
      <c r="G20" s="42"/>
      <c r="H20" s="42">
        <v>6.3299999999999995E-2</v>
      </c>
      <c r="I20" s="42"/>
      <c r="J20" s="42"/>
      <c r="K20" s="42"/>
      <c r="L20" s="42"/>
      <c r="M20" s="42"/>
      <c r="N20" s="42">
        <v>0.78039999999999998</v>
      </c>
      <c r="O20" s="42"/>
      <c r="P20" s="42"/>
      <c r="Q20" s="42"/>
      <c r="R20" s="42"/>
      <c r="S20" s="42"/>
      <c r="T20" s="42"/>
      <c r="U20" s="42"/>
      <c r="V20" s="42">
        <v>9.1300000000000006E-2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60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18">
        <f>B14*0.04781</f>
        <v>3249408.2231880501</v>
      </c>
      <c r="C22" s="160">
        <f t="shared" si="3"/>
        <v>270784.02</v>
      </c>
      <c r="D22" s="42"/>
      <c r="E22" s="42"/>
      <c r="F22" s="42">
        <v>6.5000000000000002E-2</v>
      </c>
      <c r="G22" s="42"/>
      <c r="H22" s="42">
        <v>6.3299999999999995E-2</v>
      </c>
      <c r="I22" s="42"/>
      <c r="J22" s="42"/>
      <c r="K22" s="42"/>
      <c r="L22" s="42"/>
      <c r="M22" s="42"/>
      <c r="N22" s="20">
        <v>0.78039999999999998</v>
      </c>
      <c r="O22" s="7"/>
      <c r="P22" s="7"/>
      <c r="Q22" s="7"/>
      <c r="R22" s="7"/>
      <c r="S22" s="7"/>
      <c r="T22" s="7"/>
      <c r="U22" s="7"/>
      <c r="V22" s="20">
        <v>9.1300000000000006E-2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60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17600.961300000003</v>
      </c>
      <c r="G23" s="7">
        <f t="shared" si="20"/>
        <v>0</v>
      </c>
      <c r="H23" s="7">
        <f t="shared" si="20"/>
        <v>17140.628465999998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211319.849208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24722.581026000003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18">
        <f>B14*0.22091</f>
        <v>15014155.41904355</v>
      </c>
      <c r="C24" s="160">
        <f t="shared" si="3"/>
        <v>1251179.6200000001</v>
      </c>
      <c r="D24" s="42"/>
      <c r="E24" s="42"/>
      <c r="F24" s="42">
        <v>0.31979999999999997</v>
      </c>
      <c r="G24" s="42"/>
      <c r="H24" s="42">
        <v>0.1086</v>
      </c>
      <c r="I24" s="42"/>
      <c r="J24" s="42"/>
      <c r="K24" s="42"/>
      <c r="L24" s="42"/>
      <c r="M24" s="42"/>
      <c r="N24" s="42">
        <v>0.39860000000000001</v>
      </c>
      <c r="O24" s="42"/>
      <c r="P24" s="42"/>
      <c r="Q24" s="42"/>
      <c r="R24" s="42"/>
      <c r="S24" s="42"/>
      <c r="T24" s="42"/>
      <c r="U24" s="42"/>
      <c r="V24" s="42">
        <v>0.17299999999999999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60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400127.24247599998</v>
      </c>
      <c r="G25" s="7">
        <f t="shared" si="22"/>
        <v>0</v>
      </c>
      <c r="H25" s="7">
        <f t="shared" si="22"/>
        <v>135878.10673200001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498720.19653200003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216454.07425999999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18">
        <f>B14*0.64662</f>
        <v>43947549.577031098</v>
      </c>
      <c r="C26" s="160">
        <f t="shared" si="3"/>
        <v>3662295.8</v>
      </c>
      <c r="D26" s="42"/>
      <c r="E26" s="42"/>
      <c r="F26" s="42">
        <v>0.21840000000000001</v>
      </c>
      <c r="G26" s="42"/>
      <c r="H26" s="42">
        <v>7.0800000000000002E-2</v>
      </c>
      <c r="I26" s="42"/>
      <c r="J26" s="42"/>
      <c r="K26" s="42"/>
      <c r="L26" s="42"/>
      <c r="M26" s="42"/>
      <c r="N26" s="42">
        <v>0.60140000000000005</v>
      </c>
      <c r="O26" s="42"/>
      <c r="P26" s="42"/>
      <c r="Q26" s="42"/>
      <c r="R26" s="42"/>
      <c r="S26" s="42"/>
      <c r="T26" s="42"/>
      <c r="U26" s="42"/>
      <c r="V26" s="42">
        <v>0.1094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60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799845.40272000001</v>
      </c>
      <c r="G27" s="7">
        <f t="shared" si="24"/>
        <v>0</v>
      </c>
      <c r="H27" s="7">
        <f t="shared" si="24"/>
        <v>259290.54264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2202504.6941200001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400655.16051999998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18">
        <f>B14*0.06245</f>
        <v>4244416.3049172498</v>
      </c>
      <c r="C28" s="160">
        <f t="shared" si="3"/>
        <v>353701.36</v>
      </c>
      <c r="D28" s="42"/>
      <c r="E28" s="42"/>
      <c r="F28" s="42">
        <v>0.31979999999999997</v>
      </c>
      <c r="G28" s="42"/>
      <c r="H28" s="42">
        <v>0.1086</v>
      </c>
      <c r="I28" s="42"/>
      <c r="J28" s="42"/>
      <c r="K28" s="42"/>
      <c r="L28" s="42"/>
      <c r="M28" s="42"/>
      <c r="N28" s="42">
        <v>0.39860000000000001</v>
      </c>
      <c r="O28" s="42"/>
      <c r="P28" s="42"/>
      <c r="Q28" s="42"/>
      <c r="R28" s="42"/>
      <c r="S28" s="42"/>
      <c r="T28" s="42"/>
      <c r="U28" s="42"/>
      <c r="V28" s="42">
        <v>0.17299999999999999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60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113113.69492799998</v>
      </c>
      <c r="G29" s="7">
        <f t="shared" si="26"/>
        <v>0</v>
      </c>
      <c r="H29" s="7">
        <f t="shared" si="26"/>
        <v>38411.967696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140985.362096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61190.335279999992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18">
        <f>B14*0.02221</f>
        <v>1509503.3808200501</v>
      </c>
      <c r="C30" s="160">
        <f t="shared" si="3"/>
        <v>125791.95</v>
      </c>
      <c r="D30" s="42"/>
      <c r="E30" s="42"/>
      <c r="F30" s="42">
        <v>0.21840000000000001</v>
      </c>
      <c r="G30" s="42"/>
      <c r="H30" s="42">
        <v>7.0800000000000002E-2</v>
      </c>
      <c r="I30" s="42"/>
      <c r="J30" s="42"/>
      <c r="K30" s="42"/>
      <c r="L30" s="42"/>
      <c r="M30" s="42"/>
      <c r="N30" s="42">
        <v>0.60140000000000005</v>
      </c>
      <c r="O30" s="42"/>
      <c r="P30" s="42"/>
      <c r="Q30" s="42"/>
      <c r="R30" s="42"/>
      <c r="S30" s="42"/>
      <c r="T30" s="42"/>
      <c r="U30" s="42"/>
      <c r="V30" s="42">
        <v>0.1094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60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27472.961879999999</v>
      </c>
      <c r="G31" s="7">
        <f t="shared" si="28"/>
        <v>0</v>
      </c>
      <c r="H31" s="7">
        <f t="shared" si="28"/>
        <v>8906.07006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75651.278730000005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13761.63933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18">
        <v>223035.74293327218</v>
      </c>
      <c r="C32" s="160">
        <f t="shared" si="3"/>
        <v>18586.310000000001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60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18586.310000000001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18">
        <v>901212.3190647458</v>
      </c>
      <c r="C34" s="160">
        <f t="shared" si="3"/>
        <v>75101.03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60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59449.975348</v>
      </c>
      <c r="G35" s="6">
        <f t="shared" si="34"/>
        <v>0</v>
      </c>
      <c r="H35" s="6">
        <f t="shared" si="34"/>
        <v>2711.147183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645.86885800000005</v>
      </c>
      <c r="N35" s="6">
        <f t="shared" si="34"/>
        <v>8824.3710249999986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503.17690099999999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2966.4906849999998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18">
        <f>670961.43/2</f>
        <v>335480.71500000003</v>
      </c>
      <c r="C36" s="160">
        <f t="shared" si="3"/>
        <v>27956.73</v>
      </c>
      <c r="D36" s="38">
        <v>1.6500000000000001E-2</v>
      </c>
      <c r="E36" s="38">
        <v>0.1429</v>
      </c>
      <c r="F36" s="38">
        <v>5.8200000000000002E-2</v>
      </c>
      <c r="G36" s="38">
        <v>7.4899999999999994E-2</v>
      </c>
      <c r="H36" s="38">
        <v>4.0099999999999997E-2</v>
      </c>
      <c r="I36" s="38">
        <v>0.1406</v>
      </c>
      <c r="J36" s="38">
        <v>2.0299999999999999E-2</v>
      </c>
      <c r="K36" s="38">
        <v>3.2099999999999997E-2</v>
      </c>
      <c r="L36" s="38">
        <v>1.5900000000000001E-2</v>
      </c>
      <c r="M36" s="38">
        <v>2.5499999999999998E-2</v>
      </c>
      <c r="N36" s="38">
        <v>0.1389</v>
      </c>
      <c r="O36" s="38">
        <v>2.35E-2</v>
      </c>
      <c r="P36" s="38">
        <v>0</v>
      </c>
      <c r="Q36" s="38">
        <v>3.5900000000000001E-2</v>
      </c>
      <c r="R36" s="38">
        <v>1.8100000000000002E-2</v>
      </c>
      <c r="S36" s="38">
        <v>4.1999999999999997E-3</v>
      </c>
      <c r="T36" s="38">
        <v>5.11E-2</v>
      </c>
      <c r="U36" s="38">
        <v>1.7299999999999999E-2</v>
      </c>
      <c r="V36" s="38">
        <v>3.6799999999999999E-2</v>
      </c>
      <c r="W36" s="38">
        <v>4.4299999999999999E-2</v>
      </c>
      <c r="X36" s="38">
        <v>5.9900000000000002E-2</v>
      </c>
      <c r="Y36" s="38">
        <v>2.3999999999999998E-3</v>
      </c>
      <c r="Z36" s="5">
        <v>0</v>
      </c>
      <c r="AA36" s="5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60"/>
      <c r="D37" s="6">
        <f t="shared" ref="D37" si="35">$C36*D36</f>
        <v>461.286045</v>
      </c>
      <c r="E37" s="6">
        <f t="shared" ref="E37" si="36">$C36*E36</f>
        <v>3995.016717</v>
      </c>
      <c r="F37" s="6">
        <f t="shared" ref="F37:O37" si="37">$C36*F36</f>
        <v>1627.081686</v>
      </c>
      <c r="G37" s="6">
        <f t="shared" si="37"/>
        <v>2093.959077</v>
      </c>
      <c r="H37" s="6">
        <f t="shared" si="37"/>
        <v>1121.0648729999998</v>
      </c>
      <c r="I37" s="6">
        <f t="shared" si="37"/>
        <v>3930.716238</v>
      </c>
      <c r="J37" s="6">
        <f t="shared" si="37"/>
        <v>567.52161899999999</v>
      </c>
      <c r="K37" s="6">
        <f t="shared" si="37"/>
        <v>897.41103299999986</v>
      </c>
      <c r="L37" s="6">
        <f t="shared" si="37"/>
        <v>444.51200700000004</v>
      </c>
      <c r="M37" s="6">
        <f t="shared" si="37"/>
        <v>712.896615</v>
      </c>
      <c r="N37" s="6">
        <f t="shared" si="37"/>
        <v>3883.189797</v>
      </c>
      <c r="O37" s="6">
        <f t="shared" si="37"/>
        <v>656.98315500000001</v>
      </c>
      <c r="P37" s="6">
        <f t="shared" ref="P37" si="38">$C36*P36</f>
        <v>0</v>
      </c>
      <c r="Q37" s="6">
        <f t="shared" ref="Q37" si="39">$C36*Q36</f>
        <v>1003.646607</v>
      </c>
      <c r="R37" s="6">
        <f t="shared" ref="R37:AB37" si="40">$C36*R36</f>
        <v>506.01681300000001</v>
      </c>
      <c r="S37" s="6">
        <f t="shared" si="40"/>
        <v>117.41826599999999</v>
      </c>
      <c r="T37" s="6">
        <f t="shared" si="40"/>
        <v>1428.5889030000001</v>
      </c>
      <c r="U37" s="6">
        <f t="shared" si="40"/>
        <v>483.65142899999995</v>
      </c>
      <c r="V37" s="6">
        <f t="shared" si="40"/>
        <v>1028.8076639999999</v>
      </c>
      <c r="W37" s="6">
        <f t="shared" si="40"/>
        <v>1238.4831389999999</v>
      </c>
      <c r="X37" s="6">
        <f t="shared" si="40"/>
        <v>1674.608127</v>
      </c>
      <c r="Y37" s="6">
        <f t="shared" si="40"/>
        <v>67.096151999999989</v>
      </c>
      <c r="Z37" s="6">
        <f t="shared" si="40"/>
        <v>0</v>
      </c>
      <c r="AA37" s="6">
        <f t="shared" si="40"/>
        <v>16.774037999999997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18">
        <f>670961.43/2</f>
        <v>335480.71500000003</v>
      </c>
      <c r="C38" s="160">
        <f t="shared" si="3"/>
        <v>27956.73</v>
      </c>
      <c r="D38" s="42"/>
      <c r="E38" s="42"/>
      <c r="F38" s="42">
        <v>0.21840000000000001</v>
      </c>
      <c r="G38" s="42"/>
      <c r="H38" s="42">
        <v>7.0800000000000002E-2</v>
      </c>
      <c r="I38" s="42"/>
      <c r="J38" s="42"/>
      <c r="K38" s="42"/>
      <c r="L38" s="42"/>
      <c r="M38" s="42"/>
      <c r="N38" s="42">
        <v>0.60140000000000005</v>
      </c>
      <c r="O38" s="42"/>
      <c r="P38" s="42"/>
      <c r="Q38" s="42"/>
      <c r="R38" s="42"/>
      <c r="S38" s="42"/>
      <c r="T38" s="42"/>
      <c r="U38" s="42"/>
      <c r="V38" s="42">
        <v>0.1094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60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6105.7498320000004</v>
      </c>
      <c r="G39" s="7">
        <f t="shared" si="43"/>
        <v>0</v>
      </c>
      <c r="H39" s="7">
        <f t="shared" si="43"/>
        <v>1979.3364839999999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16813.177422000001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3058.4662619999999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18">
        <v>977799.0419173839</v>
      </c>
      <c r="C40" s="160">
        <f t="shared" si="3"/>
        <v>81483.25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60"/>
      <c r="D41" s="6"/>
      <c r="E41" s="6"/>
      <c r="F41" s="6">
        <f t="shared" ref="F41" si="44">$C40*F40</f>
        <v>41540.16085</v>
      </c>
      <c r="G41" s="6">
        <f t="shared" ref="G41" si="45">$C40*G40</f>
        <v>0</v>
      </c>
      <c r="H41" s="6">
        <f t="shared" ref="H41:AB41" si="46">$C40*H40</f>
        <v>10935.052150000001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1654.1099749999998</v>
      </c>
      <c r="N41" s="6">
        <f t="shared" si="46"/>
        <v>11815.071249999999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1165.2104750000001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14373.6453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18">
        <f>4463108.87/2</f>
        <v>2231554.4350000001</v>
      </c>
      <c r="C42" s="160">
        <f t="shared" si="3"/>
        <v>185962.87</v>
      </c>
      <c r="D42" s="38">
        <v>1.6500000000000001E-2</v>
      </c>
      <c r="E42" s="38">
        <v>0.1429</v>
      </c>
      <c r="F42" s="38">
        <v>5.8200000000000002E-2</v>
      </c>
      <c r="G42" s="38">
        <v>7.4899999999999994E-2</v>
      </c>
      <c r="H42" s="38">
        <v>4.0099999999999997E-2</v>
      </c>
      <c r="I42" s="38">
        <v>0.1406</v>
      </c>
      <c r="J42" s="38">
        <v>2.0299999999999999E-2</v>
      </c>
      <c r="K42" s="38">
        <v>3.2099999999999997E-2</v>
      </c>
      <c r="L42" s="38">
        <v>1.5900000000000001E-2</v>
      </c>
      <c r="M42" s="38">
        <v>2.5499999999999998E-2</v>
      </c>
      <c r="N42" s="38">
        <v>0.1389</v>
      </c>
      <c r="O42" s="38">
        <v>2.35E-2</v>
      </c>
      <c r="P42" s="38">
        <v>0</v>
      </c>
      <c r="Q42" s="38">
        <v>3.5900000000000001E-2</v>
      </c>
      <c r="R42" s="38">
        <v>1.8100000000000002E-2</v>
      </c>
      <c r="S42" s="38">
        <v>4.1999999999999997E-3</v>
      </c>
      <c r="T42" s="38">
        <v>5.11E-2</v>
      </c>
      <c r="U42" s="38">
        <v>1.7299999999999999E-2</v>
      </c>
      <c r="V42" s="38">
        <v>3.6799999999999999E-2</v>
      </c>
      <c r="W42" s="38">
        <v>4.4299999999999999E-2</v>
      </c>
      <c r="X42" s="38">
        <v>5.9900000000000002E-2</v>
      </c>
      <c r="Y42" s="38">
        <v>2.3999999999999998E-3</v>
      </c>
      <c r="Z42" s="5">
        <v>0</v>
      </c>
      <c r="AA42" s="5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60"/>
      <c r="D43" s="6">
        <f t="shared" ref="D43" si="47">$C42*D42</f>
        <v>3068.3873549999998</v>
      </c>
      <c r="E43" s="6">
        <f t="shared" ref="E43" si="48">$C42*E42</f>
        <v>26574.094122999999</v>
      </c>
      <c r="F43" s="6">
        <f t="shared" ref="F43:O43" si="49">$C42*F42</f>
        <v>10823.039033999999</v>
      </c>
      <c r="G43" s="6">
        <f t="shared" si="49"/>
        <v>13928.618962999999</v>
      </c>
      <c r="H43" s="6">
        <f t="shared" si="49"/>
        <v>7457.1110869999993</v>
      </c>
      <c r="I43" s="6">
        <f t="shared" si="49"/>
        <v>26146.379521999999</v>
      </c>
      <c r="J43" s="6">
        <f t="shared" si="49"/>
        <v>3775.0462609999995</v>
      </c>
      <c r="K43" s="6">
        <f t="shared" si="49"/>
        <v>5969.4081269999988</v>
      </c>
      <c r="L43" s="6">
        <f t="shared" si="49"/>
        <v>2956.8096330000003</v>
      </c>
      <c r="M43" s="6">
        <f t="shared" si="49"/>
        <v>4742.0531849999998</v>
      </c>
      <c r="N43" s="6">
        <f t="shared" si="49"/>
        <v>25830.242642999998</v>
      </c>
      <c r="O43" s="6">
        <f t="shared" si="49"/>
        <v>4370.1274450000001</v>
      </c>
      <c r="P43" s="6">
        <f t="shared" ref="P43" si="50">$C42*P42</f>
        <v>0</v>
      </c>
      <c r="Q43" s="6">
        <f t="shared" ref="Q43" si="51">$C42*Q42</f>
        <v>6676.0670330000003</v>
      </c>
      <c r="R43" s="6">
        <f t="shared" ref="R43:AB43" si="52">$C42*R42</f>
        <v>3365.9279470000001</v>
      </c>
      <c r="S43" s="6">
        <f t="shared" si="52"/>
        <v>781.04405399999996</v>
      </c>
      <c r="T43" s="6">
        <f t="shared" si="52"/>
        <v>9502.7026569999998</v>
      </c>
      <c r="U43" s="6">
        <f t="shared" si="52"/>
        <v>3217.157651</v>
      </c>
      <c r="V43" s="6">
        <f t="shared" si="52"/>
        <v>6843.4336159999993</v>
      </c>
      <c r="W43" s="6">
        <f t="shared" si="52"/>
        <v>8238.1551409999993</v>
      </c>
      <c r="X43" s="6">
        <f t="shared" si="52"/>
        <v>11139.175913000001</v>
      </c>
      <c r="Y43" s="6">
        <f t="shared" si="52"/>
        <v>446.31088799999998</v>
      </c>
      <c r="Z43" s="6">
        <f t="shared" si="52"/>
        <v>0</v>
      </c>
      <c r="AA43" s="6">
        <f t="shared" si="52"/>
        <v>111.57772199999999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18">
        <f>4463108.87/2</f>
        <v>2231554.4350000001</v>
      </c>
      <c r="C44" s="160">
        <f t="shared" si="3"/>
        <v>185962.87</v>
      </c>
      <c r="D44" s="42"/>
      <c r="E44" s="42">
        <v>0.21659999999999999</v>
      </c>
      <c r="F44" s="42">
        <v>1E-4</v>
      </c>
      <c r="G44" s="42"/>
      <c r="H44" s="42">
        <v>7.1400000000000005E-2</v>
      </c>
      <c r="I44" s="42"/>
      <c r="J44" s="42">
        <v>0</v>
      </c>
      <c r="K44" s="42">
        <v>1E-4</v>
      </c>
      <c r="L44" s="42"/>
      <c r="M44" s="42"/>
      <c r="N44" s="42">
        <v>0.62250000000000005</v>
      </c>
      <c r="O44" s="42">
        <v>0</v>
      </c>
      <c r="P44" s="42"/>
      <c r="Q44" s="42"/>
      <c r="R44" s="42"/>
      <c r="S44" s="42"/>
      <c r="T44" s="42"/>
      <c r="U44" s="42"/>
      <c r="V44" s="42">
        <v>8.9300000000000004E-2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60"/>
      <c r="D45" s="7">
        <f t="shared" ref="D45" si="53">$C44*D44</f>
        <v>0</v>
      </c>
      <c r="E45" s="7">
        <f t="shared" ref="E45" si="54">$C44*E44</f>
        <v>40279.557642</v>
      </c>
      <c r="F45" s="7">
        <f t="shared" ref="F45:AB45" si="55">$C44*F44</f>
        <v>18.596287</v>
      </c>
      <c r="G45" s="7">
        <f t="shared" si="55"/>
        <v>0</v>
      </c>
      <c r="H45" s="7">
        <f t="shared" si="55"/>
        <v>13277.748918000001</v>
      </c>
      <c r="I45" s="7">
        <f t="shared" si="55"/>
        <v>0</v>
      </c>
      <c r="J45" s="7">
        <f t="shared" si="55"/>
        <v>0</v>
      </c>
      <c r="K45" s="7">
        <f t="shared" si="55"/>
        <v>18.596287</v>
      </c>
      <c r="L45" s="7">
        <f t="shared" si="55"/>
        <v>0</v>
      </c>
      <c r="M45" s="7">
        <f t="shared" si="55"/>
        <v>0</v>
      </c>
      <c r="N45" s="7">
        <f t="shared" si="55"/>
        <v>115761.88657500001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16606.484291000001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18">
        <v>600408.02252613718</v>
      </c>
      <c r="C46" s="160">
        <f t="shared" si="3"/>
        <v>50034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60"/>
      <c r="D47" s="6">
        <f t="shared" ref="D47" si="56">$C46*D46</f>
        <v>925.62899999999991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10752.3066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1956.3294000000001</v>
      </c>
      <c r="N47" s="6">
        <f t="shared" si="58"/>
        <v>14439.812400000001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1486.0098</v>
      </c>
      <c r="S47" s="6">
        <f t="shared" si="58"/>
        <v>0</v>
      </c>
      <c r="T47" s="6">
        <f t="shared" si="58"/>
        <v>2866.9481999999998</v>
      </c>
      <c r="U47" s="6">
        <f t="shared" si="58"/>
        <v>0</v>
      </c>
      <c r="V47" s="6">
        <f t="shared" si="58"/>
        <v>17606.964599999999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18">
        <v>583951.8038478872</v>
      </c>
      <c r="C48" s="160">
        <f t="shared" si="3"/>
        <v>48662.65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60"/>
      <c r="D49" s="6">
        <f t="shared" ref="D49" si="59">$C48*D48</f>
        <v>905.12528999999995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10462.46975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1902.7096150000002</v>
      </c>
      <c r="N49" s="6">
        <f t="shared" si="61"/>
        <v>14024.57573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1445.2807050000001</v>
      </c>
      <c r="S49" s="6">
        <f t="shared" si="61"/>
        <v>0</v>
      </c>
      <c r="T49" s="6">
        <f t="shared" si="61"/>
        <v>2793.2361100000003</v>
      </c>
      <c r="U49" s="6">
        <f t="shared" si="61"/>
        <v>0</v>
      </c>
      <c r="V49" s="6">
        <f t="shared" si="61"/>
        <v>17129.252799999998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18">
        <v>634099.72022295871</v>
      </c>
      <c r="C50" s="160">
        <f t="shared" si="3"/>
        <v>52841.64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60"/>
      <c r="D51" s="6">
        <f t="shared" ref="D51" si="62">$C50*D50</f>
        <v>977.57033999999999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11355.668436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2060.8239600000002</v>
      </c>
      <c r="N51" s="6">
        <f t="shared" si="64"/>
        <v>15234.244811999999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1574.6808719999999</v>
      </c>
      <c r="S51" s="6">
        <f t="shared" si="64"/>
        <v>0</v>
      </c>
      <c r="T51" s="6">
        <f t="shared" si="64"/>
        <v>3038.3942999999999</v>
      </c>
      <c r="U51" s="6">
        <f t="shared" si="64"/>
        <v>0</v>
      </c>
      <c r="V51" s="6">
        <f t="shared" si="64"/>
        <v>18600.257279999998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18">
        <v>1015091.2828603131</v>
      </c>
      <c r="C52" s="160">
        <f t="shared" si="3"/>
        <v>84590.94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60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62901.822984000006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2309.3326620000003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19379.784353999999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18">
        <v>262000.12694266206</v>
      </c>
      <c r="C54" s="160">
        <f t="shared" si="3"/>
        <v>21833.34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60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21833.34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18">
        <v>-327558.48391395737</v>
      </c>
      <c r="C56" s="160">
        <f t="shared" si="3"/>
        <v>-27296.54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60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-27296.54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18">
        <v>98338.667701638129</v>
      </c>
      <c r="C58" s="160">
        <f t="shared" si="3"/>
        <v>8194.89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60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8194.89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18">
        <f>3002072.09*0.9546</f>
        <v>2865778.0171139999</v>
      </c>
      <c r="C60" s="160">
        <f t="shared" si="3"/>
        <v>238814.83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60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233274.32594399998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2292.6223679999998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2603.081647</v>
      </c>
      <c r="V61" s="39">
        <f t="shared" si="79"/>
        <v>0</v>
      </c>
      <c r="W61" s="39">
        <f t="shared" si="79"/>
        <v>0</v>
      </c>
      <c r="X61" s="39">
        <f t="shared" si="79"/>
        <v>597.03707499999996</v>
      </c>
      <c r="Y61" s="39">
        <f t="shared" si="79"/>
        <v>23.881482999999999</v>
      </c>
      <c r="Z61" s="39">
        <f t="shared" si="79"/>
        <v>23.881482999999999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18">
        <f>3002072.09*0</f>
        <v>0</v>
      </c>
      <c r="C62" s="160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60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18">
        <f>3002072.09*0.0454</f>
        <v>136294.07288600001</v>
      </c>
      <c r="C64" s="160">
        <f t="shared" si="3"/>
        <v>11357.84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60"/>
      <c r="D65" s="39">
        <f>$C64*D64</f>
        <v>0</v>
      </c>
      <c r="E65" s="39">
        <f>$C64*E64</f>
        <v>0</v>
      </c>
      <c r="F65" s="39">
        <f>$C64*F64</f>
        <v>11357.84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18">
        <v>55109.056301712422</v>
      </c>
      <c r="C66" s="160">
        <f t="shared" si="3"/>
        <v>4592.42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60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4592.42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18">
        <v>-2392649.3196373996</v>
      </c>
      <c r="C68" s="160">
        <f t="shared" si="3"/>
        <v>-199387.44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60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-199387.44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18">
        <v>150929.53854543867</v>
      </c>
      <c r="C70" s="160">
        <f t="shared" si="3"/>
        <v>12577.46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60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12577.46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18">
        <v>222896.02485210579</v>
      </c>
      <c r="C72" s="160">
        <f t="shared" si="3"/>
        <v>18574.669999999998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60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18574.669999999998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18">
        <v>269606.0439540596</v>
      </c>
      <c r="C74" s="160">
        <f t="shared" ref="C74:C136" si="98">ROUND(B74/12,2)</f>
        <v>22467.17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60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22467.17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18">
        <v>113301.52790716557</v>
      </c>
      <c r="C76" s="160">
        <f t="shared" si="98"/>
        <v>9441.7900000000009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60"/>
      <c r="D77" s="39">
        <f t="shared" ref="D77" si="102">$C76*D76</f>
        <v>810.10558200000014</v>
      </c>
      <c r="E77" s="39">
        <f t="shared" ref="E77" si="103">$C76*E76</f>
        <v>0</v>
      </c>
      <c r="F77" s="39">
        <f t="shared" ref="F77:AB77" si="104">$C76*F76</f>
        <v>159.56625099999999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1155.6750960000002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1714.6290640000002</v>
      </c>
      <c r="R77" s="39">
        <f t="shared" si="104"/>
        <v>146.347745</v>
      </c>
      <c r="S77" s="39">
        <f t="shared" si="104"/>
        <v>167.11968300000001</v>
      </c>
      <c r="T77" s="39">
        <f t="shared" si="104"/>
        <v>2056.4218620000001</v>
      </c>
      <c r="U77" s="39">
        <f t="shared" si="104"/>
        <v>0</v>
      </c>
      <c r="V77" s="39">
        <f t="shared" si="104"/>
        <v>0</v>
      </c>
      <c r="W77" s="39">
        <f t="shared" si="104"/>
        <v>604.27456000000006</v>
      </c>
      <c r="X77" s="39">
        <f t="shared" si="104"/>
        <v>2467.1397270000002</v>
      </c>
      <c r="Y77" s="39">
        <f t="shared" si="104"/>
        <v>91.585363000000015</v>
      </c>
      <c r="Z77" s="39">
        <f t="shared" si="104"/>
        <v>68.925067000000013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18">
        <v>3578333.1115322653</v>
      </c>
      <c r="C78" s="160">
        <f t="shared" si="98"/>
        <v>298194.43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60"/>
      <c r="D79" s="39">
        <f t="shared" ref="D79" si="105">$C78*D78</f>
        <v>11152.471682000001</v>
      </c>
      <c r="E79" s="39">
        <f t="shared" ref="E79" si="106">$C78*E78</f>
        <v>0</v>
      </c>
      <c r="F79" s="39">
        <f t="shared" ref="F79:AB79" si="107">$C78*F78</f>
        <v>18666.971318</v>
      </c>
      <c r="G79" s="39">
        <f t="shared" si="107"/>
        <v>0</v>
      </c>
      <c r="H79" s="39">
        <f t="shared" si="107"/>
        <v>50156.303125999999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954.22217599999999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37483.039851000001</v>
      </c>
      <c r="R79" s="39">
        <f t="shared" si="107"/>
        <v>20545.596227000002</v>
      </c>
      <c r="S79" s="39">
        <f t="shared" si="107"/>
        <v>5069.3053100000006</v>
      </c>
      <c r="T79" s="39">
        <f t="shared" si="107"/>
        <v>34381.817778999997</v>
      </c>
      <c r="U79" s="39">
        <f t="shared" si="107"/>
        <v>0</v>
      </c>
      <c r="V79" s="39">
        <f t="shared" si="107"/>
        <v>1640.0693649999998</v>
      </c>
      <c r="W79" s="39">
        <f t="shared" si="107"/>
        <v>45981.581105999998</v>
      </c>
      <c r="X79" s="39">
        <f t="shared" si="107"/>
        <v>61189.497035999993</v>
      </c>
      <c r="Y79" s="39">
        <f t="shared" si="107"/>
        <v>2146.9998959999998</v>
      </c>
      <c r="Z79" s="39">
        <f t="shared" si="107"/>
        <v>8826.555128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18">
        <v>2693404.6048317431</v>
      </c>
      <c r="C80" s="160">
        <f t="shared" si="98"/>
        <v>224450.38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60"/>
      <c r="D81" s="6">
        <f>$C80*D80</f>
        <v>0</v>
      </c>
      <c r="E81" s="6">
        <f>$C80*E80</f>
        <v>0</v>
      </c>
      <c r="F81" s="6">
        <f>$C80*F80</f>
        <v>224450.38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18">
        <v>3927986.97</v>
      </c>
      <c r="C82" s="160">
        <f t="shared" si="98"/>
        <v>327332.25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60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222127.66485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105204.58515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18">
        <f>993096.41/2</f>
        <v>496548.20500000002</v>
      </c>
      <c r="C84" s="160">
        <f t="shared" si="98"/>
        <v>41379.019999999997</v>
      </c>
      <c r="D84" s="38">
        <v>1.6500000000000001E-2</v>
      </c>
      <c r="E84" s="38">
        <v>0.1429</v>
      </c>
      <c r="F84" s="38">
        <v>5.8200000000000002E-2</v>
      </c>
      <c r="G84" s="38">
        <v>7.4899999999999994E-2</v>
      </c>
      <c r="H84" s="38">
        <v>4.0099999999999997E-2</v>
      </c>
      <c r="I84" s="38">
        <v>0.1406</v>
      </c>
      <c r="J84" s="38">
        <v>2.0299999999999999E-2</v>
      </c>
      <c r="K84" s="38">
        <v>3.2099999999999997E-2</v>
      </c>
      <c r="L84" s="38">
        <v>1.5900000000000001E-2</v>
      </c>
      <c r="M84" s="38">
        <v>2.5499999999999998E-2</v>
      </c>
      <c r="N84" s="38">
        <v>0.1389</v>
      </c>
      <c r="O84" s="38">
        <v>2.35E-2</v>
      </c>
      <c r="P84" s="38">
        <v>0</v>
      </c>
      <c r="Q84" s="38">
        <v>3.5900000000000001E-2</v>
      </c>
      <c r="R84" s="38">
        <v>1.8100000000000002E-2</v>
      </c>
      <c r="S84" s="38">
        <v>4.1999999999999997E-3</v>
      </c>
      <c r="T84" s="38">
        <v>5.11E-2</v>
      </c>
      <c r="U84" s="38">
        <v>1.7299999999999999E-2</v>
      </c>
      <c r="V84" s="38">
        <v>3.6799999999999999E-2</v>
      </c>
      <c r="W84" s="38">
        <v>4.4299999999999999E-2</v>
      </c>
      <c r="X84" s="38">
        <v>5.9900000000000002E-2</v>
      </c>
      <c r="Y84" s="38">
        <v>2.3999999999999998E-3</v>
      </c>
      <c r="Z84" s="5">
        <v>0</v>
      </c>
      <c r="AA84" s="5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60"/>
      <c r="D85" s="6">
        <f t="shared" ref="D85" si="114">$C84*D84</f>
        <v>682.75382999999999</v>
      </c>
      <c r="E85" s="6">
        <f t="shared" ref="E85" si="115">$C84*E84</f>
        <v>5913.0619579999993</v>
      </c>
      <c r="F85" s="6">
        <f t="shared" ref="F85:O85" si="116">$C84*F84</f>
        <v>2408.2589640000001</v>
      </c>
      <c r="G85" s="6">
        <f t="shared" si="116"/>
        <v>3099.2885979999996</v>
      </c>
      <c r="H85" s="6">
        <f t="shared" si="116"/>
        <v>1659.2987019999998</v>
      </c>
      <c r="I85" s="6">
        <f t="shared" si="116"/>
        <v>5817.8902119999993</v>
      </c>
      <c r="J85" s="6">
        <f t="shared" si="116"/>
        <v>839.99410599999987</v>
      </c>
      <c r="K85" s="6">
        <f t="shared" si="116"/>
        <v>1328.2665419999998</v>
      </c>
      <c r="L85" s="6">
        <f t="shared" si="116"/>
        <v>657.92641800000001</v>
      </c>
      <c r="M85" s="6">
        <f t="shared" si="116"/>
        <v>1055.1650099999999</v>
      </c>
      <c r="N85" s="6">
        <f t="shared" si="116"/>
        <v>5747.545877999999</v>
      </c>
      <c r="O85" s="6">
        <f t="shared" si="116"/>
        <v>972.40696999999989</v>
      </c>
      <c r="P85" s="6">
        <f t="shared" ref="P85" si="117">$C84*P84</f>
        <v>0</v>
      </c>
      <c r="Q85" s="6">
        <f t="shared" ref="Q85" si="118">$C84*Q84</f>
        <v>1485.5068179999998</v>
      </c>
      <c r="R85" s="6">
        <f t="shared" ref="R85:AB85" si="119">$C84*R84</f>
        <v>748.96026200000006</v>
      </c>
      <c r="S85" s="6">
        <f t="shared" si="119"/>
        <v>173.79188399999998</v>
      </c>
      <c r="T85" s="6">
        <f t="shared" si="119"/>
        <v>2114.4679219999998</v>
      </c>
      <c r="U85" s="6">
        <f t="shared" si="119"/>
        <v>715.85704599999997</v>
      </c>
      <c r="V85" s="6">
        <f t="shared" si="119"/>
        <v>1522.7479359999998</v>
      </c>
      <c r="W85" s="6">
        <f t="shared" si="119"/>
        <v>1833.0905859999998</v>
      </c>
      <c r="X85" s="6">
        <f t="shared" si="119"/>
        <v>2478.603298</v>
      </c>
      <c r="Y85" s="6">
        <f t="shared" si="119"/>
        <v>99.309647999999981</v>
      </c>
      <c r="Z85" s="6">
        <f t="shared" si="119"/>
        <v>0</v>
      </c>
      <c r="AA85" s="6">
        <f t="shared" si="119"/>
        <v>24.827411999999995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18">
        <f>993096.41/2</f>
        <v>496548.20500000002</v>
      </c>
      <c r="C86" s="160">
        <f t="shared" si="98"/>
        <v>41379.019999999997</v>
      </c>
      <c r="D86" s="42"/>
      <c r="E86" s="42"/>
      <c r="F86" s="42">
        <v>0.21299999999999999</v>
      </c>
      <c r="G86" s="42"/>
      <c r="H86" s="42">
        <v>6.6199999999999995E-2</v>
      </c>
      <c r="I86" s="42"/>
      <c r="J86" s="42"/>
      <c r="K86" s="42"/>
      <c r="L86" s="42"/>
      <c r="M86" s="42"/>
      <c r="N86" s="42">
        <v>0.64590000000000003</v>
      </c>
      <c r="O86" s="42"/>
      <c r="P86" s="42"/>
      <c r="Q86" s="42"/>
      <c r="R86" s="42"/>
      <c r="S86" s="42"/>
      <c r="T86" s="42"/>
      <c r="U86" s="42"/>
      <c r="V86" s="42">
        <v>7.4899999999999994E-2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60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8813.7312599999987</v>
      </c>
      <c r="G87" s="7">
        <f t="shared" si="122"/>
        <v>0</v>
      </c>
      <c r="H87" s="7">
        <f t="shared" si="122"/>
        <v>2739.2911239999994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26726.709017999998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3099.2885979999996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18">
        <f>5511838.59/2</f>
        <v>2755919.2949999999</v>
      </c>
      <c r="C88" s="160">
        <f t="shared" si="98"/>
        <v>229659.94</v>
      </c>
      <c r="D88" s="38">
        <v>1.6500000000000001E-2</v>
      </c>
      <c r="E88" s="38">
        <v>0.1429</v>
      </c>
      <c r="F88" s="38">
        <v>5.8200000000000002E-2</v>
      </c>
      <c r="G88" s="38">
        <v>7.4899999999999994E-2</v>
      </c>
      <c r="H88" s="38">
        <v>4.0099999999999997E-2</v>
      </c>
      <c r="I88" s="38">
        <v>0.1406</v>
      </c>
      <c r="J88" s="38">
        <v>2.0299999999999999E-2</v>
      </c>
      <c r="K88" s="38">
        <v>3.2099999999999997E-2</v>
      </c>
      <c r="L88" s="38">
        <v>1.5900000000000001E-2</v>
      </c>
      <c r="M88" s="38">
        <v>2.5499999999999998E-2</v>
      </c>
      <c r="N88" s="38">
        <v>0.1389</v>
      </c>
      <c r="O88" s="38">
        <v>2.35E-2</v>
      </c>
      <c r="P88" s="38">
        <v>0</v>
      </c>
      <c r="Q88" s="38">
        <v>3.5900000000000001E-2</v>
      </c>
      <c r="R88" s="38">
        <v>1.8100000000000002E-2</v>
      </c>
      <c r="S88" s="38">
        <v>4.1999999999999997E-3</v>
      </c>
      <c r="T88" s="38">
        <v>5.11E-2</v>
      </c>
      <c r="U88" s="38">
        <v>1.7299999999999999E-2</v>
      </c>
      <c r="V88" s="38">
        <v>3.6799999999999999E-2</v>
      </c>
      <c r="W88" s="38">
        <v>4.4299999999999999E-2</v>
      </c>
      <c r="X88" s="38">
        <v>5.9900000000000002E-2</v>
      </c>
      <c r="Y88" s="38">
        <v>2.3999999999999998E-3</v>
      </c>
      <c r="Z88" s="5">
        <v>0</v>
      </c>
      <c r="AA88" s="5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60"/>
      <c r="D89" s="6">
        <f t="shared" ref="D89" si="123">$C88*D88</f>
        <v>3789.3890100000003</v>
      </c>
      <c r="E89" s="6">
        <f t="shared" ref="E89" si="124">$C88*E88</f>
        <v>32818.405425999998</v>
      </c>
      <c r="F89" s="6">
        <f t="shared" ref="F89:O89" si="125">$C88*F88</f>
        <v>13366.208508</v>
      </c>
      <c r="G89" s="6">
        <f t="shared" si="125"/>
        <v>17201.529505999999</v>
      </c>
      <c r="H89" s="6">
        <f t="shared" si="125"/>
        <v>9209.3635939999986</v>
      </c>
      <c r="I89" s="6">
        <f t="shared" si="125"/>
        <v>32290.187564</v>
      </c>
      <c r="J89" s="6">
        <f t="shared" si="125"/>
        <v>4662.0967819999996</v>
      </c>
      <c r="K89" s="6">
        <f t="shared" si="125"/>
        <v>7372.0840739999994</v>
      </c>
      <c r="L89" s="6">
        <f t="shared" si="125"/>
        <v>3651.5930460000004</v>
      </c>
      <c r="M89" s="6">
        <f t="shared" si="125"/>
        <v>5856.3284699999995</v>
      </c>
      <c r="N89" s="6">
        <f t="shared" si="125"/>
        <v>31899.765665999999</v>
      </c>
      <c r="O89" s="6">
        <f t="shared" si="125"/>
        <v>5397.0085900000004</v>
      </c>
      <c r="P89" s="6">
        <f t="shared" ref="P89" si="126">$C88*P88</f>
        <v>0</v>
      </c>
      <c r="Q89" s="6">
        <f t="shared" ref="Q89" si="127">$C88*Q88</f>
        <v>8244.7918460000001</v>
      </c>
      <c r="R89" s="6">
        <f t="shared" ref="R89:AB89" si="128">$C88*R88</f>
        <v>4156.8449140000002</v>
      </c>
      <c r="S89" s="6">
        <f t="shared" si="128"/>
        <v>964.57174799999996</v>
      </c>
      <c r="T89" s="6">
        <f t="shared" si="128"/>
        <v>11735.622934000001</v>
      </c>
      <c r="U89" s="6">
        <f t="shared" si="128"/>
        <v>3973.1169620000001</v>
      </c>
      <c r="V89" s="6">
        <f t="shared" si="128"/>
        <v>8451.4857919999995</v>
      </c>
      <c r="W89" s="6">
        <f t="shared" si="128"/>
        <v>10173.935342000001</v>
      </c>
      <c r="X89" s="6">
        <f t="shared" si="128"/>
        <v>13756.630406</v>
      </c>
      <c r="Y89" s="6">
        <f t="shared" si="128"/>
        <v>551.18385599999999</v>
      </c>
      <c r="Z89" s="6">
        <f t="shared" si="128"/>
        <v>0</v>
      </c>
      <c r="AA89" s="6">
        <f t="shared" si="128"/>
        <v>137.795964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18">
        <f>5511838.59/2</f>
        <v>2755919.2949999999</v>
      </c>
      <c r="C90" s="160">
        <f t="shared" si="98"/>
        <v>229659.94</v>
      </c>
      <c r="D90" s="42"/>
      <c r="E90" s="42"/>
      <c r="F90" s="42">
        <v>0.1487</v>
      </c>
      <c r="G90" s="42"/>
      <c r="H90" s="42">
        <v>0.24579999999999999</v>
      </c>
      <c r="I90" s="42"/>
      <c r="J90" s="42"/>
      <c r="K90" s="42"/>
      <c r="L90" s="42"/>
      <c r="M90" s="42">
        <v>4.1399999999999999E-2</v>
      </c>
      <c r="N90" s="42">
        <v>0.3639</v>
      </c>
      <c r="O90" s="42"/>
      <c r="P90" s="42"/>
      <c r="Q90" s="42"/>
      <c r="R90" s="42">
        <v>6.0100000000000001E-2</v>
      </c>
      <c r="S90" s="42"/>
      <c r="T90" s="42"/>
      <c r="U90" s="42"/>
      <c r="V90" s="42">
        <v>0.1401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60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34150.433078000002</v>
      </c>
      <c r="G91" s="7">
        <f t="shared" si="131"/>
        <v>0</v>
      </c>
      <c r="H91" s="7">
        <f t="shared" si="131"/>
        <v>56450.413251999998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9507.9215160000003</v>
      </c>
      <c r="N91" s="7">
        <f t="shared" si="131"/>
        <v>83573.252166000006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13802.562394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32175.357594000001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18">
        <f>10126206.16/2</f>
        <v>5063103.08</v>
      </c>
      <c r="C92" s="160">
        <f t="shared" si="98"/>
        <v>421925.26</v>
      </c>
      <c r="D92" s="38">
        <v>1.6500000000000001E-2</v>
      </c>
      <c r="E92" s="38">
        <v>0.1429</v>
      </c>
      <c r="F92" s="38">
        <v>5.8200000000000002E-2</v>
      </c>
      <c r="G92" s="38">
        <v>7.4899999999999994E-2</v>
      </c>
      <c r="H92" s="38">
        <v>4.0099999999999997E-2</v>
      </c>
      <c r="I92" s="38">
        <v>0.1406</v>
      </c>
      <c r="J92" s="38">
        <v>2.0299999999999999E-2</v>
      </c>
      <c r="K92" s="38">
        <v>3.2099999999999997E-2</v>
      </c>
      <c r="L92" s="38">
        <v>1.5900000000000001E-2</v>
      </c>
      <c r="M92" s="38">
        <v>2.5499999999999998E-2</v>
      </c>
      <c r="N92" s="38">
        <v>0.1389</v>
      </c>
      <c r="O92" s="38">
        <v>2.35E-2</v>
      </c>
      <c r="P92" s="38">
        <v>0</v>
      </c>
      <c r="Q92" s="38">
        <v>3.5900000000000001E-2</v>
      </c>
      <c r="R92" s="38">
        <v>1.8100000000000002E-2</v>
      </c>
      <c r="S92" s="38">
        <v>4.1999999999999997E-3</v>
      </c>
      <c r="T92" s="38">
        <v>5.11E-2</v>
      </c>
      <c r="U92" s="38">
        <v>1.7299999999999999E-2</v>
      </c>
      <c r="V92" s="38">
        <v>3.6799999999999999E-2</v>
      </c>
      <c r="W92" s="38">
        <v>4.4299999999999999E-2</v>
      </c>
      <c r="X92" s="38">
        <v>5.9900000000000002E-2</v>
      </c>
      <c r="Y92" s="38">
        <v>2.3999999999999998E-3</v>
      </c>
      <c r="Z92" s="5">
        <v>0</v>
      </c>
      <c r="AA92" s="5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60"/>
      <c r="D93" s="6">
        <f t="shared" ref="D93" si="132">$C92*D92</f>
        <v>6961.7667900000006</v>
      </c>
      <c r="E93" s="6">
        <f t="shared" ref="E93" si="133">$C92*E92</f>
        <v>60293.119654000002</v>
      </c>
      <c r="F93" s="6">
        <f t="shared" ref="F93:AB93" si="134">$C92*F92</f>
        <v>24556.050132</v>
      </c>
      <c r="G93" s="6">
        <f t="shared" si="134"/>
        <v>31602.201974</v>
      </c>
      <c r="H93" s="6">
        <f t="shared" si="134"/>
        <v>16919.202925999998</v>
      </c>
      <c r="I93" s="6">
        <f t="shared" si="134"/>
        <v>59322.691556000005</v>
      </c>
      <c r="J93" s="6">
        <f t="shared" si="134"/>
        <v>8565.082778</v>
      </c>
      <c r="K93" s="6">
        <f t="shared" si="134"/>
        <v>13543.800845999998</v>
      </c>
      <c r="L93" s="6">
        <f t="shared" si="134"/>
        <v>6708.6116340000008</v>
      </c>
      <c r="M93" s="6">
        <f t="shared" si="134"/>
        <v>10759.094129999999</v>
      </c>
      <c r="N93" s="6">
        <f t="shared" si="134"/>
        <v>58605.418614000002</v>
      </c>
      <c r="O93" s="6">
        <f t="shared" si="134"/>
        <v>9915.2436099999995</v>
      </c>
      <c r="P93" s="6">
        <f t="shared" si="134"/>
        <v>0</v>
      </c>
      <c r="Q93" s="6">
        <f t="shared" si="134"/>
        <v>15147.116834</v>
      </c>
      <c r="R93" s="6">
        <f t="shared" si="134"/>
        <v>7636.8472060000004</v>
      </c>
      <c r="S93" s="6">
        <f t="shared" si="134"/>
        <v>1772.086092</v>
      </c>
      <c r="T93" s="6">
        <f t="shared" si="134"/>
        <v>21560.380786000002</v>
      </c>
      <c r="U93" s="6">
        <f t="shared" si="134"/>
        <v>7299.306998</v>
      </c>
      <c r="V93" s="6">
        <f t="shared" si="134"/>
        <v>15526.849568</v>
      </c>
      <c r="W93" s="6">
        <f t="shared" si="134"/>
        <v>18691.289017999999</v>
      </c>
      <c r="X93" s="6">
        <f t="shared" si="134"/>
        <v>25273.323074</v>
      </c>
      <c r="Y93" s="6">
        <f t="shared" si="134"/>
        <v>1012.6206239999999</v>
      </c>
      <c r="Z93" s="6">
        <f t="shared" si="134"/>
        <v>0</v>
      </c>
      <c r="AA93" s="6">
        <f t="shared" si="134"/>
        <v>253.15515599999998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18">
        <f>10126206.16/2</f>
        <v>5063103.08</v>
      </c>
      <c r="C94" s="160">
        <f t="shared" si="98"/>
        <v>421925.26</v>
      </c>
      <c r="D94" s="42"/>
      <c r="E94" s="42"/>
      <c r="F94" s="42">
        <v>0.21840000000000001</v>
      </c>
      <c r="G94" s="42"/>
      <c r="H94" s="42">
        <v>7.0800000000000002E-2</v>
      </c>
      <c r="I94" s="42"/>
      <c r="J94" s="42"/>
      <c r="K94" s="42"/>
      <c r="L94" s="42"/>
      <c r="M94" s="42"/>
      <c r="N94" s="42">
        <v>0.60140000000000005</v>
      </c>
      <c r="O94" s="42"/>
      <c r="P94" s="42"/>
      <c r="Q94" s="42"/>
      <c r="R94" s="42"/>
      <c r="S94" s="42"/>
      <c r="T94" s="42"/>
      <c r="U94" s="42"/>
      <c r="V94" s="42">
        <v>0.1094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60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92148.476784000013</v>
      </c>
      <c r="G95" s="7">
        <f t="shared" si="137"/>
        <v>0</v>
      </c>
      <c r="H95" s="7">
        <f t="shared" si="137"/>
        <v>29872.308408000001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253745.85136400003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46158.623443999997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18">
        <v>7805085.6758968495</v>
      </c>
      <c r="C96" s="160">
        <f t="shared" si="98"/>
        <v>650423.81000000006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60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650423.81000000006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18">
        <v>417108.38216505962</v>
      </c>
      <c r="C98" s="160">
        <f t="shared" si="98"/>
        <v>34759.03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60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34759.03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18">
        <v>1227841.6770331361</v>
      </c>
      <c r="C100" s="160">
        <f t="shared" si="98"/>
        <v>102320.14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60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4972.7588040000001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97347.381196000002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18">
        <v>617360.36989314877</v>
      </c>
      <c r="C102" s="160">
        <f t="shared" si="98"/>
        <v>51446.7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60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51446.7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18">
        <v>5920.4988609966858</v>
      </c>
      <c r="C104" s="160">
        <f t="shared" si="98"/>
        <v>493.37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60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493.37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18">
        <v>4543872.9939116491</v>
      </c>
      <c r="C106" s="160">
        <f t="shared" si="98"/>
        <v>378656.08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60"/>
      <c r="D107" s="39">
        <f t="shared" ref="D107" si="153">$C106*D106</f>
        <v>24499.048375999999</v>
      </c>
      <c r="E107" s="39">
        <f t="shared" ref="E107" si="154">$C106*E106</f>
        <v>9769.3268640000006</v>
      </c>
      <c r="F107" s="39">
        <f t="shared" ref="F107:AB107" si="155">$C106*F106</f>
        <v>26051.538304000002</v>
      </c>
      <c r="G107" s="39">
        <f t="shared" si="155"/>
        <v>0</v>
      </c>
      <c r="H107" s="39">
        <f t="shared" si="155"/>
        <v>24877.704455999999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46915.488312000001</v>
      </c>
      <c r="N107" s="39">
        <f t="shared" si="155"/>
        <v>56381.890312000003</v>
      </c>
      <c r="O107" s="39">
        <f t="shared" si="155"/>
        <v>0</v>
      </c>
      <c r="P107" s="39">
        <f t="shared" si="155"/>
        <v>0</v>
      </c>
      <c r="Q107" s="39">
        <f t="shared" si="155"/>
        <v>30822.604912000003</v>
      </c>
      <c r="R107" s="39">
        <f t="shared" si="155"/>
        <v>23514.542568000001</v>
      </c>
      <c r="S107" s="39">
        <f t="shared" si="155"/>
        <v>3104.9798560000004</v>
      </c>
      <c r="T107" s="39">
        <f t="shared" si="155"/>
        <v>81638.250848000011</v>
      </c>
      <c r="U107" s="39">
        <f t="shared" si="155"/>
        <v>0</v>
      </c>
      <c r="V107" s="39">
        <f t="shared" si="155"/>
        <v>0</v>
      </c>
      <c r="W107" s="39">
        <f t="shared" si="155"/>
        <v>18516.282311999999</v>
      </c>
      <c r="X107" s="39">
        <f t="shared" si="155"/>
        <v>30974.067343999999</v>
      </c>
      <c r="Y107" s="39">
        <f t="shared" si="155"/>
        <v>1249.5650640000001</v>
      </c>
      <c r="Z107" s="39">
        <f t="shared" si="155"/>
        <v>340.79047200000002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18">
        <v>962670.95963305165</v>
      </c>
      <c r="C108" s="160">
        <f t="shared" si="98"/>
        <v>80222.58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60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32939.391348000005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5358.8683439999995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4396.1973840000001</v>
      </c>
      <c r="R109" s="6">
        <f t="shared" si="158"/>
        <v>8583.8160599999992</v>
      </c>
      <c r="S109" s="6">
        <f t="shared" si="158"/>
        <v>425.17967400000003</v>
      </c>
      <c r="T109" s="6">
        <f t="shared" si="158"/>
        <v>12458.566674</v>
      </c>
      <c r="U109" s="6">
        <f t="shared" si="158"/>
        <v>0</v>
      </c>
      <c r="V109" s="6">
        <f t="shared" si="158"/>
        <v>0</v>
      </c>
      <c r="W109" s="6">
        <f t="shared" si="158"/>
        <v>16060.560516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18">
        <v>197780.12665382819</v>
      </c>
      <c r="C110" s="160">
        <f t="shared" si="98"/>
        <v>16481.68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60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16481.68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18">
        <v>71504.530289131566</v>
      </c>
      <c r="C112" s="160">
        <f t="shared" si="98"/>
        <v>5958.71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60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5958.71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18">
        <v>131211.417500326</v>
      </c>
      <c r="C114" s="160">
        <f t="shared" si="98"/>
        <v>10934.28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60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10934.28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18">
        <v>2415796.8174971133</v>
      </c>
      <c r="C116" s="160">
        <f t="shared" si="98"/>
        <v>201316.4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60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201316.4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18">
        <v>4256535.0525626373</v>
      </c>
      <c r="C118" s="160">
        <f t="shared" si="98"/>
        <v>354711.25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60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354711.25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18">
        <v>81945.318749037557</v>
      </c>
      <c r="C120" s="160">
        <f t="shared" si="98"/>
        <v>6828.78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60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6828.78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18">
        <f>3916452.64*0</f>
        <v>0</v>
      </c>
      <c r="C122" s="160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60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18">
        <f>3916452.64*0.6886</f>
        <v>2696869.2879039999</v>
      </c>
      <c r="C124" s="160">
        <f t="shared" si="98"/>
        <v>224739.11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60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19350.037370999999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3865.5126919999998</v>
      </c>
      <c r="U125" s="6">
        <f t="shared" si="182"/>
        <v>201523.55993700001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518</v>
      </c>
      <c r="B126" s="18">
        <f>3916452.64*0.3114</f>
        <v>1219583.352096</v>
      </c>
      <c r="C126" s="160">
        <f t="shared" si="98"/>
        <v>101631.95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60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101631.95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18">
        <v>176942.41919410386</v>
      </c>
      <c r="C128" s="160">
        <f t="shared" si="98"/>
        <v>14745.2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60"/>
      <c r="D129" s="39">
        <f t="shared" ref="D129" si="186">$C128*D128</f>
        <v>1265.13816</v>
      </c>
      <c r="E129" s="39">
        <f t="shared" ref="E129" si="187">$C128*E128</f>
        <v>0</v>
      </c>
      <c r="F129" s="39">
        <f t="shared" ref="F129:AB129" si="188">$C128*F128</f>
        <v>249.19387999999998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1804.8124800000001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2677.7283200000002</v>
      </c>
      <c r="R129" s="39">
        <f t="shared" si="188"/>
        <v>228.5506</v>
      </c>
      <c r="S129" s="39">
        <f t="shared" si="188"/>
        <v>260.99004000000002</v>
      </c>
      <c r="T129" s="39">
        <f t="shared" si="188"/>
        <v>3211.5045599999999</v>
      </c>
      <c r="U129" s="39">
        <f t="shared" si="188"/>
        <v>0</v>
      </c>
      <c r="V129" s="39">
        <f t="shared" si="188"/>
        <v>0</v>
      </c>
      <c r="W129" s="39">
        <f t="shared" si="188"/>
        <v>943.69280000000003</v>
      </c>
      <c r="X129" s="39">
        <f t="shared" si="188"/>
        <v>3852.92076</v>
      </c>
      <c r="Y129" s="39">
        <f t="shared" si="188"/>
        <v>143.02844000000002</v>
      </c>
      <c r="Z129" s="39">
        <f t="shared" si="188"/>
        <v>107.63996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18">
        <v>916036.74157051311</v>
      </c>
      <c r="C130" s="160">
        <f t="shared" si="98"/>
        <v>76336.399999999994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60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76336.399999999994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18">
        <v>2181240.5835823384</v>
      </c>
      <c r="C132" s="160">
        <f t="shared" si="98"/>
        <v>181770.05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60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181770.05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18">
        <v>3596663.3660494001</v>
      </c>
      <c r="C134" s="160">
        <f t="shared" si="98"/>
        <v>299721.95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60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299721.95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18">
        <v>207853.82512461077</v>
      </c>
      <c r="C136" s="160">
        <f t="shared" si="98"/>
        <v>17321.150000000001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60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17321.150000000001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18">
        <v>112096.87680932906</v>
      </c>
      <c r="C138" s="160">
        <f t="shared" ref="C138:C160" si="201">ROUND(B138/12,2)</f>
        <v>9341.41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60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9341.41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18">
        <v>8615635.0560153667</v>
      </c>
      <c r="C140" s="160">
        <f t="shared" si="201"/>
        <v>717969.59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60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717969.59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18">
        <v>5268741.9908592477</v>
      </c>
      <c r="C142" s="160">
        <f t="shared" si="201"/>
        <v>439061.83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96"/>
      <c r="B143" s="12"/>
      <c r="C143" s="160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439061.83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18">
        <v>5685742.8669395801</v>
      </c>
      <c r="C144" s="160">
        <f t="shared" si="201"/>
        <v>473811.91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60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473811.91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18">
        <v>13543711.522232419</v>
      </c>
      <c r="C146" s="160">
        <f t="shared" si="201"/>
        <v>1128642.6299999999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60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1128642.6299999999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18">
        <v>4501773.5719150985</v>
      </c>
      <c r="C148" s="160">
        <f t="shared" si="201"/>
        <v>375147.8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60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375147.8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18">
        <v>253453.3483029239</v>
      </c>
      <c r="C150" s="160">
        <f t="shared" si="201"/>
        <v>21121.11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60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21121.11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18">
        <v>2759992.1264229743</v>
      </c>
      <c r="C152" s="160">
        <f t="shared" si="201"/>
        <v>229999.34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60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229999.34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60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60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59">
        <v>1265110.4414056756</v>
      </c>
      <c r="C156" s="160">
        <f t="shared" si="201"/>
        <v>105425.87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60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105425.87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595</v>
      </c>
      <c r="B158" s="59">
        <v>0</v>
      </c>
      <c r="C158" s="160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60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596</v>
      </c>
      <c r="B160" s="59">
        <v>20177343.384029087</v>
      </c>
      <c r="C160" s="163">
        <f t="shared" si="201"/>
        <v>1681445.28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2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1681445.28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278570075.79930234</v>
      </c>
      <c r="C162" s="164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23214173.009999994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180177.70893700002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1022303.8778130001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8775014.628397001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509600.41286700004</v>
      </c>
      <c r="H162" s="9">
        <f t="shared" si="240"/>
        <v>981943.99896600016</v>
      </c>
      <c r="I162" s="9">
        <f t="shared" si="240"/>
        <v>956606.38249800005</v>
      </c>
      <c r="J162" s="9">
        <f t="shared" si="240"/>
        <v>138115.99974900001</v>
      </c>
      <c r="K162" s="9">
        <f t="shared" si="240"/>
        <v>218418.77322999999</v>
      </c>
      <c r="L162" s="9">
        <f t="shared" si="240"/>
        <v>113735.704103</v>
      </c>
      <c r="M162" s="9">
        <f t="shared" si="240"/>
        <v>291359.8873810001</v>
      </c>
      <c r="N162" s="9">
        <f t="shared" si="240"/>
        <v>4829706.2118159998</v>
      </c>
      <c r="O162" s="9">
        <f t="shared" si="240"/>
        <v>159887.98000500002</v>
      </c>
      <c r="P162" s="9">
        <f t="shared" si="240"/>
        <v>0</v>
      </c>
      <c r="Q162" s="9">
        <f t="shared" si="240"/>
        <v>357362.63381200004</v>
      </c>
      <c r="R162" s="9">
        <f t="shared" si="240"/>
        <v>196143.53767000002</v>
      </c>
      <c r="S162" s="9">
        <f t="shared" si="240"/>
        <v>37603.298648999989</v>
      </c>
      <c r="T162" s="9">
        <f t="shared" si="240"/>
        <v>585174.30289799999</v>
      </c>
      <c r="U162" s="9">
        <f t="shared" si="240"/>
        <v>1766635.9505429999</v>
      </c>
      <c r="V162" s="9">
        <f t="shared" si="240"/>
        <v>1170810.4764980001</v>
      </c>
      <c r="W162" s="9">
        <f t="shared" si="240"/>
        <v>383512.24296300003</v>
      </c>
      <c r="X162" s="9">
        <f t="shared" si="240"/>
        <v>506624.91735900001</v>
      </c>
      <c r="Y162" s="9">
        <f t="shared" si="240"/>
        <v>19984.045437999994</v>
      </c>
      <c r="Z162" s="9">
        <f t="shared" si="240"/>
        <v>9367.7921100000003</v>
      </c>
      <c r="AA162" s="9">
        <f t="shared" si="240"/>
        <v>4082.2462979999996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6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65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157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8" t="s">
        <v>3</v>
      </c>
      <c r="D166" s="213" t="s">
        <v>4</v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9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9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59" t="s">
        <v>623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18">
        <v>5637521</v>
      </c>
      <c r="C170" s="163">
        <f>ROUND(B170/12,2)</f>
        <v>469793.42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3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 t="shared" si="243"/>
        <v>356338.30906999996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54214.160667999997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22221.228766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37019.721495999998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18">
        <v>4202707</v>
      </c>
      <c r="C172" s="163">
        <f t="shared" ref="C172:C194" si="244">ROUND(B172/12,2)</f>
        <v>350225.58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3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299653.00624800002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2906.8723140000002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47665.701438000004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18">
        <v>2675635</v>
      </c>
      <c r="C174" s="163">
        <f t="shared" si="244"/>
        <v>222969.58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3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201921.25164799998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3366.8406580000001</v>
      </c>
      <c r="S175" s="6">
        <f t="shared" si="250"/>
        <v>0</v>
      </c>
      <c r="T175" s="6">
        <f t="shared" si="250"/>
        <v>2051.3201359999998</v>
      </c>
      <c r="U175" s="6">
        <f t="shared" si="250"/>
        <v>0</v>
      </c>
      <c r="V175" s="6">
        <f t="shared" si="250"/>
        <v>8941.0801579999988</v>
      </c>
      <c r="W175" s="6">
        <f t="shared" si="250"/>
        <v>6689.0873999999994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18">
        <v>2589154</v>
      </c>
      <c r="C176" s="163">
        <f t="shared" si="244"/>
        <v>215762.83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3"/>
      <c r="D177" s="39">
        <f t="shared" ref="D177" si="251">$C176*D176</f>
        <v>19418.654699999999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36356.036854999998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20799.536811999998</v>
      </c>
      <c r="R177" s="39">
        <f t="shared" ref="R177:AB177" si="256">$C176*R176</f>
        <v>3193.2898839999998</v>
      </c>
      <c r="S177" s="39">
        <f t="shared" si="256"/>
        <v>2049.746885</v>
      </c>
      <c r="T177" s="39">
        <f t="shared" si="256"/>
        <v>66433.375356999997</v>
      </c>
      <c r="U177" s="39">
        <f t="shared" si="256"/>
        <v>0</v>
      </c>
      <c r="V177" s="39">
        <f t="shared" si="256"/>
        <v>0</v>
      </c>
      <c r="W177" s="39">
        <f t="shared" si="256"/>
        <v>35406.680402999998</v>
      </c>
      <c r="X177" s="39">
        <f t="shared" si="256"/>
        <v>30357.830180999998</v>
      </c>
      <c r="Y177" s="39">
        <f t="shared" si="256"/>
        <v>1121.9667159999999</v>
      </c>
      <c r="Z177" s="39">
        <f t="shared" si="256"/>
        <v>625.71220699999992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18">
        <v>10627580</v>
      </c>
      <c r="C178" s="163">
        <f t="shared" si="244"/>
        <v>885631.67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3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17889.759733999999</v>
      </c>
      <c r="G179" s="6">
        <f t="shared" si="259"/>
        <v>0</v>
      </c>
      <c r="H179" s="6">
        <f t="shared" si="259"/>
        <v>666172.14217400004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142586.69887000002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58983.069222000006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18">
        <v>2852400</v>
      </c>
      <c r="C180" s="163">
        <f t="shared" si="244"/>
        <v>237700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3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10506.34</v>
      </c>
      <c r="G181" s="6">
        <f t="shared" si="265"/>
        <v>0</v>
      </c>
      <c r="H181" s="6">
        <f t="shared" si="265"/>
        <v>159140.15</v>
      </c>
      <c r="I181" s="6">
        <f t="shared" si="265"/>
        <v>9793.24</v>
      </c>
      <c r="J181" s="6">
        <f t="shared" si="265"/>
        <v>1164.73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44592.52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118.85000000000001</v>
      </c>
      <c r="V181" s="6">
        <f t="shared" si="268"/>
        <v>12384.17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18">
        <v>3578622</v>
      </c>
      <c r="C182" s="163">
        <f t="shared" si="244"/>
        <v>298218.5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3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13181.2577</v>
      </c>
      <c r="G183" s="6">
        <f t="shared" si="271"/>
        <v>0</v>
      </c>
      <c r="H183" s="6">
        <f t="shared" si="271"/>
        <v>199657.28574999998</v>
      </c>
      <c r="I183" s="6">
        <f t="shared" si="271"/>
        <v>12286.602199999999</v>
      </c>
      <c r="J183" s="6">
        <f t="shared" si="271"/>
        <v>1461.2706499999999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55945.7906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149.10925</v>
      </c>
      <c r="V183" s="6">
        <f t="shared" si="274"/>
        <v>15537.183849999999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591</v>
      </c>
      <c r="B184" s="18">
        <f>1067115/2</f>
        <v>533557.5</v>
      </c>
      <c r="C184" s="163">
        <f t="shared" si="244"/>
        <v>44463.13</v>
      </c>
      <c r="D184" s="38">
        <v>1.6500000000000001E-2</v>
      </c>
      <c r="E184" s="38">
        <v>0.1429</v>
      </c>
      <c r="F184" s="38">
        <v>5.8200000000000002E-2</v>
      </c>
      <c r="G184" s="38">
        <v>7.4899999999999994E-2</v>
      </c>
      <c r="H184" s="38">
        <v>4.0099999999999997E-2</v>
      </c>
      <c r="I184" s="38">
        <v>0.1406</v>
      </c>
      <c r="J184" s="38">
        <v>2.0299999999999999E-2</v>
      </c>
      <c r="K184" s="38">
        <v>3.2099999999999997E-2</v>
      </c>
      <c r="L184" s="38">
        <v>1.5900000000000001E-2</v>
      </c>
      <c r="M184" s="38">
        <v>2.5499999999999998E-2</v>
      </c>
      <c r="N184" s="38">
        <v>0.1389</v>
      </c>
      <c r="O184" s="38">
        <v>2.35E-2</v>
      </c>
      <c r="P184" s="38">
        <v>0</v>
      </c>
      <c r="Q184" s="38">
        <v>3.5900000000000001E-2</v>
      </c>
      <c r="R184" s="38">
        <v>1.8100000000000002E-2</v>
      </c>
      <c r="S184" s="38">
        <v>4.1999999999999997E-3</v>
      </c>
      <c r="T184" s="38">
        <v>5.11E-2</v>
      </c>
      <c r="U184" s="38">
        <v>1.7299999999999999E-2</v>
      </c>
      <c r="V184" s="38">
        <v>3.6799999999999999E-2</v>
      </c>
      <c r="W184" s="38">
        <v>4.4299999999999999E-2</v>
      </c>
      <c r="X184" s="38">
        <v>5.9900000000000002E-2</v>
      </c>
      <c r="Y184" s="38">
        <v>2.3999999999999998E-3</v>
      </c>
      <c r="Z184" s="5">
        <v>0</v>
      </c>
      <c r="AA184" s="5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3"/>
      <c r="D185" s="6">
        <f t="shared" ref="D185" si="275">$C184*D184</f>
        <v>733.64164500000004</v>
      </c>
      <c r="E185" s="6">
        <f t="shared" ref="E185" si="276">$C184*E184</f>
        <v>6353.781277</v>
      </c>
      <c r="F185" s="6">
        <f t="shared" ref="F185:O185" si="277">$C184*F184</f>
        <v>2587.7541659999997</v>
      </c>
      <c r="G185" s="6">
        <f t="shared" si="277"/>
        <v>3330.2884369999997</v>
      </c>
      <c r="H185" s="6">
        <f t="shared" si="277"/>
        <v>1782.9715129999997</v>
      </c>
      <c r="I185" s="6">
        <f t="shared" si="277"/>
        <v>6251.5160779999997</v>
      </c>
      <c r="J185" s="6">
        <f t="shared" si="277"/>
        <v>902.60153899999989</v>
      </c>
      <c r="K185" s="6">
        <f t="shared" si="277"/>
        <v>1427.2664729999997</v>
      </c>
      <c r="L185" s="6">
        <f t="shared" si="277"/>
        <v>706.96376699999996</v>
      </c>
      <c r="M185" s="6">
        <f t="shared" si="277"/>
        <v>1133.8098149999998</v>
      </c>
      <c r="N185" s="6">
        <f t="shared" si="277"/>
        <v>6175.9287569999997</v>
      </c>
      <c r="O185" s="6">
        <f t="shared" si="277"/>
        <v>1044.8835549999999</v>
      </c>
      <c r="P185" s="6">
        <f t="shared" ref="P185" si="278">$C184*P184</f>
        <v>0</v>
      </c>
      <c r="Q185" s="6">
        <f t="shared" ref="Q185" si="279">$C184*Q184</f>
        <v>1596.226367</v>
      </c>
      <c r="R185" s="6">
        <f t="shared" ref="R185:AB185" si="280">$C184*R184</f>
        <v>804.78265299999998</v>
      </c>
      <c r="S185" s="6">
        <f t="shared" si="280"/>
        <v>186.74514599999998</v>
      </c>
      <c r="T185" s="6">
        <f t="shared" si="280"/>
        <v>2272.0659430000001</v>
      </c>
      <c r="U185" s="6">
        <f t="shared" si="280"/>
        <v>769.21214899999995</v>
      </c>
      <c r="V185" s="6">
        <f t="shared" si="280"/>
        <v>1636.2431839999999</v>
      </c>
      <c r="W185" s="6">
        <f t="shared" si="280"/>
        <v>1969.7166589999999</v>
      </c>
      <c r="X185" s="6">
        <f t="shared" si="280"/>
        <v>2663.3414870000001</v>
      </c>
      <c r="Y185" s="6">
        <f t="shared" si="280"/>
        <v>106.71151199999998</v>
      </c>
      <c r="Z185" s="6">
        <f t="shared" si="280"/>
        <v>0</v>
      </c>
      <c r="AA185" s="6">
        <f t="shared" si="280"/>
        <v>26.677877999999996</v>
      </c>
      <c r="AB185" s="6">
        <f t="shared" si="280"/>
        <v>0</v>
      </c>
      <c r="AC185" s="67"/>
      <c r="AD185" s="55"/>
    </row>
    <row r="186" spans="1:30" s="52" customFormat="1">
      <c r="A186" s="95" t="s">
        <v>594</v>
      </c>
      <c r="B186" s="18">
        <f>1067115/2</f>
        <v>533557.5</v>
      </c>
      <c r="C186" s="163">
        <f t="shared" si="244"/>
        <v>44463.13</v>
      </c>
      <c r="D186" s="5"/>
      <c r="E186" s="5"/>
      <c r="F186" s="5">
        <v>0</v>
      </c>
      <c r="G186" s="5">
        <v>0</v>
      </c>
      <c r="H186" s="5">
        <v>0.1236</v>
      </c>
      <c r="I186" s="5"/>
      <c r="J186" s="5"/>
      <c r="K186" s="5"/>
      <c r="L186" s="5">
        <v>0</v>
      </c>
      <c r="M186" s="5">
        <v>0.25169999999999998</v>
      </c>
      <c r="N186" s="5">
        <v>0.2457</v>
      </c>
      <c r="O186" s="5"/>
      <c r="P186" s="5"/>
      <c r="Q186" s="5">
        <v>7.9000000000000001E-2</v>
      </c>
      <c r="R186" s="5"/>
      <c r="S186" s="5">
        <v>8.8000000000000005E-3</v>
      </c>
      <c r="T186" s="5"/>
      <c r="U186" s="5">
        <v>1.6E-2</v>
      </c>
      <c r="V186" s="5">
        <v>0.1232</v>
      </c>
      <c r="W186" s="5">
        <v>0</v>
      </c>
      <c r="X186" s="5">
        <v>0.1457</v>
      </c>
      <c r="Y186" s="5">
        <v>6.3E-3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3"/>
      <c r="D187" s="6">
        <f t="shared" ref="D187" si="281">$C186*D186</f>
        <v>0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5495.6428679999999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11191.369820999998</v>
      </c>
      <c r="N187" s="6">
        <f t="shared" si="283"/>
        <v>10924.591041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3512.58727</v>
      </c>
      <c r="R187" s="6">
        <f t="shared" ref="R187:AB187" si="286">$C186*R186</f>
        <v>0</v>
      </c>
      <c r="S187" s="6">
        <f t="shared" si="286"/>
        <v>391.27554400000002</v>
      </c>
      <c r="T187" s="6">
        <f t="shared" si="286"/>
        <v>0</v>
      </c>
      <c r="U187" s="6">
        <f t="shared" si="286"/>
        <v>711.41007999999999</v>
      </c>
      <c r="V187" s="6">
        <f t="shared" si="286"/>
        <v>5477.8576160000002</v>
      </c>
      <c r="W187" s="6">
        <f t="shared" si="286"/>
        <v>0</v>
      </c>
      <c r="X187" s="6">
        <f t="shared" si="286"/>
        <v>6478.2780409999996</v>
      </c>
      <c r="Y187" s="6">
        <f t="shared" si="286"/>
        <v>280.11771899999997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592</v>
      </c>
      <c r="B188" s="18">
        <v>43026</v>
      </c>
      <c r="C188" s="163">
        <f t="shared" si="244"/>
        <v>3585.5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3"/>
      <c r="D189" s="6">
        <f t="shared" ref="D189" si="287">$C188*D188</f>
        <v>0</v>
      </c>
      <c r="E189" s="6">
        <f t="shared" ref="E189" si="288">$C188*E188</f>
        <v>80.673749999999998</v>
      </c>
      <c r="F189" s="6">
        <f t="shared" ref="F189:O189" si="289">$C188*F188</f>
        <v>92.505899999999997</v>
      </c>
      <c r="G189" s="6">
        <f t="shared" si="289"/>
        <v>0</v>
      </c>
      <c r="H189" s="6">
        <f t="shared" si="289"/>
        <v>1599.49155</v>
      </c>
      <c r="I189" s="6">
        <f t="shared" si="289"/>
        <v>18.286050000000003</v>
      </c>
      <c r="J189" s="6">
        <f t="shared" si="289"/>
        <v>14.342000000000001</v>
      </c>
      <c r="K189" s="6">
        <f t="shared" si="289"/>
        <v>49.838449999999995</v>
      </c>
      <c r="L189" s="6">
        <f t="shared" si="289"/>
        <v>5.0197000000000003</v>
      </c>
      <c r="M189" s="6">
        <f t="shared" si="289"/>
        <v>0</v>
      </c>
      <c r="N189" s="6">
        <f t="shared" si="289"/>
        <v>969.87775000000011</v>
      </c>
      <c r="O189" s="6">
        <f t="shared" si="289"/>
        <v>18.644600000000001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0.71710000000000007</v>
      </c>
      <c r="V189" s="6">
        <f t="shared" si="292"/>
        <v>736.10315000000003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593</v>
      </c>
      <c r="B190" s="18">
        <v>1465571</v>
      </c>
      <c r="C190" s="163">
        <f t="shared" si="244"/>
        <v>122130.92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3"/>
      <c r="D191" s="6">
        <f t="shared" ref="D191:O195" si="293">$C190*D190</f>
        <v>0</v>
      </c>
      <c r="E191" s="6">
        <f t="shared" ref="E191:O193" si="294">$C190*E190</f>
        <v>2747.9456999999998</v>
      </c>
      <c r="F191" s="6">
        <f t="shared" ref="F191:O191" si="295">$C190*F190</f>
        <v>3150.9777359999998</v>
      </c>
      <c r="G191" s="6">
        <f t="shared" si="295"/>
        <v>0</v>
      </c>
      <c r="H191" s="6">
        <f t="shared" si="295"/>
        <v>54482.603411999997</v>
      </c>
      <c r="I191" s="6">
        <f t="shared" si="295"/>
        <v>622.86769200000003</v>
      </c>
      <c r="J191" s="6">
        <f t="shared" si="295"/>
        <v>488.52368000000001</v>
      </c>
      <c r="K191" s="6">
        <f t="shared" si="295"/>
        <v>1697.619788</v>
      </c>
      <c r="L191" s="6">
        <f t="shared" si="295"/>
        <v>170.98328799999999</v>
      </c>
      <c r="M191" s="6">
        <f t="shared" si="295"/>
        <v>0</v>
      </c>
      <c r="N191" s="6">
        <f t="shared" si="295"/>
        <v>33036.413860000001</v>
      </c>
      <c r="O191" s="6">
        <f t="shared" si="295"/>
        <v>635.08078399999999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24.426183999999999</v>
      </c>
      <c r="V191" s="6">
        <f t="shared" si="298"/>
        <v>25073.477876000001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604</v>
      </c>
      <c r="B192" s="18">
        <v>2836073</v>
      </c>
      <c r="C192" s="163">
        <f t="shared" si="244"/>
        <v>236339.42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3"/>
      <c r="D193" s="6">
        <f t="shared" si="293"/>
        <v>0</v>
      </c>
      <c r="E193" s="6">
        <f t="shared" si="294"/>
        <v>5317.6369500000001</v>
      </c>
      <c r="F193" s="6">
        <f t="shared" si="294"/>
        <v>6097.5570360000002</v>
      </c>
      <c r="G193" s="6">
        <f t="shared" si="294"/>
        <v>0</v>
      </c>
      <c r="H193" s="6">
        <f t="shared" si="294"/>
        <v>105431.015262</v>
      </c>
      <c r="I193" s="6">
        <f t="shared" si="294"/>
        <v>1205.3310420000003</v>
      </c>
      <c r="J193" s="6">
        <f t="shared" si="294"/>
        <v>945.35768000000007</v>
      </c>
      <c r="K193" s="6">
        <f t="shared" si="294"/>
        <v>3285.1179379999999</v>
      </c>
      <c r="L193" s="6">
        <f t="shared" si="294"/>
        <v>330.87518800000004</v>
      </c>
      <c r="M193" s="6">
        <f t="shared" si="294"/>
        <v>0</v>
      </c>
      <c r="N193" s="6">
        <f t="shared" si="294"/>
        <v>63929.81311000001</v>
      </c>
      <c r="O193" s="6">
        <f t="shared" si="294"/>
        <v>1228.964984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47.267884000000002</v>
      </c>
      <c r="V193" s="6">
        <f t="shared" si="297"/>
        <v>48520.482926000004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605</v>
      </c>
      <c r="B194" s="18">
        <v>3664582</v>
      </c>
      <c r="C194" s="163">
        <f t="shared" si="244"/>
        <v>305381.83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2"/>
      <c r="D195" s="6">
        <f t="shared" si="293"/>
        <v>0</v>
      </c>
      <c r="E195" s="6">
        <f t="shared" si="293"/>
        <v>6871.0911750000005</v>
      </c>
      <c r="F195" s="6">
        <f t="shared" si="293"/>
        <v>7878.8512140000003</v>
      </c>
      <c r="G195" s="6">
        <f t="shared" si="293"/>
        <v>0</v>
      </c>
      <c r="H195" s="6">
        <f t="shared" si="293"/>
        <v>136230.834363</v>
      </c>
      <c r="I195" s="6">
        <f t="shared" si="293"/>
        <v>1557.4473330000003</v>
      </c>
      <c r="J195" s="6">
        <f t="shared" si="293"/>
        <v>1221.5273200000001</v>
      </c>
      <c r="K195" s="6">
        <f t="shared" si="293"/>
        <v>4244.8074370000004</v>
      </c>
      <c r="L195" s="6">
        <f t="shared" si="293"/>
        <v>427.53456199999999</v>
      </c>
      <c r="M195" s="6">
        <f t="shared" si="293"/>
        <v>0</v>
      </c>
      <c r="N195" s="6">
        <f t="shared" si="293"/>
        <v>82605.785015000016</v>
      </c>
      <c r="O195" s="6">
        <f t="shared" si="293"/>
        <v>1587.985516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61.076366000000007</v>
      </c>
      <c r="V195" s="6">
        <f t="shared" si="296"/>
        <v>62694.889699000007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41239986</v>
      </c>
      <c r="C196" s="164">
        <f>SUM(C170:C195)</f>
        <v>3436665.51</v>
      </c>
      <c r="D196" s="9">
        <f>D171+D173+D175+D177+D179+D181+D183+D185+D187+D189+D191+D193+D195</f>
        <v>20152.296344999999</v>
      </c>
      <c r="E196" s="9">
        <f t="shared" ref="E196:AB196" si="299">E171+E173+E175+E177+E179+E181+E183+E185+E187+E189+E191+E193+E195</f>
        <v>21371.128852000002</v>
      </c>
      <c r="F196" s="9">
        <f t="shared" si="299"/>
        <v>61385.003485999994</v>
      </c>
      <c r="G196" s="9">
        <f t="shared" si="299"/>
        <v>3330.2884369999997</v>
      </c>
      <c r="H196" s="9">
        <f t="shared" si="299"/>
        <v>2187904.7038580002</v>
      </c>
      <c r="I196" s="9">
        <f t="shared" si="299"/>
        <v>31735.290395</v>
      </c>
      <c r="J196" s="9">
        <f t="shared" si="299"/>
        <v>6198.3528690000003</v>
      </c>
      <c r="K196" s="9">
        <f t="shared" si="299"/>
        <v>10704.650086000001</v>
      </c>
      <c r="L196" s="9">
        <f t="shared" si="299"/>
        <v>1641.3765050000002</v>
      </c>
      <c r="M196" s="9">
        <f t="shared" si="299"/>
        <v>48681.216490999999</v>
      </c>
      <c r="N196" s="9">
        <f t="shared" si="299"/>
        <v>494981.57967100001</v>
      </c>
      <c r="O196" s="9">
        <f t="shared" si="299"/>
        <v>4515.5594389999997</v>
      </c>
      <c r="P196" s="9">
        <f t="shared" si="299"/>
        <v>0</v>
      </c>
      <c r="Q196" s="9">
        <f t="shared" si="299"/>
        <v>25908.350448999998</v>
      </c>
      <c r="R196" s="9">
        <f t="shared" si="299"/>
        <v>32493.014274999998</v>
      </c>
      <c r="S196" s="9">
        <f t="shared" si="299"/>
        <v>2627.7675749999999</v>
      </c>
      <c r="T196" s="9">
        <f t="shared" si="299"/>
        <v>70756.761435999986</v>
      </c>
      <c r="U196" s="9">
        <f t="shared" si="299"/>
        <v>1882.069013</v>
      </c>
      <c r="V196" s="9">
        <f t="shared" si="299"/>
        <v>324669.98061500001</v>
      </c>
      <c r="W196" s="9">
        <f t="shared" si="299"/>
        <v>44065.484461999993</v>
      </c>
      <c r="X196" s="9">
        <f t="shared" si="299"/>
        <v>39499.449708999993</v>
      </c>
      <c r="Y196" s="9">
        <f t="shared" si="299"/>
        <v>1508.7959470000001</v>
      </c>
      <c r="Z196" s="9">
        <f t="shared" si="299"/>
        <v>625.71220699999992</v>
      </c>
      <c r="AA196" s="9">
        <f t="shared" si="299"/>
        <v>26.677877999999996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64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65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79" t="s">
        <v>589</v>
      </c>
      <c r="B199" s="80"/>
      <c r="C199" s="157"/>
      <c r="D199" s="80"/>
      <c r="E199" s="80"/>
      <c r="F199" s="80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202" t="s">
        <v>3</v>
      </c>
      <c r="D200" s="213" t="s">
        <v>4</v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85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85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185" t="s">
        <v>688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74">
        <f xml:space="preserve"> 180496.86/2</f>
        <v>90248.43</v>
      </c>
      <c r="C204" s="201">
        <f>ROUND(B204/12,2)</f>
        <v>7520.7</v>
      </c>
      <c r="D204" s="38">
        <v>1.6500000000000001E-2</v>
      </c>
      <c r="E204" s="38">
        <v>0.1429</v>
      </c>
      <c r="F204" s="38">
        <v>5.8200000000000002E-2</v>
      </c>
      <c r="G204" s="38">
        <v>7.4899999999999994E-2</v>
      </c>
      <c r="H204" s="38">
        <v>4.0099999999999997E-2</v>
      </c>
      <c r="I204" s="38">
        <v>0.1406</v>
      </c>
      <c r="J204" s="38">
        <v>2.0299999999999999E-2</v>
      </c>
      <c r="K204" s="38">
        <v>3.2099999999999997E-2</v>
      </c>
      <c r="L204" s="38">
        <v>1.5900000000000001E-2</v>
      </c>
      <c r="M204" s="38">
        <v>2.5499999999999998E-2</v>
      </c>
      <c r="N204" s="38">
        <v>0.1389</v>
      </c>
      <c r="O204" s="38">
        <v>2.35E-2</v>
      </c>
      <c r="P204" s="38">
        <v>0</v>
      </c>
      <c r="Q204" s="38">
        <v>3.5900000000000001E-2</v>
      </c>
      <c r="R204" s="38">
        <v>1.8100000000000002E-2</v>
      </c>
      <c r="S204" s="38">
        <v>4.1999999999999997E-3</v>
      </c>
      <c r="T204" s="38">
        <v>5.11E-2</v>
      </c>
      <c r="U204" s="38">
        <v>1.7299999999999999E-2</v>
      </c>
      <c r="V204" s="38">
        <v>3.6799999999999999E-2</v>
      </c>
      <c r="W204" s="38">
        <v>4.4299999999999999E-2</v>
      </c>
      <c r="X204" s="38">
        <v>5.9900000000000002E-2</v>
      </c>
      <c r="Y204" s="38">
        <v>2.3999999999999998E-3</v>
      </c>
      <c r="Z204" s="5">
        <v>0</v>
      </c>
      <c r="AA204" s="5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93"/>
      <c r="D205" s="6">
        <f t="shared" ref="D205" si="300">$C204*D204</f>
        <v>124.09155</v>
      </c>
      <c r="E205" s="6">
        <f t="shared" ref="E205" si="301">$C204*E204</f>
        <v>1074.70803</v>
      </c>
      <c r="F205" s="6">
        <f t="shared" ref="F205:O205" si="302">$C204*F204</f>
        <v>437.70474000000002</v>
      </c>
      <c r="G205" s="6">
        <f t="shared" si="302"/>
        <v>563.30042999999989</v>
      </c>
      <c r="H205" s="6">
        <f t="shared" si="302"/>
        <v>301.58006999999998</v>
      </c>
      <c r="I205" s="6">
        <f t="shared" si="302"/>
        <v>1057.4104199999999</v>
      </c>
      <c r="J205" s="6">
        <f t="shared" si="302"/>
        <v>152.67021</v>
      </c>
      <c r="K205" s="6">
        <f t="shared" si="302"/>
        <v>241.41446999999997</v>
      </c>
      <c r="L205" s="6">
        <f t="shared" si="302"/>
        <v>119.57913000000001</v>
      </c>
      <c r="M205" s="6">
        <f t="shared" si="302"/>
        <v>191.77784999999997</v>
      </c>
      <c r="N205" s="6">
        <f t="shared" si="302"/>
        <v>1044.6252299999999</v>
      </c>
      <c r="O205" s="6">
        <f t="shared" si="302"/>
        <v>176.73644999999999</v>
      </c>
      <c r="P205" s="6">
        <f t="shared" ref="P205" si="303">$C204*P204</f>
        <v>0</v>
      </c>
      <c r="Q205" s="6">
        <f t="shared" ref="Q205" si="304">$C204*Q204</f>
        <v>269.99313000000001</v>
      </c>
      <c r="R205" s="6">
        <f t="shared" ref="R205:AB205" si="305">$C204*R204</f>
        <v>136.12467000000001</v>
      </c>
      <c r="S205" s="6">
        <f t="shared" si="305"/>
        <v>31.586939999999998</v>
      </c>
      <c r="T205" s="6">
        <f t="shared" si="305"/>
        <v>384.30777</v>
      </c>
      <c r="U205" s="6">
        <f t="shared" si="305"/>
        <v>130.10810999999998</v>
      </c>
      <c r="V205" s="6">
        <f t="shared" si="305"/>
        <v>276.76175999999998</v>
      </c>
      <c r="W205" s="6">
        <f t="shared" si="305"/>
        <v>333.16701</v>
      </c>
      <c r="X205" s="6">
        <f t="shared" si="305"/>
        <v>450.48993000000002</v>
      </c>
      <c r="Y205" s="6">
        <f t="shared" si="305"/>
        <v>18.049679999999999</v>
      </c>
      <c r="Z205" s="6">
        <f t="shared" si="305"/>
        <v>0</v>
      </c>
      <c r="AA205" s="6">
        <f t="shared" si="305"/>
        <v>4.5124199999999997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74">
        <f xml:space="preserve"> 180496.86/2</f>
        <v>90248.43</v>
      </c>
      <c r="C206" s="201">
        <f t="shared" ref="C206:C268" si="306">ROUND(B206/12,2)</f>
        <v>7520.7</v>
      </c>
      <c r="D206" s="42"/>
      <c r="E206" s="42"/>
      <c r="F206" s="42">
        <v>0.21299999999999999</v>
      </c>
      <c r="G206" s="42"/>
      <c r="H206" s="42">
        <v>6.6199999999999995E-2</v>
      </c>
      <c r="I206" s="42"/>
      <c r="J206" s="42"/>
      <c r="K206" s="42"/>
      <c r="L206" s="42"/>
      <c r="M206" s="42"/>
      <c r="N206" s="42">
        <v>0.64590000000000003</v>
      </c>
      <c r="O206" s="42"/>
      <c r="P206" s="42"/>
      <c r="Q206" s="42"/>
      <c r="R206" s="42"/>
      <c r="S206" s="42"/>
      <c r="T206" s="42"/>
      <c r="U206" s="42"/>
      <c r="V206" s="42">
        <v>7.4899999999999994E-2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93"/>
      <c r="D207" s="6">
        <f t="shared" ref="D207" si="307">$C206*D206</f>
        <v>0</v>
      </c>
      <c r="E207" s="6">
        <f t="shared" ref="E207" si="308">$C206*E206</f>
        <v>0</v>
      </c>
      <c r="F207" s="6">
        <f t="shared" ref="F207:O207" si="309">$C206*F206</f>
        <v>1601.9090999999999</v>
      </c>
      <c r="G207" s="6">
        <f t="shared" si="309"/>
        <v>0</v>
      </c>
      <c r="H207" s="6">
        <f t="shared" si="309"/>
        <v>497.87033999999994</v>
      </c>
      <c r="I207" s="6">
        <f t="shared" si="309"/>
        <v>0</v>
      </c>
      <c r="J207" s="6">
        <f t="shared" si="309"/>
        <v>0</v>
      </c>
      <c r="K207" s="6">
        <f t="shared" si="309"/>
        <v>0</v>
      </c>
      <c r="L207" s="6">
        <f t="shared" si="309"/>
        <v>0</v>
      </c>
      <c r="M207" s="6">
        <f t="shared" si="309"/>
        <v>0</v>
      </c>
      <c r="N207" s="6">
        <f t="shared" si="309"/>
        <v>4857.6201300000002</v>
      </c>
      <c r="O207" s="6">
        <f t="shared" si="309"/>
        <v>0</v>
      </c>
      <c r="P207" s="6">
        <f t="shared" ref="P207" si="310">$C206*P206</f>
        <v>0</v>
      </c>
      <c r="Q207" s="6">
        <f t="shared" ref="Q207" si="311">$C206*Q206</f>
        <v>0</v>
      </c>
      <c r="R207" s="6">
        <f t="shared" ref="R207:AB207" si="312">$C206*R206</f>
        <v>0</v>
      </c>
      <c r="S207" s="6">
        <f t="shared" si="312"/>
        <v>0</v>
      </c>
      <c r="T207" s="6">
        <f t="shared" si="312"/>
        <v>0</v>
      </c>
      <c r="U207" s="6">
        <f t="shared" si="312"/>
        <v>0</v>
      </c>
      <c r="V207" s="6">
        <f t="shared" si="312"/>
        <v>563.30042999999989</v>
      </c>
      <c r="W207" s="6">
        <f t="shared" si="312"/>
        <v>0</v>
      </c>
      <c r="X207" s="6">
        <f t="shared" si="312"/>
        <v>0</v>
      </c>
      <c r="Y207" s="6">
        <f t="shared" si="312"/>
        <v>0</v>
      </c>
      <c r="Z207" s="6">
        <f t="shared" si="312"/>
        <v>0</v>
      </c>
      <c r="AA207" s="6">
        <f t="shared" si="312"/>
        <v>0</v>
      </c>
      <c r="AB207" s="6">
        <f t="shared" si="312"/>
        <v>0</v>
      </c>
      <c r="AC207" s="67"/>
      <c r="AD207" s="55"/>
    </row>
    <row r="208" spans="1:30" s="52" customFormat="1">
      <c r="A208" s="95" t="s">
        <v>56</v>
      </c>
      <c r="B208" s="74">
        <f>147674.27/2</f>
        <v>73837.134999999995</v>
      </c>
      <c r="C208" s="201">
        <f>ROUND(B208/12,2)</f>
        <v>6153.09</v>
      </c>
      <c r="D208" s="38">
        <v>1.6500000000000001E-2</v>
      </c>
      <c r="E208" s="38">
        <v>0.1429</v>
      </c>
      <c r="F208" s="38">
        <v>5.8200000000000002E-2</v>
      </c>
      <c r="G208" s="38">
        <v>7.4899999999999994E-2</v>
      </c>
      <c r="H208" s="38">
        <v>4.0099999999999997E-2</v>
      </c>
      <c r="I208" s="38">
        <v>0.1406</v>
      </c>
      <c r="J208" s="38">
        <v>2.0299999999999999E-2</v>
      </c>
      <c r="K208" s="38">
        <v>3.2099999999999997E-2</v>
      </c>
      <c r="L208" s="38">
        <v>1.5900000000000001E-2</v>
      </c>
      <c r="M208" s="38">
        <v>2.5499999999999998E-2</v>
      </c>
      <c r="N208" s="38">
        <v>0.1389</v>
      </c>
      <c r="O208" s="38">
        <v>2.35E-2</v>
      </c>
      <c r="P208" s="38">
        <v>0</v>
      </c>
      <c r="Q208" s="38">
        <v>3.5900000000000001E-2</v>
      </c>
      <c r="R208" s="38">
        <v>1.8100000000000002E-2</v>
      </c>
      <c r="S208" s="38">
        <v>4.1999999999999997E-3</v>
      </c>
      <c r="T208" s="38">
        <v>5.11E-2</v>
      </c>
      <c r="U208" s="38">
        <v>1.7299999999999999E-2</v>
      </c>
      <c r="V208" s="38">
        <v>3.6799999999999999E-2</v>
      </c>
      <c r="W208" s="38">
        <v>4.4299999999999999E-2</v>
      </c>
      <c r="X208" s="38">
        <v>5.9900000000000002E-2</v>
      </c>
      <c r="Y208" s="38">
        <v>2.3999999999999998E-3</v>
      </c>
      <c r="Z208" s="5">
        <v>0</v>
      </c>
      <c r="AA208" s="5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93"/>
      <c r="D209" s="6">
        <f t="shared" ref="D209" si="313">$C208*D208</f>
        <v>101.52598500000001</v>
      </c>
      <c r="E209" s="6">
        <f t="shared" ref="E209" si="314">$C208*E208</f>
        <v>879.27656100000002</v>
      </c>
      <c r="F209" s="6">
        <f t="shared" ref="F209:O209" si="315">$C208*F208</f>
        <v>358.10983800000002</v>
      </c>
      <c r="G209" s="6">
        <f t="shared" si="315"/>
        <v>460.86644099999995</v>
      </c>
      <c r="H209" s="6">
        <f t="shared" si="315"/>
        <v>246.73890899999998</v>
      </c>
      <c r="I209" s="6">
        <f t="shared" si="315"/>
        <v>865.12445400000001</v>
      </c>
      <c r="J209" s="6">
        <f t="shared" si="315"/>
        <v>124.90772699999999</v>
      </c>
      <c r="K209" s="6">
        <f t="shared" si="315"/>
        <v>197.51418899999999</v>
      </c>
      <c r="L209" s="6">
        <f t="shared" si="315"/>
        <v>97.834131000000014</v>
      </c>
      <c r="M209" s="6">
        <f t="shared" si="315"/>
        <v>156.903795</v>
      </c>
      <c r="N209" s="6">
        <f t="shared" si="315"/>
        <v>854.66420100000005</v>
      </c>
      <c r="O209" s="6">
        <f t="shared" si="315"/>
        <v>144.59761499999999</v>
      </c>
      <c r="P209" s="6">
        <f t="shared" ref="P209" si="316">$C208*P208</f>
        <v>0</v>
      </c>
      <c r="Q209" s="6">
        <f t="shared" ref="Q209" si="317">$C208*Q208</f>
        <v>220.89593100000002</v>
      </c>
      <c r="R209" s="6">
        <f t="shared" ref="R209:AB209" si="318">$C208*R208</f>
        <v>111.37092900000002</v>
      </c>
      <c r="S209" s="6">
        <f t="shared" si="318"/>
        <v>25.842977999999999</v>
      </c>
      <c r="T209" s="6">
        <f t="shared" si="318"/>
        <v>314.42289900000003</v>
      </c>
      <c r="U209" s="6">
        <f t="shared" si="318"/>
        <v>106.448457</v>
      </c>
      <c r="V209" s="6">
        <f t="shared" si="318"/>
        <v>226.43371200000001</v>
      </c>
      <c r="W209" s="6">
        <f t="shared" si="318"/>
        <v>272.58188699999999</v>
      </c>
      <c r="X209" s="6">
        <f t="shared" si="318"/>
        <v>368.57009100000005</v>
      </c>
      <c r="Y209" s="6">
        <f t="shared" si="318"/>
        <v>14.767415999999999</v>
      </c>
      <c r="Z209" s="6">
        <f t="shared" si="318"/>
        <v>0</v>
      </c>
      <c r="AA209" s="6">
        <f t="shared" si="318"/>
        <v>3.6918539999999997</v>
      </c>
      <c r="AB209" s="6">
        <f t="shared" si="318"/>
        <v>0</v>
      </c>
      <c r="AC209" s="67"/>
      <c r="AD209" s="55"/>
    </row>
    <row r="210" spans="1:30" s="52" customFormat="1">
      <c r="A210" s="97" t="s">
        <v>403</v>
      </c>
      <c r="B210" s="74">
        <f>147674.27/2</f>
        <v>73837.134999999995</v>
      </c>
      <c r="C210" s="201">
        <f t="shared" si="306"/>
        <v>6153.09</v>
      </c>
      <c r="D210" s="42"/>
      <c r="E210" s="42"/>
      <c r="F210" s="42">
        <v>6.5000000000000002E-2</v>
      </c>
      <c r="G210" s="42"/>
      <c r="H210" s="42">
        <v>6.3299999999999995E-2</v>
      </c>
      <c r="I210" s="42"/>
      <c r="J210" s="42"/>
      <c r="K210" s="42"/>
      <c r="L210" s="42"/>
      <c r="M210" s="42"/>
      <c r="N210" s="42">
        <v>0.78039999999999998</v>
      </c>
      <c r="O210" s="42"/>
      <c r="P210" s="42"/>
      <c r="Q210" s="42"/>
      <c r="R210" s="42"/>
      <c r="S210" s="42"/>
      <c r="T210" s="42"/>
      <c r="U210" s="42"/>
      <c r="V210" s="42">
        <v>9.1300000000000006E-2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93"/>
      <c r="D211" s="6">
        <f t="shared" ref="D211" si="319">$C210*D210</f>
        <v>0</v>
      </c>
      <c r="E211" s="6">
        <f t="shared" ref="E211" si="320">$C210*E210</f>
        <v>0</v>
      </c>
      <c r="F211" s="6">
        <f t="shared" ref="F211:O211" si="321">$C210*F210</f>
        <v>399.95085</v>
      </c>
      <c r="G211" s="6">
        <f t="shared" si="321"/>
        <v>0</v>
      </c>
      <c r="H211" s="6">
        <f t="shared" si="321"/>
        <v>389.49059699999998</v>
      </c>
      <c r="I211" s="6">
        <f t="shared" si="321"/>
        <v>0</v>
      </c>
      <c r="J211" s="6">
        <f t="shared" si="321"/>
        <v>0</v>
      </c>
      <c r="K211" s="6">
        <f t="shared" si="321"/>
        <v>0</v>
      </c>
      <c r="L211" s="6">
        <f t="shared" si="321"/>
        <v>0</v>
      </c>
      <c r="M211" s="6">
        <f t="shared" si="321"/>
        <v>0</v>
      </c>
      <c r="N211" s="6">
        <f t="shared" si="321"/>
        <v>4801.8714360000004</v>
      </c>
      <c r="O211" s="6">
        <f t="shared" si="321"/>
        <v>0</v>
      </c>
      <c r="P211" s="6">
        <f t="shared" ref="P211" si="322">$C210*P210</f>
        <v>0</v>
      </c>
      <c r="Q211" s="6">
        <f t="shared" ref="Q211" si="323">$C210*Q210</f>
        <v>0</v>
      </c>
      <c r="R211" s="6">
        <f t="shared" ref="R211:AB211" si="324">$C210*R210</f>
        <v>0</v>
      </c>
      <c r="S211" s="6">
        <f t="shared" si="324"/>
        <v>0</v>
      </c>
      <c r="T211" s="6">
        <f t="shared" si="324"/>
        <v>0</v>
      </c>
      <c r="U211" s="6">
        <f t="shared" si="324"/>
        <v>0</v>
      </c>
      <c r="V211" s="6">
        <f t="shared" si="324"/>
        <v>561.77711700000009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95" t="s">
        <v>57</v>
      </c>
      <c r="B212" s="74">
        <v>740823.76</v>
      </c>
      <c r="C212" s="201">
        <f>ROUND(B212/12,2)</f>
        <v>61735.31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93"/>
      <c r="D213" s="6">
        <f t="shared" ref="D213" si="325">$C212*D212</f>
        <v>0</v>
      </c>
      <c r="E213" s="6">
        <f t="shared" ref="E213" si="326">$C212*E212</f>
        <v>0</v>
      </c>
      <c r="F213" s="6">
        <f t="shared" ref="F213:AB213" si="327">$C212*F212</f>
        <v>2278.0329390000002</v>
      </c>
      <c r="G213" s="6">
        <f t="shared" si="327"/>
        <v>0</v>
      </c>
      <c r="H213" s="6">
        <f t="shared" si="327"/>
        <v>2185.4299740000001</v>
      </c>
      <c r="I213" s="6">
        <f t="shared" si="327"/>
        <v>0</v>
      </c>
      <c r="J213" s="6">
        <f t="shared" si="327"/>
        <v>0</v>
      </c>
      <c r="K213" s="6">
        <f t="shared" si="327"/>
        <v>0</v>
      </c>
      <c r="L213" s="6">
        <f t="shared" si="327"/>
        <v>0</v>
      </c>
      <c r="M213" s="6">
        <f t="shared" si="327"/>
        <v>0</v>
      </c>
      <c r="N213" s="6">
        <f t="shared" si="327"/>
        <v>52925.681262999999</v>
      </c>
      <c r="O213" s="6">
        <f t="shared" si="327"/>
        <v>0</v>
      </c>
      <c r="P213" s="6">
        <f t="shared" si="327"/>
        <v>0</v>
      </c>
      <c r="Q213" s="6">
        <f t="shared" si="327"/>
        <v>0</v>
      </c>
      <c r="R213" s="6">
        <f t="shared" si="327"/>
        <v>0</v>
      </c>
      <c r="S213" s="6">
        <f t="shared" si="327"/>
        <v>0</v>
      </c>
      <c r="T213" s="6">
        <f t="shared" si="327"/>
        <v>0</v>
      </c>
      <c r="U213" s="6">
        <f t="shared" si="327"/>
        <v>0</v>
      </c>
      <c r="V213" s="6">
        <f t="shared" si="327"/>
        <v>4346.1658239999997</v>
      </c>
      <c r="W213" s="6">
        <f t="shared" si="327"/>
        <v>0</v>
      </c>
      <c r="X213" s="6">
        <f t="shared" si="327"/>
        <v>0</v>
      </c>
      <c r="Y213" s="6">
        <f t="shared" si="327"/>
        <v>0</v>
      </c>
      <c r="Z213" s="6">
        <f t="shared" si="327"/>
        <v>0</v>
      </c>
      <c r="AA213" s="6">
        <f t="shared" si="327"/>
        <v>0</v>
      </c>
      <c r="AB213" s="6">
        <f t="shared" si="327"/>
        <v>0</v>
      </c>
      <c r="AC213" s="67"/>
      <c r="AD213" s="55"/>
    </row>
    <row r="214" spans="1:30" s="52" customFormat="1">
      <c r="A214" s="95" t="s">
        <v>58</v>
      </c>
      <c r="B214" s="74">
        <v>811405.62</v>
      </c>
      <c r="C214" s="201">
        <f>ROUND(B214/12,2)</f>
        <v>67617.14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93"/>
      <c r="D215" s="6">
        <f t="shared" ref="D215" si="328">$C214*D214</f>
        <v>0</v>
      </c>
      <c r="E215" s="6">
        <f t="shared" ref="E215" si="329">$C214*E214</f>
        <v>0</v>
      </c>
      <c r="F215" s="6">
        <f t="shared" ref="F215:AB215" si="330">$C214*F214</f>
        <v>2265.1741900000002</v>
      </c>
      <c r="G215" s="6">
        <f t="shared" si="330"/>
        <v>0</v>
      </c>
      <c r="H215" s="6">
        <f t="shared" si="330"/>
        <v>2853.4433079999999</v>
      </c>
      <c r="I215" s="6">
        <f t="shared" si="330"/>
        <v>0</v>
      </c>
      <c r="J215" s="6">
        <f t="shared" si="330"/>
        <v>0</v>
      </c>
      <c r="K215" s="6">
        <f t="shared" si="330"/>
        <v>0</v>
      </c>
      <c r="L215" s="6">
        <f t="shared" si="330"/>
        <v>0</v>
      </c>
      <c r="M215" s="6">
        <f t="shared" si="330"/>
        <v>743.7885399999999</v>
      </c>
      <c r="N215" s="6">
        <f t="shared" si="330"/>
        <v>56757.827316000003</v>
      </c>
      <c r="O215" s="6">
        <f t="shared" si="330"/>
        <v>0</v>
      </c>
      <c r="P215" s="6">
        <f t="shared" si="330"/>
        <v>0</v>
      </c>
      <c r="Q215" s="6">
        <f t="shared" si="330"/>
        <v>0</v>
      </c>
      <c r="R215" s="6">
        <f t="shared" si="330"/>
        <v>0</v>
      </c>
      <c r="S215" s="6">
        <f t="shared" si="330"/>
        <v>0</v>
      </c>
      <c r="T215" s="6">
        <f t="shared" si="330"/>
        <v>0</v>
      </c>
      <c r="U215" s="6">
        <f t="shared" si="330"/>
        <v>0</v>
      </c>
      <c r="V215" s="6">
        <f t="shared" si="330"/>
        <v>4996.9066459999995</v>
      </c>
      <c r="W215" s="6">
        <f t="shared" si="330"/>
        <v>0</v>
      </c>
      <c r="X215" s="6">
        <f t="shared" si="330"/>
        <v>0</v>
      </c>
      <c r="Y215" s="6">
        <f t="shared" si="330"/>
        <v>0</v>
      </c>
      <c r="Z215" s="6">
        <f t="shared" si="330"/>
        <v>0</v>
      </c>
      <c r="AA215" s="6">
        <f t="shared" si="330"/>
        <v>0</v>
      </c>
      <c r="AB215" s="6">
        <f t="shared" si="330"/>
        <v>0</v>
      </c>
      <c r="AC215" s="67"/>
      <c r="AD215" s="55"/>
    </row>
    <row r="216" spans="1:30" s="52" customFormat="1">
      <c r="A216" s="95" t="s">
        <v>34</v>
      </c>
      <c r="B216" s="74">
        <f>22417866.37/2</f>
        <v>11208933.185000001</v>
      </c>
      <c r="C216" s="201">
        <f t="shared" si="306"/>
        <v>934077.77</v>
      </c>
      <c r="D216" s="38">
        <v>1.6500000000000001E-2</v>
      </c>
      <c r="E216" s="38">
        <v>0.1429</v>
      </c>
      <c r="F216" s="38">
        <v>5.8200000000000002E-2</v>
      </c>
      <c r="G216" s="38">
        <v>7.4899999999999994E-2</v>
      </c>
      <c r="H216" s="38">
        <v>4.0099999999999997E-2</v>
      </c>
      <c r="I216" s="38">
        <v>0.1406</v>
      </c>
      <c r="J216" s="38">
        <v>2.0299999999999999E-2</v>
      </c>
      <c r="K216" s="38">
        <v>3.2099999999999997E-2</v>
      </c>
      <c r="L216" s="38">
        <v>1.5900000000000001E-2</v>
      </c>
      <c r="M216" s="38">
        <v>2.5499999999999998E-2</v>
      </c>
      <c r="N216" s="38">
        <v>0.1389</v>
      </c>
      <c r="O216" s="38">
        <v>2.35E-2</v>
      </c>
      <c r="P216" s="38">
        <v>0</v>
      </c>
      <c r="Q216" s="38">
        <v>3.5900000000000001E-2</v>
      </c>
      <c r="R216" s="38">
        <v>1.8100000000000002E-2</v>
      </c>
      <c r="S216" s="38">
        <v>4.1999999999999997E-3</v>
      </c>
      <c r="T216" s="38">
        <v>5.11E-2</v>
      </c>
      <c r="U216" s="38">
        <v>1.7299999999999999E-2</v>
      </c>
      <c r="V216" s="38">
        <v>3.6799999999999999E-2</v>
      </c>
      <c r="W216" s="38">
        <v>4.4299999999999999E-2</v>
      </c>
      <c r="X216" s="38">
        <v>5.9900000000000002E-2</v>
      </c>
      <c r="Y216" s="38">
        <v>2.3999999999999998E-3</v>
      </c>
      <c r="Z216" s="5">
        <v>0</v>
      </c>
      <c r="AA216" s="5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93"/>
      <c r="D217" s="6">
        <f t="shared" ref="D217" si="331">$C216*D216</f>
        <v>15412.283205000002</v>
      </c>
      <c r="E217" s="6">
        <f t="shared" ref="E217" si="332">$C216*E216</f>
        <v>133479.71333299999</v>
      </c>
      <c r="F217" s="6">
        <f t="shared" ref="F217:O217" si="333">$C216*F216</f>
        <v>54363.326214000001</v>
      </c>
      <c r="G217" s="6">
        <f t="shared" si="333"/>
        <v>69962.424973000001</v>
      </c>
      <c r="H217" s="6">
        <f t="shared" si="333"/>
        <v>37456.518576999995</v>
      </c>
      <c r="I217" s="6">
        <f t="shared" si="333"/>
        <v>131331.334462</v>
      </c>
      <c r="J217" s="6">
        <f t="shared" si="333"/>
        <v>18961.778730999999</v>
      </c>
      <c r="K217" s="6">
        <f t="shared" si="333"/>
        <v>29983.896416999996</v>
      </c>
      <c r="L217" s="6">
        <f t="shared" si="333"/>
        <v>14851.836543000001</v>
      </c>
      <c r="M217" s="6">
        <f t="shared" si="333"/>
        <v>23818.983134999999</v>
      </c>
      <c r="N217" s="6">
        <f t="shared" si="333"/>
        <v>129743.40225299999</v>
      </c>
      <c r="O217" s="6">
        <f t="shared" si="333"/>
        <v>21950.827594999999</v>
      </c>
      <c r="P217" s="6">
        <f t="shared" ref="P217" si="334">$C216*P216</f>
        <v>0</v>
      </c>
      <c r="Q217" s="6">
        <f t="shared" ref="Q217" si="335">$C216*Q216</f>
        <v>33533.391943000002</v>
      </c>
      <c r="R217" s="6">
        <f t="shared" ref="R217:AB217" si="336">$C216*R216</f>
        <v>16906.807637000002</v>
      </c>
      <c r="S217" s="6">
        <f t="shared" si="336"/>
        <v>3923.1266339999997</v>
      </c>
      <c r="T217" s="6">
        <f t="shared" si="336"/>
        <v>47731.374046999998</v>
      </c>
      <c r="U217" s="6">
        <f t="shared" si="336"/>
        <v>16159.545420999999</v>
      </c>
      <c r="V217" s="6">
        <f t="shared" si="336"/>
        <v>34374.061935999998</v>
      </c>
      <c r="W217" s="6">
        <f t="shared" si="336"/>
        <v>41379.645211000003</v>
      </c>
      <c r="X217" s="6">
        <f t="shared" si="336"/>
        <v>55951.258422999999</v>
      </c>
      <c r="Y217" s="6">
        <f t="shared" si="336"/>
        <v>2241.7866479999998</v>
      </c>
      <c r="Z217" s="6">
        <f t="shared" si="336"/>
        <v>0</v>
      </c>
      <c r="AA217" s="6">
        <f t="shared" si="336"/>
        <v>560.44666199999995</v>
      </c>
      <c r="AB217" s="6">
        <f t="shared" si="336"/>
        <v>0</v>
      </c>
      <c r="AC217" s="67"/>
      <c r="AD217" s="55"/>
    </row>
    <row r="218" spans="1:30" s="52" customFormat="1">
      <c r="A218" s="97" t="s">
        <v>392</v>
      </c>
      <c r="B218" s="74">
        <f>22417866.37/2</f>
        <v>11208933.185000001</v>
      </c>
      <c r="C218" s="201">
        <f t="shared" si="306"/>
        <v>934077.77</v>
      </c>
      <c r="D218" s="42"/>
      <c r="E218" s="42"/>
      <c r="F218" s="42">
        <v>6.5000000000000002E-2</v>
      </c>
      <c r="G218" s="42"/>
      <c r="H218" s="42">
        <v>6.3299999999999995E-2</v>
      </c>
      <c r="I218" s="42"/>
      <c r="J218" s="42"/>
      <c r="K218" s="42"/>
      <c r="L218" s="42"/>
      <c r="M218" s="42"/>
      <c r="N218" s="42">
        <v>0.78039999999999998</v>
      </c>
      <c r="O218" s="42"/>
      <c r="P218" s="42"/>
      <c r="Q218" s="42"/>
      <c r="R218" s="42"/>
      <c r="S218" s="42"/>
      <c r="T218" s="42"/>
      <c r="U218" s="42"/>
      <c r="V218" s="42">
        <v>9.1300000000000006E-2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93"/>
      <c r="D219" s="6">
        <f t="shared" ref="D219" si="337">$C218*D218</f>
        <v>0</v>
      </c>
      <c r="E219" s="6">
        <f t="shared" ref="E219" si="338">$C218*E218</f>
        <v>0</v>
      </c>
      <c r="F219" s="6">
        <f t="shared" ref="F219:O219" si="339">$C218*F218</f>
        <v>60715.055050000003</v>
      </c>
      <c r="G219" s="6">
        <f t="shared" si="339"/>
        <v>0</v>
      </c>
      <c r="H219" s="6">
        <f t="shared" si="339"/>
        <v>59127.122840999997</v>
      </c>
      <c r="I219" s="6">
        <f t="shared" si="339"/>
        <v>0</v>
      </c>
      <c r="J219" s="6">
        <f t="shared" si="339"/>
        <v>0</v>
      </c>
      <c r="K219" s="6">
        <f t="shared" si="339"/>
        <v>0</v>
      </c>
      <c r="L219" s="6">
        <f t="shared" si="339"/>
        <v>0</v>
      </c>
      <c r="M219" s="6">
        <f t="shared" si="339"/>
        <v>0</v>
      </c>
      <c r="N219" s="6">
        <f t="shared" si="339"/>
        <v>728954.291708</v>
      </c>
      <c r="O219" s="6">
        <f t="shared" si="339"/>
        <v>0</v>
      </c>
      <c r="P219" s="6">
        <f t="shared" ref="P219" si="340">$C218*P218</f>
        <v>0</v>
      </c>
      <c r="Q219" s="6">
        <f t="shared" ref="Q219" si="341">$C218*Q218</f>
        <v>0</v>
      </c>
      <c r="R219" s="6">
        <f t="shared" ref="R219:AB219" si="342">$C218*R218</f>
        <v>0</v>
      </c>
      <c r="S219" s="6">
        <f t="shared" si="342"/>
        <v>0</v>
      </c>
      <c r="T219" s="6">
        <f t="shared" si="342"/>
        <v>0</v>
      </c>
      <c r="U219" s="6">
        <f t="shared" si="342"/>
        <v>0</v>
      </c>
      <c r="V219" s="6">
        <f t="shared" si="342"/>
        <v>85281.300401</v>
      </c>
      <c r="W219" s="6">
        <f t="shared" si="342"/>
        <v>0</v>
      </c>
      <c r="X219" s="6">
        <f t="shared" si="342"/>
        <v>0</v>
      </c>
      <c r="Y219" s="6">
        <f t="shared" si="342"/>
        <v>0</v>
      </c>
      <c r="Z219" s="6">
        <f t="shared" si="342"/>
        <v>0</v>
      </c>
      <c r="AA219" s="6">
        <f t="shared" si="342"/>
        <v>0</v>
      </c>
      <c r="AB219" s="6">
        <f t="shared" si="342"/>
        <v>0</v>
      </c>
      <c r="AC219" s="67"/>
      <c r="AD219" s="55"/>
    </row>
    <row r="220" spans="1:30" s="52" customFormat="1">
      <c r="A220" s="95" t="s">
        <v>59</v>
      </c>
      <c r="B220" s="74">
        <f>1373437.9/2</f>
        <v>686718.95</v>
      </c>
      <c r="C220" s="201">
        <f t="shared" si="306"/>
        <v>57226.58</v>
      </c>
      <c r="D220" s="38">
        <v>1.6500000000000001E-2</v>
      </c>
      <c r="E220" s="38">
        <v>0.1429</v>
      </c>
      <c r="F220" s="38">
        <v>5.8200000000000002E-2</v>
      </c>
      <c r="G220" s="38">
        <v>7.4899999999999994E-2</v>
      </c>
      <c r="H220" s="38">
        <v>4.0099999999999997E-2</v>
      </c>
      <c r="I220" s="38">
        <v>0.1406</v>
      </c>
      <c r="J220" s="38">
        <v>2.0299999999999999E-2</v>
      </c>
      <c r="K220" s="38">
        <v>3.2099999999999997E-2</v>
      </c>
      <c r="L220" s="38">
        <v>1.5900000000000001E-2</v>
      </c>
      <c r="M220" s="38">
        <v>2.5499999999999998E-2</v>
      </c>
      <c r="N220" s="38">
        <v>0.1389</v>
      </c>
      <c r="O220" s="38">
        <v>2.35E-2</v>
      </c>
      <c r="P220" s="38">
        <v>0</v>
      </c>
      <c r="Q220" s="38">
        <v>3.5900000000000001E-2</v>
      </c>
      <c r="R220" s="38">
        <v>1.8100000000000002E-2</v>
      </c>
      <c r="S220" s="38">
        <v>4.1999999999999997E-3</v>
      </c>
      <c r="T220" s="38">
        <v>5.11E-2</v>
      </c>
      <c r="U220" s="38">
        <v>1.7299999999999999E-2</v>
      </c>
      <c r="V220" s="38">
        <v>3.6799999999999999E-2</v>
      </c>
      <c r="W220" s="38">
        <v>4.4299999999999999E-2</v>
      </c>
      <c r="X220" s="38">
        <v>5.9900000000000002E-2</v>
      </c>
      <c r="Y220" s="38">
        <v>2.3999999999999998E-3</v>
      </c>
      <c r="Z220" s="5">
        <v>0</v>
      </c>
      <c r="AA220" s="5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93"/>
      <c r="D221" s="6">
        <f t="shared" ref="D221" si="343">$C220*D220</f>
        <v>944.2385700000001</v>
      </c>
      <c r="E221" s="6">
        <f t="shared" ref="E221" si="344">$C220*E220</f>
        <v>8177.6782819999999</v>
      </c>
      <c r="F221" s="6">
        <f t="shared" ref="F221:O221" si="345">$C220*F220</f>
        <v>3330.5869560000001</v>
      </c>
      <c r="G221" s="6">
        <f t="shared" si="345"/>
        <v>4286.2708419999999</v>
      </c>
      <c r="H221" s="6">
        <f t="shared" si="345"/>
        <v>2294.7858579999997</v>
      </c>
      <c r="I221" s="6">
        <f t="shared" si="345"/>
        <v>8046.0571480000008</v>
      </c>
      <c r="J221" s="6">
        <f t="shared" si="345"/>
        <v>1161.699574</v>
      </c>
      <c r="K221" s="6">
        <f t="shared" si="345"/>
        <v>1836.9732179999999</v>
      </c>
      <c r="L221" s="6">
        <f t="shared" si="345"/>
        <v>909.90262200000006</v>
      </c>
      <c r="M221" s="6">
        <f t="shared" si="345"/>
        <v>1459.2777899999999</v>
      </c>
      <c r="N221" s="6">
        <f t="shared" si="345"/>
        <v>7948.7719619999998</v>
      </c>
      <c r="O221" s="6">
        <f t="shared" si="345"/>
        <v>1344.8246300000001</v>
      </c>
      <c r="P221" s="6">
        <f t="shared" ref="P221" si="346">$C220*P220</f>
        <v>0</v>
      </c>
      <c r="Q221" s="6">
        <f t="shared" ref="Q221" si="347">$C220*Q220</f>
        <v>2054.4342220000003</v>
      </c>
      <c r="R221" s="6">
        <f t="shared" ref="R221:AB221" si="348">$C220*R220</f>
        <v>1035.8010980000001</v>
      </c>
      <c r="S221" s="6">
        <f t="shared" si="348"/>
        <v>240.35163599999998</v>
      </c>
      <c r="T221" s="6">
        <f t="shared" si="348"/>
        <v>2924.2782379999999</v>
      </c>
      <c r="U221" s="6">
        <f t="shared" si="348"/>
        <v>990.01983399999995</v>
      </c>
      <c r="V221" s="6">
        <f t="shared" si="348"/>
        <v>2105.9381440000002</v>
      </c>
      <c r="W221" s="6">
        <f t="shared" si="348"/>
        <v>2535.1374940000001</v>
      </c>
      <c r="X221" s="6">
        <f t="shared" si="348"/>
        <v>3427.8721420000002</v>
      </c>
      <c r="Y221" s="6">
        <f t="shared" si="348"/>
        <v>137.34379199999998</v>
      </c>
      <c r="Z221" s="6">
        <f t="shared" si="348"/>
        <v>0</v>
      </c>
      <c r="AA221" s="6">
        <f t="shared" si="348"/>
        <v>34.335947999999995</v>
      </c>
      <c r="AB221" s="6">
        <f t="shared" si="348"/>
        <v>0</v>
      </c>
      <c r="AC221" s="67"/>
      <c r="AD221" s="55"/>
    </row>
    <row r="222" spans="1:30" s="52" customFormat="1">
      <c r="A222" s="95" t="s">
        <v>404</v>
      </c>
      <c r="B222" s="74">
        <f>1373437.9/2</f>
        <v>686718.95</v>
      </c>
      <c r="C222" s="201">
        <f t="shared" si="306"/>
        <v>57226.58</v>
      </c>
      <c r="D222" s="5"/>
      <c r="E222" s="5"/>
      <c r="F222" s="5">
        <v>0.21840000000000001</v>
      </c>
      <c r="G222" s="5"/>
      <c r="H222" s="5">
        <v>7.0800000000000002E-2</v>
      </c>
      <c r="I222" s="5"/>
      <c r="J222" s="5"/>
      <c r="K222" s="5"/>
      <c r="L222" s="5"/>
      <c r="M222" s="5"/>
      <c r="N222" s="5">
        <v>0.60140000000000005</v>
      </c>
      <c r="O222" s="5"/>
      <c r="P222" s="5"/>
      <c r="Q222" s="5"/>
      <c r="R222" s="5"/>
      <c r="S222" s="5"/>
      <c r="T222" s="5"/>
      <c r="U222" s="5"/>
      <c r="V222" s="5">
        <v>0.1094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93"/>
      <c r="D223" s="6">
        <f t="shared" ref="D223" si="349">$C222*D222</f>
        <v>0</v>
      </c>
      <c r="E223" s="6">
        <f t="shared" ref="E223" si="350">$C222*E222</f>
        <v>0</v>
      </c>
      <c r="F223" s="6">
        <f t="shared" ref="F223:O223" si="351">$C222*F222</f>
        <v>12498.285072000001</v>
      </c>
      <c r="G223" s="6">
        <f t="shared" si="351"/>
        <v>0</v>
      </c>
      <c r="H223" s="6">
        <f t="shared" si="351"/>
        <v>4051.6418640000002</v>
      </c>
      <c r="I223" s="6">
        <f t="shared" si="351"/>
        <v>0</v>
      </c>
      <c r="J223" s="6">
        <f t="shared" si="351"/>
        <v>0</v>
      </c>
      <c r="K223" s="6">
        <f t="shared" si="351"/>
        <v>0</v>
      </c>
      <c r="L223" s="6">
        <f t="shared" si="351"/>
        <v>0</v>
      </c>
      <c r="M223" s="6">
        <f t="shared" si="351"/>
        <v>0</v>
      </c>
      <c r="N223" s="6">
        <f t="shared" si="351"/>
        <v>34416.065212000001</v>
      </c>
      <c r="O223" s="6">
        <f t="shared" si="351"/>
        <v>0</v>
      </c>
      <c r="P223" s="6">
        <f t="shared" ref="P223" si="352">$C222*P222</f>
        <v>0</v>
      </c>
      <c r="Q223" s="6">
        <f t="shared" ref="Q223" si="353">$C222*Q222</f>
        <v>0</v>
      </c>
      <c r="R223" s="6">
        <f t="shared" ref="R223:AB223" si="354">$C222*R222</f>
        <v>0</v>
      </c>
      <c r="S223" s="6">
        <f t="shared" si="354"/>
        <v>0</v>
      </c>
      <c r="T223" s="6">
        <f t="shared" si="354"/>
        <v>0</v>
      </c>
      <c r="U223" s="6">
        <f t="shared" si="354"/>
        <v>0</v>
      </c>
      <c r="V223" s="6">
        <f t="shared" si="354"/>
        <v>6260.5878519999997</v>
      </c>
      <c r="W223" s="6">
        <f t="shared" si="354"/>
        <v>0</v>
      </c>
      <c r="X223" s="6">
        <f t="shared" si="354"/>
        <v>0</v>
      </c>
      <c r="Y223" s="6">
        <f t="shared" si="354"/>
        <v>0</v>
      </c>
      <c r="Z223" s="6">
        <f t="shared" si="354"/>
        <v>0</v>
      </c>
      <c r="AA223" s="6">
        <f t="shared" si="354"/>
        <v>0</v>
      </c>
      <c r="AB223" s="6">
        <f t="shared" si="354"/>
        <v>0</v>
      </c>
      <c r="AC223" s="67"/>
      <c r="AD223" s="55"/>
    </row>
    <row r="224" spans="1:30" s="52" customFormat="1">
      <c r="A224" s="95" t="s">
        <v>60</v>
      </c>
      <c r="B224" s="74">
        <f>309908.61/2</f>
        <v>154954.30499999999</v>
      </c>
      <c r="C224" s="201">
        <f t="shared" si="306"/>
        <v>12912.86</v>
      </c>
      <c r="D224" s="38">
        <v>1.6500000000000001E-2</v>
      </c>
      <c r="E224" s="38">
        <v>0.1429</v>
      </c>
      <c r="F224" s="38">
        <v>5.8200000000000002E-2</v>
      </c>
      <c r="G224" s="38">
        <v>7.4899999999999994E-2</v>
      </c>
      <c r="H224" s="38">
        <v>4.0099999999999997E-2</v>
      </c>
      <c r="I224" s="38">
        <v>0.1406</v>
      </c>
      <c r="J224" s="38">
        <v>2.0299999999999999E-2</v>
      </c>
      <c r="K224" s="38">
        <v>3.2099999999999997E-2</v>
      </c>
      <c r="L224" s="38">
        <v>1.5900000000000001E-2</v>
      </c>
      <c r="M224" s="38">
        <v>2.5499999999999998E-2</v>
      </c>
      <c r="N224" s="38">
        <v>0.1389</v>
      </c>
      <c r="O224" s="38">
        <v>2.35E-2</v>
      </c>
      <c r="P224" s="38">
        <v>0</v>
      </c>
      <c r="Q224" s="38">
        <v>3.5900000000000001E-2</v>
      </c>
      <c r="R224" s="38">
        <v>1.8100000000000002E-2</v>
      </c>
      <c r="S224" s="38">
        <v>4.1999999999999997E-3</v>
      </c>
      <c r="T224" s="38">
        <v>5.11E-2</v>
      </c>
      <c r="U224" s="38">
        <v>1.7299999999999999E-2</v>
      </c>
      <c r="V224" s="38">
        <v>3.6799999999999999E-2</v>
      </c>
      <c r="W224" s="38">
        <v>4.4299999999999999E-2</v>
      </c>
      <c r="X224" s="38">
        <v>5.9900000000000002E-2</v>
      </c>
      <c r="Y224" s="38">
        <v>2.3999999999999998E-3</v>
      </c>
      <c r="Z224" s="5">
        <v>0</v>
      </c>
      <c r="AA224" s="5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93"/>
      <c r="D225" s="6">
        <f t="shared" ref="D225" si="355">$C224*D224</f>
        <v>213.06219000000002</v>
      </c>
      <c r="E225" s="6">
        <f t="shared" ref="E225" si="356">$C224*E224</f>
        <v>1845.2476940000001</v>
      </c>
      <c r="F225" s="6">
        <f t="shared" ref="F225:O225" si="357">$C224*F224</f>
        <v>751.52845200000002</v>
      </c>
      <c r="G225" s="6">
        <f t="shared" si="357"/>
        <v>967.17321399999992</v>
      </c>
      <c r="H225" s="6">
        <f t="shared" si="357"/>
        <v>517.80568600000004</v>
      </c>
      <c r="I225" s="6">
        <f t="shared" si="357"/>
        <v>1815.5481160000002</v>
      </c>
      <c r="J225" s="6">
        <f t="shared" si="357"/>
        <v>262.131058</v>
      </c>
      <c r="K225" s="6">
        <f t="shared" si="357"/>
        <v>414.50280599999996</v>
      </c>
      <c r="L225" s="6">
        <f t="shared" si="357"/>
        <v>205.31447400000002</v>
      </c>
      <c r="M225" s="6">
        <f t="shared" si="357"/>
        <v>329.27792999999997</v>
      </c>
      <c r="N225" s="6">
        <f t="shared" si="357"/>
        <v>1793.596254</v>
      </c>
      <c r="O225" s="6">
        <f t="shared" si="357"/>
        <v>303.45221000000004</v>
      </c>
      <c r="P225" s="6">
        <f t="shared" ref="P225" si="358">$C224*P224</f>
        <v>0</v>
      </c>
      <c r="Q225" s="6">
        <f t="shared" ref="Q225" si="359">$C224*Q224</f>
        <v>463.57167400000003</v>
      </c>
      <c r="R225" s="6">
        <f t="shared" ref="R225:AB225" si="360">$C224*R224</f>
        <v>233.72276600000004</v>
      </c>
      <c r="S225" s="6">
        <f t="shared" si="360"/>
        <v>54.234012</v>
      </c>
      <c r="T225" s="6">
        <f t="shared" si="360"/>
        <v>659.84714600000007</v>
      </c>
      <c r="U225" s="6">
        <f t="shared" si="360"/>
        <v>223.39247800000001</v>
      </c>
      <c r="V225" s="6">
        <f t="shared" si="360"/>
        <v>475.19324800000004</v>
      </c>
      <c r="W225" s="6">
        <f t="shared" si="360"/>
        <v>572.03969800000004</v>
      </c>
      <c r="X225" s="6">
        <f t="shared" si="360"/>
        <v>773.48031400000002</v>
      </c>
      <c r="Y225" s="6">
        <f t="shared" si="360"/>
        <v>30.990863999999998</v>
      </c>
      <c r="Z225" s="6">
        <f t="shared" si="360"/>
        <v>0</v>
      </c>
      <c r="AA225" s="6">
        <f t="shared" si="360"/>
        <v>7.7477159999999996</v>
      </c>
      <c r="AB225" s="6">
        <f t="shared" si="360"/>
        <v>0</v>
      </c>
      <c r="AC225" s="67"/>
      <c r="AD225" s="55"/>
    </row>
    <row r="226" spans="1:30" s="52" customFormat="1">
      <c r="A226" s="95" t="s">
        <v>405</v>
      </c>
      <c r="B226" s="74">
        <f>309908.61/2</f>
        <v>154954.30499999999</v>
      </c>
      <c r="C226" s="201">
        <f t="shared" si="306"/>
        <v>12912.86</v>
      </c>
      <c r="D226" s="5"/>
      <c r="E226" s="5"/>
      <c r="F226" s="5">
        <v>6.5000000000000002E-2</v>
      </c>
      <c r="G226" s="5"/>
      <c r="H226" s="5">
        <v>6.3299999999999995E-2</v>
      </c>
      <c r="I226" s="5"/>
      <c r="J226" s="5"/>
      <c r="K226" s="5"/>
      <c r="L226" s="5"/>
      <c r="M226" s="5"/>
      <c r="N226" s="5">
        <v>0.78039999999999998</v>
      </c>
      <c r="O226" s="5"/>
      <c r="P226" s="5"/>
      <c r="Q226" s="5"/>
      <c r="R226" s="5"/>
      <c r="S226" s="5"/>
      <c r="T226" s="5"/>
      <c r="U226" s="5"/>
      <c r="V226" s="5">
        <v>9.1300000000000006E-2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93"/>
      <c r="D227" s="6">
        <f t="shared" ref="D227" si="361">$C226*D226</f>
        <v>0</v>
      </c>
      <c r="E227" s="6">
        <f t="shared" ref="E227" si="362">$C226*E226</f>
        <v>0</v>
      </c>
      <c r="F227" s="6">
        <f t="shared" ref="F227:O227" si="363">$C226*F226</f>
        <v>839.33590000000004</v>
      </c>
      <c r="G227" s="6">
        <f t="shared" si="363"/>
        <v>0</v>
      </c>
      <c r="H227" s="6">
        <f t="shared" si="363"/>
        <v>817.38403799999992</v>
      </c>
      <c r="I227" s="6">
        <f t="shared" si="363"/>
        <v>0</v>
      </c>
      <c r="J227" s="6">
        <f t="shared" si="363"/>
        <v>0</v>
      </c>
      <c r="K227" s="6">
        <f t="shared" si="363"/>
        <v>0</v>
      </c>
      <c r="L227" s="6">
        <f t="shared" si="363"/>
        <v>0</v>
      </c>
      <c r="M227" s="6">
        <f t="shared" si="363"/>
        <v>0</v>
      </c>
      <c r="N227" s="6">
        <f t="shared" si="363"/>
        <v>10077.195944000001</v>
      </c>
      <c r="O227" s="6">
        <f t="shared" si="363"/>
        <v>0</v>
      </c>
      <c r="P227" s="6">
        <f t="shared" ref="P227" si="364">$C226*P226</f>
        <v>0</v>
      </c>
      <c r="Q227" s="6">
        <f t="shared" ref="Q227" si="365">$C226*Q226</f>
        <v>0</v>
      </c>
      <c r="R227" s="6">
        <f t="shared" ref="R227:AB227" si="366">$C226*R226</f>
        <v>0</v>
      </c>
      <c r="S227" s="6">
        <f t="shared" si="366"/>
        <v>0</v>
      </c>
      <c r="T227" s="6">
        <f t="shared" si="366"/>
        <v>0</v>
      </c>
      <c r="U227" s="6">
        <f t="shared" si="366"/>
        <v>0</v>
      </c>
      <c r="V227" s="6">
        <f t="shared" si="366"/>
        <v>1178.9441180000001</v>
      </c>
      <c r="W227" s="6">
        <f t="shared" si="366"/>
        <v>0</v>
      </c>
      <c r="X227" s="6">
        <f t="shared" si="366"/>
        <v>0</v>
      </c>
      <c r="Y227" s="6">
        <f t="shared" si="366"/>
        <v>0</v>
      </c>
      <c r="Z227" s="6">
        <f t="shared" si="366"/>
        <v>0</v>
      </c>
      <c r="AA227" s="6">
        <f t="shared" si="366"/>
        <v>0</v>
      </c>
      <c r="AB227" s="6">
        <f t="shared" si="366"/>
        <v>0</v>
      </c>
      <c r="AC227" s="67"/>
      <c r="AD227" s="55"/>
    </row>
    <row r="228" spans="1:30" s="52" customFormat="1">
      <c r="A228" s="95" t="s">
        <v>61</v>
      </c>
      <c r="B228" s="74">
        <v>2329381.4700000002</v>
      </c>
      <c r="C228" s="201">
        <f t="shared" si="306"/>
        <v>194115.12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93"/>
      <c r="D229" s="6">
        <f t="shared" ref="D229" si="367">$C228*D228</f>
        <v>0</v>
      </c>
      <c r="E229" s="6">
        <f t="shared" ref="E229" si="368">$C228*E228</f>
        <v>0</v>
      </c>
      <c r="F229" s="6">
        <f t="shared" ref="F229:AB229" si="369">$C228*F228</f>
        <v>0</v>
      </c>
      <c r="G229" s="6">
        <f t="shared" si="369"/>
        <v>0</v>
      </c>
      <c r="H229" s="6">
        <f t="shared" si="369"/>
        <v>0</v>
      </c>
      <c r="I229" s="6">
        <f t="shared" si="369"/>
        <v>0</v>
      </c>
      <c r="J229" s="6">
        <f t="shared" si="369"/>
        <v>0</v>
      </c>
      <c r="K229" s="6">
        <f t="shared" si="369"/>
        <v>0</v>
      </c>
      <c r="L229" s="6">
        <f t="shared" si="369"/>
        <v>0</v>
      </c>
      <c r="M229" s="6">
        <f t="shared" si="369"/>
        <v>0</v>
      </c>
      <c r="N229" s="6">
        <f t="shared" si="369"/>
        <v>194115.12</v>
      </c>
      <c r="O229" s="6">
        <f t="shared" si="369"/>
        <v>0</v>
      </c>
      <c r="P229" s="6">
        <f t="shared" si="369"/>
        <v>0</v>
      </c>
      <c r="Q229" s="6">
        <f t="shared" si="369"/>
        <v>0</v>
      </c>
      <c r="R229" s="6">
        <f t="shared" si="369"/>
        <v>0</v>
      </c>
      <c r="S229" s="6">
        <f t="shared" si="369"/>
        <v>0</v>
      </c>
      <c r="T229" s="6">
        <f t="shared" si="369"/>
        <v>0</v>
      </c>
      <c r="U229" s="6">
        <f t="shared" si="369"/>
        <v>0</v>
      </c>
      <c r="V229" s="6">
        <f t="shared" si="369"/>
        <v>0</v>
      </c>
      <c r="W229" s="6">
        <f t="shared" si="369"/>
        <v>0</v>
      </c>
      <c r="X229" s="6">
        <f t="shared" si="369"/>
        <v>0</v>
      </c>
      <c r="Y229" s="6">
        <f t="shared" si="369"/>
        <v>0</v>
      </c>
      <c r="Z229" s="6">
        <f t="shared" si="369"/>
        <v>0</v>
      </c>
      <c r="AA229" s="6">
        <f t="shared" si="369"/>
        <v>0</v>
      </c>
      <c r="AB229" s="6">
        <f t="shared" si="369"/>
        <v>0</v>
      </c>
      <c r="AC229" s="67"/>
      <c r="AD229" s="55"/>
    </row>
    <row r="230" spans="1:30" s="52" customFormat="1">
      <c r="A230" s="95" t="s">
        <v>62</v>
      </c>
      <c r="B230" s="74">
        <v>596781.67000000004</v>
      </c>
      <c r="C230" s="201">
        <f t="shared" si="306"/>
        <v>49731.81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93"/>
      <c r="D231" s="6">
        <f t="shared" ref="D231" si="370">$C230*D230</f>
        <v>0</v>
      </c>
      <c r="E231" s="6">
        <f t="shared" ref="E231" si="371">$C230*E230</f>
        <v>0</v>
      </c>
      <c r="F231" s="6">
        <f t="shared" ref="F231:AB231" si="372">$C230*F230</f>
        <v>0</v>
      </c>
      <c r="G231" s="6">
        <f t="shared" si="372"/>
        <v>0</v>
      </c>
      <c r="H231" s="6">
        <f t="shared" si="372"/>
        <v>0</v>
      </c>
      <c r="I231" s="6">
        <f t="shared" si="372"/>
        <v>0</v>
      </c>
      <c r="J231" s="6">
        <f t="shared" si="372"/>
        <v>0</v>
      </c>
      <c r="K231" s="6">
        <f t="shared" si="372"/>
        <v>0</v>
      </c>
      <c r="L231" s="6">
        <f t="shared" si="372"/>
        <v>0</v>
      </c>
      <c r="M231" s="6">
        <f t="shared" si="372"/>
        <v>0</v>
      </c>
      <c r="N231" s="6">
        <f t="shared" si="372"/>
        <v>49731.81</v>
      </c>
      <c r="O231" s="6">
        <f t="shared" si="372"/>
        <v>0</v>
      </c>
      <c r="P231" s="6">
        <f t="shared" si="372"/>
        <v>0</v>
      </c>
      <c r="Q231" s="6">
        <f t="shared" si="372"/>
        <v>0</v>
      </c>
      <c r="R231" s="6">
        <f t="shared" si="372"/>
        <v>0</v>
      </c>
      <c r="S231" s="6">
        <f t="shared" si="372"/>
        <v>0</v>
      </c>
      <c r="T231" s="6">
        <f t="shared" si="372"/>
        <v>0</v>
      </c>
      <c r="U231" s="6">
        <f t="shared" si="372"/>
        <v>0</v>
      </c>
      <c r="V231" s="6">
        <f t="shared" si="372"/>
        <v>0</v>
      </c>
      <c r="W231" s="6">
        <f t="shared" si="372"/>
        <v>0</v>
      </c>
      <c r="X231" s="6">
        <f t="shared" si="372"/>
        <v>0</v>
      </c>
      <c r="Y231" s="6">
        <f t="shared" si="372"/>
        <v>0</v>
      </c>
      <c r="Z231" s="6">
        <f t="shared" si="372"/>
        <v>0</v>
      </c>
      <c r="AA231" s="6">
        <f t="shared" si="372"/>
        <v>0</v>
      </c>
      <c r="AB231" s="6">
        <f t="shared" si="372"/>
        <v>0</v>
      </c>
      <c r="AC231" s="67"/>
      <c r="AD231" s="55"/>
    </row>
    <row r="232" spans="1:30" s="52" customFormat="1">
      <c r="A232" s="95" t="s">
        <v>63</v>
      </c>
      <c r="B232" s="74">
        <v>301493.32</v>
      </c>
      <c r="C232" s="201">
        <f>ROUND(B232/12,2)</f>
        <v>25124.44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93"/>
      <c r="D233" s="6">
        <f t="shared" ref="D233" si="373">$C232*D232</f>
        <v>0</v>
      </c>
      <c r="E233" s="6">
        <f t="shared" ref="E233" si="374">$C232*E232</f>
        <v>0</v>
      </c>
      <c r="F233" s="6">
        <f t="shared" ref="F233:AB233" si="375">$C232*F232</f>
        <v>0</v>
      </c>
      <c r="G233" s="6">
        <f t="shared" si="375"/>
        <v>0</v>
      </c>
      <c r="H233" s="6">
        <f t="shared" si="375"/>
        <v>0</v>
      </c>
      <c r="I233" s="6">
        <f t="shared" si="375"/>
        <v>0</v>
      </c>
      <c r="J233" s="6">
        <f t="shared" si="375"/>
        <v>0</v>
      </c>
      <c r="K233" s="6">
        <f t="shared" si="375"/>
        <v>0</v>
      </c>
      <c r="L233" s="6">
        <f t="shared" si="375"/>
        <v>0</v>
      </c>
      <c r="M233" s="6">
        <f t="shared" si="375"/>
        <v>0</v>
      </c>
      <c r="N233" s="6">
        <f t="shared" si="375"/>
        <v>25124.44</v>
      </c>
      <c r="O233" s="6">
        <f t="shared" si="375"/>
        <v>0</v>
      </c>
      <c r="P233" s="6">
        <f t="shared" si="375"/>
        <v>0</v>
      </c>
      <c r="Q233" s="6">
        <f t="shared" si="375"/>
        <v>0</v>
      </c>
      <c r="R233" s="6">
        <f t="shared" si="375"/>
        <v>0</v>
      </c>
      <c r="S233" s="6">
        <f t="shared" si="375"/>
        <v>0</v>
      </c>
      <c r="T233" s="6">
        <f t="shared" si="375"/>
        <v>0</v>
      </c>
      <c r="U233" s="6">
        <f t="shared" si="375"/>
        <v>0</v>
      </c>
      <c r="V233" s="6">
        <f t="shared" si="375"/>
        <v>0</v>
      </c>
      <c r="W233" s="6">
        <f t="shared" si="375"/>
        <v>0</v>
      </c>
      <c r="X233" s="6">
        <f t="shared" si="375"/>
        <v>0</v>
      </c>
      <c r="Y233" s="6">
        <f t="shared" si="375"/>
        <v>0</v>
      </c>
      <c r="Z233" s="6">
        <f t="shared" si="375"/>
        <v>0</v>
      </c>
      <c r="AA233" s="6">
        <f t="shared" si="375"/>
        <v>0</v>
      </c>
      <c r="AB233" s="6">
        <f t="shared" si="375"/>
        <v>0</v>
      </c>
      <c r="AC233" s="67"/>
      <c r="AD233" s="55"/>
    </row>
    <row r="234" spans="1:30" s="52" customFormat="1">
      <c r="A234" s="95" t="s">
        <v>64</v>
      </c>
      <c r="B234" s="74">
        <f>2059312.99/2</f>
        <v>1029656.495</v>
      </c>
      <c r="C234" s="201">
        <f t="shared" si="306"/>
        <v>85804.71</v>
      </c>
      <c r="D234" s="38">
        <v>1.6500000000000001E-2</v>
      </c>
      <c r="E234" s="38">
        <v>0.1429</v>
      </c>
      <c r="F234" s="38">
        <v>5.8200000000000002E-2</v>
      </c>
      <c r="G234" s="38">
        <v>7.4899999999999994E-2</v>
      </c>
      <c r="H234" s="38">
        <v>4.0099999999999997E-2</v>
      </c>
      <c r="I234" s="38">
        <v>0.1406</v>
      </c>
      <c r="J234" s="38">
        <v>2.0299999999999999E-2</v>
      </c>
      <c r="K234" s="38">
        <v>3.2099999999999997E-2</v>
      </c>
      <c r="L234" s="38">
        <v>1.5900000000000001E-2</v>
      </c>
      <c r="M234" s="38">
        <v>2.5499999999999998E-2</v>
      </c>
      <c r="N234" s="38">
        <v>0.1389</v>
      </c>
      <c r="O234" s="38">
        <v>2.35E-2</v>
      </c>
      <c r="P234" s="38">
        <v>0</v>
      </c>
      <c r="Q234" s="38">
        <v>3.5900000000000001E-2</v>
      </c>
      <c r="R234" s="38">
        <v>1.8100000000000002E-2</v>
      </c>
      <c r="S234" s="38">
        <v>4.1999999999999997E-3</v>
      </c>
      <c r="T234" s="38">
        <v>5.11E-2</v>
      </c>
      <c r="U234" s="38">
        <v>1.7299999999999999E-2</v>
      </c>
      <c r="V234" s="38">
        <v>3.6799999999999999E-2</v>
      </c>
      <c r="W234" s="38">
        <v>4.4299999999999999E-2</v>
      </c>
      <c r="X234" s="38">
        <v>5.9900000000000002E-2</v>
      </c>
      <c r="Y234" s="38">
        <v>2.3999999999999998E-3</v>
      </c>
      <c r="Z234" s="5">
        <v>0</v>
      </c>
      <c r="AA234" s="5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93"/>
      <c r="D235" s="6">
        <f t="shared" ref="D235" si="376">$C234*D234</f>
        <v>1415.7777150000002</v>
      </c>
      <c r="E235" s="6">
        <f t="shared" ref="E235" si="377">$C234*E234</f>
        <v>12261.493059</v>
      </c>
      <c r="F235" s="6">
        <f t="shared" ref="F235:O235" si="378">$C234*F234</f>
        <v>4993.8341220000002</v>
      </c>
      <c r="G235" s="6">
        <f t="shared" si="378"/>
        <v>6426.7727789999999</v>
      </c>
      <c r="H235" s="6">
        <f t="shared" si="378"/>
        <v>3440.7688709999998</v>
      </c>
      <c r="I235" s="6">
        <f t="shared" si="378"/>
        <v>12064.142226000002</v>
      </c>
      <c r="J235" s="6">
        <f t="shared" si="378"/>
        <v>1741.835613</v>
      </c>
      <c r="K235" s="6">
        <f t="shared" si="378"/>
        <v>2754.3311909999998</v>
      </c>
      <c r="L235" s="6">
        <f t="shared" si="378"/>
        <v>1364.2948890000002</v>
      </c>
      <c r="M235" s="6">
        <f t="shared" si="378"/>
        <v>2188.0201050000001</v>
      </c>
      <c r="N235" s="6">
        <f t="shared" si="378"/>
        <v>11918.274219000001</v>
      </c>
      <c r="O235" s="6">
        <f t="shared" si="378"/>
        <v>2016.4106850000001</v>
      </c>
      <c r="P235" s="6">
        <f t="shared" ref="P235" si="379">$C234*P234</f>
        <v>0</v>
      </c>
      <c r="Q235" s="6">
        <f t="shared" ref="Q235" si="380">$C234*Q234</f>
        <v>3080.3890890000002</v>
      </c>
      <c r="R235" s="6">
        <f t="shared" ref="R235:AB235" si="381">$C234*R234</f>
        <v>1553.0652510000002</v>
      </c>
      <c r="S235" s="6">
        <f t="shared" si="381"/>
        <v>360.37978199999998</v>
      </c>
      <c r="T235" s="6">
        <f t="shared" si="381"/>
        <v>4384.6206810000003</v>
      </c>
      <c r="U235" s="6">
        <f t="shared" si="381"/>
        <v>1484.4214830000001</v>
      </c>
      <c r="V235" s="6">
        <f t="shared" si="381"/>
        <v>3157.6133280000004</v>
      </c>
      <c r="W235" s="6">
        <f t="shared" si="381"/>
        <v>3801.1486530000002</v>
      </c>
      <c r="X235" s="6">
        <f t="shared" si="381"/>
        <v>5139.7021290000002</v>
      </c>
      <c r="Y235" s="6">
        <f t="shared" si="381"/>
        <v>205.93130400000001</v>
      </c>
      <c r="Z235" s="6">
        <f t="shared" si="381"/>
        <v>0</v>
      </c>
      <c r="AA235" s="6">
        <f t="shared" si="381"/>
        <v>51.482826000000003</v>
      </c>
      <c r="AB235" s="6">
        <f t="shared" si="381"/>
        <v>0</v>
      </c>
      <c r="AC235" s="67"/>
      <c r="AD235" s="55"/>
    </row>
    <row r="236" spans="1:30" s="52" customFormat="1">
      <c r="A236" s="95" t="s">
        <v>406</v>
      </c>
      <c r="B236" s="74">
        <f>2059312.99/2</f>
        <v>1029656.495</v>
      </c>
      <c r="C236" s="201">
        <f t="shared" si="306"/>
        <v>85804.71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93"/>
      <c r="D237" s="6">
        <f t="shared" ref="D237" si="382">$C236*D236</f>
        <v>0</v>
      </c>
      <c r="E237" s="6">
        <f t="shared" ref="E237" si="383">$C236*E236</f>
        <v>0</v>
      </c>
      <c r="F237" s="6">
        <f t="shared" ref="F237:O237" si="384">$C236*F236</f>
        <v>0</v>
      </c>
      <c r="G237" s="6">
        <f t="shared" si="384"/>
        <v>0</v>
      </c>
      <c r="H237" s="6">
        <f t="shared" si="384"/>
        <v>0</v>
      </c>
      <c r="I237" s="6">
        <f t="shared" si="384"/>
        <v>0</v>
      </c>
      <c r="J237" s="6">
        <f t="shared" si="384"/>
        <v>0</v>
      </c>
      <c r="K237" s="6">
        <f t="shared" si="384"/>
        <v>0</v>
      </c>
      <c r="L237" s="6">
        <f t="shared" si="384"/>
        <v>0</v>
      </c>
      <c r="M237" s="6">
        <f t="shared" si="384"/>
        <v>0</v>
      </c>
      <c r="N237" s="6">
        <f t="shared" si="384"/>
        <v>85804.71</v>
      </c>
      <c r="O237" s="6">
        <f t="shared" si="384"/>
        <v>0</v>
      </c>
      <c r="P237" s="6">
        <f t="shared" ref="P237" si="385">$C236*P236</f>
        <v>0</v>
      </c>
      <c r="Q237" s="6">
        <f t="shared" ref="Q237" si="386">$C236*Q236</f>
        <v>0</v>
      </c>
      <c r="R237" s="6">
        <f t="shared" ref="R237:AB237" si="387">$C236*R236</f>
        <v>0</v>
      </c>
      <c r="S237" s="6">
        <f t="shared" si="387"/>
        <v>0</v>
      </c>
      <c r="T237" s="6">
        <f t="shared" si="387"/>
        <v>0</v>
      </c>
      <c r="U237" s="6">
        <f t="shared" si="387"/>
        <v>0</v>
      </c>
      <c r="V237" s="6">
        <f t="shared" si="387"/>
        <v>0</v>
      </c>
      <c r="W237" s="6">
        <f t="shared" si="387"/>
        <v>0</v>
      </c>
      <c r="X237" s="6">
        <f t="shared" si="387"/>
        <v>0</v>
      </c>
      <c r="Y237" s="6">
        <f t="shared" si="387"/>
        <v>0</v>
      </c>
      <c r="Z237" s="6">
        <f t="shared" si="387"/>
        <v>0</v>
      </c>
      <c r="AA237" s="6">
        <f t="shared" si="387"/>
        <v>0</v>
      </c>
      <c r="AB237" s="6">
        <f t="shared" si="387"/>
        <v>0</v>
      </c>
      <c r="AC237" s="67"/>
      <c r="AD237" s="55"/>
    </row>
    <row r="238" spans="1:30" s="52" customFormat="1">
      <c r="A238" s="95" t="s">
        <v>65</v>
      </c>
      <c r="B238" s="74">
        <v>435780.62</v>
      </c>
      <c r="C238" s="201">
        <f t="shared" si="306"/>
        <v>36315.050000000003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93"/>
      <c r="D239" s="6">
        <f t="shared" ref="D239" si="388">$C238*D238</f>
        <v>0</v>
      </c>
      <c r="E239" s="6">
        <f t="shared" ref="E239" si="389">$C238*E238</f>
        <v>0</v>
      </c>
      <c r="F239" s="6">
        <f t="shared" ref="F239:AB239" si="390">$C238*F238</f>
        <v>12234.540344999999</v>
      </c>
      <c r="G239" s="6">
        <f t="shared" si="390"/>
        <v>0</v>
      </c>
      <c r="H239" s="6">
        <f t="shared" si="390"/>
        <v>4423.1730900000002</v>
      </c>
      <c r="I239" s="6">
        <f t="shared" si="390"/>
        <v>0</v>
      </c>
      <c r="J239" s="6">
        <f t="shared" si="390"/>
        <v>0</v>
      </c>
      <c r="K239" s="6">
        <f t="shared" si="390"/>
        <v>0</v>
      </c>
      <c r="L239" s="6">
        <f t="shared" si="390"/>
        <v>0</v>
      </c>
      <c r="M239" s="6">
        <f t="shared" si="390"/>
        <v>0</v>
      </c>
      <c r="N239" s="6">
        <f t="shared" si="390"/>
        <v>14555.072040000001</v>
      </c>
      <c r="O239" s="6">
        <f t="shared" si="390"/>
        <v>0</v>
      </c>
      <c r="P239" s="6">
        <f t="shared" si="390"/>
        <v>0</v>
      </c>
      <c r="Q239" s="6">
        <f t="shared" si="390"/>
        <v>0</v>
      </c>
      <c r="R239" s="6">
        <f t="shared" si="390"/>
        <v>0</v>
      </c>
      <c r="S239" s="6">
        <f t="shared" si="390"/>
        <v>0</v>
      </c>
      <c r="T239" s="6">
        <f t="shared" si="390"/>
        <v>0</v>
      </c>
      <c r="U239" s="6">
        <f t="shared" si="390"/>
        <v>0</v>
      </c>
      <c r="V239" s="6">
        <f t="shared" si="390"/>
        <v>5102.2645250000005</v>
      </c>
      <c r="W239" s="6">
        <f t="shared" si="390"/>
        <v>0</v>
      </c>
      <c r="X239" s="6">
        <f t="shared" si="390"/>
        <v>0</v>
      </c>
      <c r="Y239" s="6">
        <f t="shared" si="390"/>
        <v>0</v>
      </c>
      <c r="Z239" s="6">
        <f t="shared" si="390"/>
        <v>0</v>
      </c>
      <c r="AA239" s="6">
        <f t="shared" si="390"/>
        <v>0</v>
      </c>
      <c r="AB239" s="6">
        <f t="shared" si="390"/>
        <v>0</v>
      </c>
      <c r="AC239" s="67"/>
      <c r="AD239" s="55"/>
    </row>
    <row r="240" spans="1:30" s="52" customFormat="1">
      <c r="A240" s="95" t="s">
        <v>66</v>
      </c>
      <c r="B240" s="74">
        <v>1880279.93</v>
      </c>
      <c r="C240" s="201">
        <f>ROUND(B240/12,2)</f>
        <v>156689.99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93"/>
      <c r="D241" s="6">
        <f t="shared" ref="D241" si="391">$C240*D240</f>
        <v>1112.4989290000001</v>
      </c>
      <c r="E241" s="6">
        <f t="shared" ref="E241" si="392">$C240*E240</f>
        <v>0</v>
      </c>
      <c r="F241" s="6">
        <f t="shared" ref="F241:AB241" si="393">$C240*F240</f>
        <v>5264.7836639999996</v>
      </c>
      <c r="G241" s="6">
        <f t="shared" si="393"/>
        <v>0</v>
      </c>
      <c r="H241" s="6">
        <f t="shared" si="393"/>
        <v>17126.215906999998</v>
      </c>
      <c r="I241" s="6">
        <f t="shared" si="393"/>
        <v>0</v>
      </c>
      <c r="J241" s="6">
        <f t="shared" si="393"/>
        <v>0</v>
      </c>
      <c r="K241" s="6">
        <f t="shared" si="393"/>
        <v>0</v>
      </c>
      <c r="L241" s="6">
        <f t="shared" si="393"/>
        <v>0</v>
      </c>
      <c r="M241" s="6">
        <f t="shared" si="393"/>
        <v>2601.0538339999998</v>
      </c>
      <c r="N241" s="6">
        <f t="shared" si="393"/>
        <v>105577.71526199998</v>
      </c>
      <c r="O241" s="6">
        <f t="shared" si="393"/>
        <v>0</v>
      </c>
      <c r="P241" s="6">
        <f t="shared" si="393"/>
        <v>0</v>
      </c>
      <c r="Q241" s="6">
        <f t="shared" si="393"/>
        <v>0</v>
      </c>
      <c r="R241" s="6">
        <f t="shared" si="393"/>
        <v>1394.5409109999998</v>
      </c>
      <c r="S241" s="6">
        <f t="shared" si="393"/>
        <v>0</v>
      </c>
      <c r="T241" s="6">
        <f t="shared" si="393"/>
        <v>3650.8767670000002</v>
      </c>
      <c r="U241" s="6">
        <f t="shared" si="393"/>
        <v>0</v>
      </c>
      <c r="V241" s="6">
        <f t="shared" si="393"/>
        <v>19116.178779999998</v>
      </c>
      <c r="W241" s="6">
        <f t="shared" si="393"/>
        <v>846.125946</v>
      </c>
      <c r="X241" s="6">
        <f t="shared" si="393"/>
        <v>0</v>
      </c>
      <c r="Y241" s="6">
        <f t="shared" si="393"/>
        <v>0</v>
      </c>
      <c r="Z241" s="6">
        <f t="shared" si="393"/>
        <v>0</v>
      </c>
      <c r="AA241" s="6">
        <f t="shared" si="393"/>
        <v>0</v>
      </c>
      <c r="AB241" s="6">
        <f t="shared" si="393"/>
        <v>0</v>
      </c>
      <c r="AC241" s="67"/>
      <c r="AD241" s="55"/>
    </row>
    <row r="242" spans="1:30" s="52" customFormat="1">
      <c r="A242" s="95" t="s">
        <v>67</v>
      </c>
      <c r="B242" s="74">
        <v>304343.06</v>
      </c>
      <c r="C242" s="201">
        <f t="shared" si="306"/>
        <v>25361.919999999998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93"/>
      <c r="D243" s="6">
        <f t="shared" ref="D243" si="394">$C242*D242</f>
        <v>0</v>
      </c>
      <c r="E243" s="6">
        <f t="shared" ref="E243" si="395">$C242*E242</f>
        <v>0</v>
      </c>
      <c r="F243" s="6">
        <f t="shared" ref="F243:AB243" si="396">$C242*F242</f>
        <v>8293.3478400000004</v>
      </c>
      <c r="G243" s="6">
        <f t="shared" si="396"/>
        <v>0</v>
      </c>
      <c r="H243" s="6">
        <f t="shared" si="396"/>
        <v>1777.8705919999998</v>
      </c>
      <c r="I243" s="6">
        <f t="shared" si="396"/>
        <v>0</v>
      </c>
      <c r="J243" s="6">
        <f t="shared" si="396"/>
        <v>0</v>
      </c>
      <c r="K243" s="6">
        <f t="shared" si="396"/>
        <v>0</v>
      </c>
      <c r="L243" s="6">
        <f t="shared" si="396"/>
        <v>0</v>
      </c>
      <c r="M243" s="6">
        <f t="shared" si="396"/>
        <v>456.51455999999996</v>
      </c>
      <c r="N243" s="6">
        <f t="shared" si="396"/>
        <v>12888.927743999999</v>
      </c>
      <c r="O243" s="6">
        <f t="shared" si="396"/>
        <v>0</v>
      </c>
      <c r="P243" s="6">
        <f t="shared" si="396"/>
        <v>0</v>
      </c>
      <c r="Q243" s="6">
        <f t="shared" si="396"/>
        <v>0</v>
      </c>
      <c r="R243" s="6">
        <f t="shared" si="396"/>
        <v>0</v>
      </c>
      <c r="S243" s="6">
        <f t="shared" si="396"/>
        <v>0</v>
      </c>
      <c r="T243" s="6">
        <f t="shared" si="396"/>
        <v>0</v>
      </c>
      <c r="U243" s="6">
        <f t="shared" si="396"/>
        <v>0</v>
      </c>
      <c r="V243" s="6">
        <f t="shared" si="396"/>
        <v>1945.259264</v>
      </c>
      <c r="W243" s="6">
        <f t="shared" si="396"/>
        <v>0</v>
      </c>
      <c r="X243" s="6">
        <f t="shared" si="396"/>
        <v>0</v>
      </c>
      <c r="Y243" s="6">
        <f t="shared" si="396"/>
        <v>0</v>
      </c>
      <c r="Z243" s="6">
        <f t="shared" si="396"/>
        <v>0</v>
      </c>
      <c r="AA243" s="6">
        <f t="shared" si="396"/>
        <v>0</v>
      </c>
      <c r="AB243" s="6">
        <f t="shared" si="396"/>
        <v>0</v>
      </c>
      <c r="AC243" s="67"/>
      <c r="AD243" s="55"/>
    </row>
    <row r="244" spans="1:30" s="52" customFormat="1">
      <c r="A244" s="95" t="s">
        <v>68</v>
      </c>
      <c r="B244" s="74">
        <v>142401.06</v>
      </c>
      <c r="C244" s="201">
        <f>ROUND(B244/12,2)</f>
        <v>11866.76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93"/>
      <c r="D245" s="6">
        <f t="shared" ref="D245" si="397">$C244*D244</f>
        <v>0</v>
      </c>
      <c r="E245" s="6">
        <f t="shared" ref="E245" si="398">$C244*E244</f>
        <v>0</v>
      </c>
      <c r="F245" s="6">
        <f t="shared" ref="F245:AB245" si="399">$C244*F244</f>
        <v>36.786955999999996</v>
      </c>
      <c r="G245" s="6">
        <f t="shared" si="399"/>
        <v>0</v>
      </c>
      <c r="H245" s="6">
        <f t="shared" si="399"/>
        <v>357.18947600000001</v>
      </c>
      <c r="I245" s="6">
        <f t="shared" si="399"/>
        <v>0</v>
      </c>
      <c r="J245" s="6">
        <f t="shared" si="399"/>
        <v>0</v>
      </c>
      <c r="K245" s="6">
        <f t="shared" si="399"/>
        <v>0</v>
      </c>
      <c r="L245" s="6">
        <f t="shared" si="399"/>
        <v>0</v>
      </c>
      <c r="M245" s="6">
        <f t="shared" si="399"/>
        <v>4.7467040000000003</v>
      </c>
      <c r="N245" s="6">
        <f t="shared" si="399"/>
        <v>11006.419900000001</v>
      </c>
      <c r="O245" s="6">
        <f t="shared" si="399"/>
        <v>0</v>
      </c>
      <c r="P245" s="6">
        <f t="shared" si="399"/>
        <v>0</v>
      </c>
      <c r="Q245" s="6">
        <f t="shared" si="399"/>
        <v>0</v>
      </c>
      <c r="R245" s="6">
        <f t="shared" si="399"/>
        <v>3.560028</v>
      </c>
      <c r="S245" s="6">
        <f t="shared" si="399"/>
        <v>0</v>
      </c>
      <c r="T245" s="6">
        <f t="shared" si="399"/>
        <v>0</v>
      </c>
      <c r="U245" s="6">
        <f t="shared" si="399"/>
        <v>0</v>
      </c>
      <c r="V245" s="6">
        <f t="shared" si="399"/>
        <v>458.05693600000006</v>
      </c>
      <c r="W245" s="6">
        <f t="shared" si="399"/>
        <v>0</v>
      </c>
      <c r="X245" s="6">
        <f t="shared" si="399"/>
        <v>0</v>
      </c>
      <c r="Y245" s="6">
        <f t="shared" si="399"/>
        <v>0</v>
      </c>
      <c r="Z245" s="6">
        <f t="shared" si="399"/>
        <v>0</v>
      </c>
      <c r="AA245" s="6">
        <f t="shared" si="399"/>
        <v>0</v>
      </c>
      <c r="AB245" s="6">
        <f t="shared" si="399"/>
        <v>0</v>
      </c>
      <c r="AC245" s="67"/>
      <c r="AD245" s="55"/>
    </row>
    <row r="246" spans="1:30" s="52" customFormat="1">
      <c r="A246" s="95" t="s">
        <v>69</v>
      </c>
      <c r="B246" s="74">
        <v>1360939.47</v>
      </c>
      <c r="C246" s="201">
        <f t="shared" si="306"/>
        <v>113411.62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93"/>
      <c r="D247" s="6">
        <f t="shared" ref="D247" si="400">$C246*D246</f>
        <v>0</v>
      </c>
      <c r="E247" s="6">
        <f t="shared" ref="E247" si="401">$C246*E246</f>
        <v>0</v>
      </c>
      <c r="F247" s="6">
        <f>$C246*F246</f>
        <v>351.57602199999997</v>
      </c>
      <c r="G247" s="6">
        <f t="shared" ref="G247:AB247" si="402">$C246*G246</f>
        <v>0</v>
      </c>
      <c r="H247" s="6">
        <f t="shared" si="402"/>
        <v>3413.6897619999995</v>
      </c>
      <c r="I247" s="6">
        <f t="shared" si="402"/>
        <v>0</v>
      </c>
      <c r="J247" s="6">
        <f t="shared" si="402"/>
        <v>0</v>
      </c>
      <c r="K247" s="6">
        <f t="shared" si="402"/>
        <v>0</v>
      </c>
      <c r="L247" s="6">
        <f t="shared" si="402"/>
        <v>0</v>
      </c>
      <c r="M247" s="6">
        <f t="shared" si="402"/>
        <v>45.364648000000003</v>
      </c>
      <c r="N247" s="6">
        <f t="shared" si="402"/>
        <v>105189.27755</v>
      </c>
      <c r="O247" s="6">
        <f t="shared" si="402"/>
        <v>0</v>
      </c>
      <c r="P247" s="6">
        <f t="shared" si="402"/>
        <v>0</v>
      </c>
      <c r="Q247" s="6">
        <f t="shared" si="402"/>
        <v>0</v>
      </c>
      <c r="R247" s="6">
        <f t="shared" si="402"/>
        <v>34.023485999999998</v>
      </c>
      <c r="S247" s="6">
        <f t="shared" si="402"/>
        <v>0</v>
      </c>
      <c r="T247" s="6">
        <f t="shared" si="402"/>
        <v>0</v>
      </c>
      <c r="U247" s="6">
        <f t="shared" si="402"/>
        <v>0</v>
      </c>
      <c r="V247" s="6">
        <f t="shared" si="402"/>
        <v>4377.6885320000001</v>
      </c>
      <c r="W247" s="6">
        <f t="shared" si="402"/>
        <v>0</v>
      </c>
      <c r="X247" s="6">
        <f t="shared" si="402"/>
        <v>0</v>
      </c>
      <c r="Y247" s="6">
        <f t="shared" si="402"/>
        <v>0</v>
      </c>
      <c r="Z247" s="6">
        <f t="shared" si="402"/>
        <v>0</v>
      </c>
      <c r="AA247" s="6">
        <f t="shared" si="402"/>
        <v>0</v>
      </c>
      <c r="AB247" s="6">
        <f t="shared" si="402"/>
        <v>0</v>
      </c>
      <c r="AC247" s="67"/>
      <c r="AD247" s="55"/>
    </row>
    <row r="248" spans="1:30" s="52" customFormat="1">
      <c r="A248" s="95" t="s">
        <v>70</v>
      </c>
      <c r="B248" s="74">
        <v>317095.90999999997</v>
      </c>
      <c r="C248" s="201">
        <f t="shared" si="306"/>
        <v>26424.66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93"/>
      <c r="D249" s="6">
        <f t="shared" ref="D249" si="403">$C248*D248</f>
        <v>0</v>
      </c>
      <c r="E249" s="6">
        <f t="shared" ref="E249" si="404">$C248*E248</f>
        <v>0</v>
      </c>
      <c r="F249" s="6">
        <f t="shared" ref="F249:AB249" si="405">$C248*F248</f>
        <v>81.916445999999993</v>
      </c>
      <c r="G249" s="6">
        <f t="shared" si="405"/>
        <v>0</v>
      </c>
      <c r="H249" s="6">
        <f t="shared" si="405"/>
        <v>795.38226599999996</v>
      </c>
      <c r="I249" s="6">
        <f t="shared" si="405"/>
        <v>0</v>
      </c>
      <c r="J249" s="6">
        <f t="shared" si="405"/>
        <v>0</v>
      </c>
      <c r="K249" s="6">
        <f t="shared" si="405"/>
        <v>0</v>
      </c>
      <c r="L249" s="6">
        <f t="shared" si="405"/>
        <v>0</v>
      </c>
      <c r="M249" s="6">
        <f t="shared" si="405"/>
        <v>10.569864000000001</v>
      </c>
      <c r="N249" s="6">
        <f t="shared" si="405"/>
        <v>24508.872149999999</v>
      </c>
      <c r="O249" s="6">
        <f t="shared" si="405"/>
        <v>0</v>
      </c>
      <c r="P249" s="6">
        <f t="shared" si="405"/>
        <v>0</v>
      </c>
      <c r="Q249" s="6">
        <f t="shared" si="405"/>
        <v>0</v>
      </c>
      <c r="R249" s="6">
        <f t="shared" si="405"/>
        <v>7.9273979999999993</v>
      </c>
      <c r="S249" s="6">
        <f t="shared" si="405"/>
        <v>0</v>
      </c>
      <c r="T249" s="6">
        <f t="shared" si="405"/>
        <v>0</v>
      </c>
      <c r="U249" s="6">
        <f t="shared" si="405"/>
        <v>0</v>
      </c>
      <c r="V249" s="6">
        <f t="shared" si="405"/>
        <v>1019.991876</v>
      </c>
      <c r="W249" s="6">
        <f t="shared" si="405"/>
        <v>0</v>
      </c>
      <c r="X249" s="6">
        <f t="shared" si="405"/>
        <v>0</v>
      </c>
      <c r="Y249" s="6">
        <f t="shared" si="405"/>
        <v>0</v>
      </c>
      <c r="Z249" s="6">
        <f t="shared" si="405"/>
        <v>0</v>
      </c>
      <c r="AA249" s="6">
        <f t="shared" si="405"/>
        <v>0</v>
      </c>
      <c r="AB249" s="6">
        <f t="shared" si="405"/>
        <v>0</v>
      </c>
      <c r="AC249" s="67"/>
      <c r="AD249" s="55"/>
    </row>
    <row r="250" spans="1:30" s="52" customFormat="1">
      <c r="A250" s="95" t="s">
        <v>71</v>
      </c>
      <c r="B250" s="74">
        <f>69377.75/2</f>
        <v>34688.875</v>
      </c>
      <c r="C250" s="201">
        <f t="shared" si="306"/>
        <v>2890.74</v>
      </c>
      <c r="D250" s="38">
        <v>1.6500000000000001E-2</v>
      </c>
      <c r="E250" s="38">
        <v>0.1429</v>
      </c>
      <c r="F250" s="38">
        <v>5.8200000000000002E-2</v>
      </c>
      <c r="G250" s="38">
        <v>7.4899999999999994E-2</v>
      </c>
      <c r="H250" s="38">
        <v>4.0099999999999997E-2</v>
      </c>
      <c r="I250" s="38">
        <v>0.1406</v>
      </c>
      <c r="J250" s="38">
        <v>2.0299999999999999E-2</v>
      </c>
      <c r="K250" s="38">
        <v>3.2099999999999997E-2</v>
      </c>
      <c r="L250" s="38">
        <v>1.5900000000000001E-2</v>
      </c>
      <c r="M250" s="38">
        <v>2.5499999999999998E-2</v>
      </c>
      <c r="N250" s="38">
        <v>0.1389</v>
      </c>
      <c r="O250" s="38">
        <v>2.35E-2</v>
      </c>
      <c r="P250" s="38">
        <v>0</v>
      </c>
      <c r="Q250" s="38">
        <v>3.5900000000000001E-2</v>
      </c>
      <c r="R250" s="38">
        <v>1.8100000000000002E-2</v>
      </c>
      <c r="S250" s="38">
        <v>4.1999999999999997E-3</v>
      </c>
      <c r="T250" s="38">
        <v>5.11E-2</v>
      </c>
      <c r="U250" s="38">
        <v>1.7299999999999999E-2</v>
      </c>
      <c r="V250" s="38">
        <v>3.6799999999999999E-2</v>
      </c>
      <c r="W250" s="38">
        <v>4.4299999999999999E-2</v>
      </c>
      <c r="X250" s="38">
        <v>5.9900000000000002E-2</v>
      </c>
      <c r="Y250" s="38">
        <v>2.3999999999999998E-3</v>
      </c>
      <c r="Z250" s="5">
        <v>0</v>
      </c>
      <c r="AA250" s="5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93"/>
      <c r="D251" s="6">
        <f t="shared" ref="D251" si="406">$C250*D250</f>
        <v>47.697209999999998</v>
      </c>
      <c r="E251" s="6">
        <f t="shared" ref="E251" si="407">$C250*E250</f>
        <v>413.08674599999995</v>
      </c>
      <c r="F251" s="6">
        <f t="shared" ref="F251:O251" si="408">$C250*F250</f>
        <v>168.24106799999998</v>
      </c>
      <c r="G251" s="6">
        <f t="shared" si="408"/>
        <v>216.51642599999997</v>
      </c>
      <c r="H251" s="6">
        <f t="shared" si="408"/>
        <v>115.91867399999998</v>
      </c>
      <c r="I251" s="6">
        <f t="shared" si="408"/>
        <v>406.43804399999999</v>
      </c>
      <c r="J251" s="6">
        <f t="shared" si="408"/>
        <v>58.682021999999989</v>
      </c>
      <c r="K251" s="6">
        <f t="shared" si="408"/>
        <v>92.792753999999988</v>
      </c>
      <c r="L251" s="6">
        <f t="shared" si="408"/>
        <v>45.962766000000002</v>
      </c>
      <c r="M251" s="6">
        <f t="shared" si="408"/>
        <v>73.713869999999986</v>
      </c>
      <c r="N251" s="6">
        <f t="shared" si="408"/>
        <v>401.52378599999997</v>
      </c>
      <c r="O251" s="6">
        <f t="shared" si="408"/>
        <v>67.932389999999998</v>
      </c>
      <c r="P251" s="6">
        <f t="shared" ref="P251" si="409">$C250*P250</f>
        <v>0</v>
      </c>
      <c r="Q251" s="6">
        <f t="shared" ref="Q251" si="410">$C250*Q250</f>
        <v>103.77756599999999</v>
      </c>
      <c r="R251" s="6">
        <f t="shared" ref="R251:AB251" si="411">$C250*R250</f>
        <v>52.322394000000003</v>
      </c>
      <c r="S251" s="6">
        <f t="shared" si="411"/>
        <v>12.141107999999999</v>
      </c>
      <c r="T251" s="6">
        <f t="shared" si="411"/>
        <v>147.716814</v>
      </c>
      <c r="U251" s="6">
        <f t="shared" si="411"/>
        <v>50.009801999999993</v>
      </c>
      <c r="V251" s="6">
        <f t="shared" si="411"/>
        <v>106.37923199999999</v>
      </c>
      <c r="W251" s="6">
        <f t="shared" si="411"/>
        <v>128.05978199999998</v>
      </c>
      <c r="X251" s="6">
        <f t="shared" si="411"/>
        <v>173.155326</v>
      </c>
      <c r="Y251" s="6">
        <f t="shared" si="411"/>
        <v>6.9377759999999986</v>
      </c>
      <c r="Z251" s="6">
        <f t="shared" si="411"/>
        <v>0</v>
      </c>
      <c r="AA251" s="6">
        <f t="shared" si="411"/>
        <v>1.7344439999999997</v>
      </c>
      <c r="AB251" s="6">
        <f t="shared" si="411"/>
        <v>0</v>
      </c>
      <c r="AC251" s="67"/>
      <c r="AD251" s="55"/>
    </row>
    <row r="252" spans="1:30" s="52" customFormat="1">
      <c r="A252" s="95" t="s">
        <v>407</v>
      </c>
      <c r="B252" s="74">
        <f>69377.75/2</f>
        <v>34688.875</v>
      </c>
      <c r="C252" s="201">
        <f t="shared" si="306"/>
        <v>2890.74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93"/>
      <c r="D253" s="6">
        <f t="shared" ref="D253" si="412">$C252*D252</f>
        <v>0</v>
      </c>
      <c r="E253" s="6">
        <f t="shared" ref="E253" si="413">$C252*E252</f>
        <v>0</v>
      </c>
      <c r="F253" s="6">
        <f t="shared" ref="F253:O253" si="414">$C252*F252</f>
        <v>0</v>
      </c>
      <c r="G253" s="6">
        <f t="shared" si="414"/>
        <v>0</v>
      </c>
      <c r="H253" s="6">
        <f t="shared" si="414"/>
        <v>0</v>
      </c>
      <c r="I253" s="6">
        <f t="shared" si="414"/>
        <v>0</v>
      </c>
      <c r="J253" s="6">
        <f t="shared" si="414"/>
        <v>0</v>
      </c>
      <c r="K253" s="6">
        <f t="shared" si="414"/>
        <v>0</v>
      </c>
      <c r="L253" s="6">
        <f t="shared" si="414"/>
        <v>0</v>
      </c>
      <c r="M253" s="6">
        <f t="shared" si="414"/>
        <v>0</v>
      </c>
      <c r="N253" s="6">
        <f t="shared" si="414"/>
        <v>2890.74</v>
      </c>
      <c r="O253" s="6">
        <f t="shared" si="414"/>
        <v>0</v>
      </c>
      <c r="P253" s="6">
        <f t="shared" ref="P253" si="415">$C252*P252</f>
        <v>0</v>
      </c>
      <c r="Q253" s="6">
        <f t="shared" ref="Q253" si="416">$C252*Q252</f>
        <v>0</v>
      </c>
      <c r="R253" s="6">
        <f t="shared" ref="R253:AB253" si="417">$C252*R252</f>
        <v>0</v>
      </c>
      <c r="S253" s="6">
        <f t="shared" si="417"/>
        <v>0</v>
      </c>
      <c r="T253" s="6">
        <f t="shared" si="417"/>
        <v>0</v>
      </c>
      <c r="U253" s="6">
        <f t="shared" si="417"/>
        <v>0</v>
      </c>
      <c r="V253" s="6">
        <f t="shared" si="417"/>
        <v>0</v>
      </c>
      <c r="W253" s="6">
        <f t="shared" si="417"/>
        <v>0</v>
      </c>
      <c r="X253" s="6">
        <f t="shared" si="417"/>
        <v>0</v>
      </c>
      <c r="Y253" s="6">
        <f t="shared" si="417"/>
        <v>0</v>
      </c>
      <c r="Z253" s="6">
        <f t="shared" si="417"/>
        <v>0</v>
      </c>
      <c r="AA253" s="6">
        <f t="shared" si="417"/>
        <v>0</v>
      </c>
      <c r="AB253" s="6">
        <f t="shared" si="417"/>
        <v>0</v>
      </c>
      <c r="AC253" s="67"/>
      <c r="AD253" s="55"/>
    </row>
    <row r="254" spans="1:30" s="52" customFormat="1">
      <c r="A254" s="95" t="s">
        <v>72</v>
      </c>
      <c r="B254" s="74">
        <v>563935</v>
      </c>
      <c r="C254" s="201">
        <f t="shared" si="306"/>
        <v>46994.58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93"/>
      <c r="D255" s="6">
        <f t="shared" ref="D255" si="418">$C254*D254</f>
        <v>0</v>
      </c>
      <c r="E255" s="6">
        <f t="shared" ref="E255" si="419">$C254*E254</f>
        <v>0</v>
      </c>
      <c r="F255" s="6">
        <f t="shared" ref="F255:AB255" si="420">$C254*F254</f>
        <v>9300.2273819999991</v>
      </c>
      <c r="G255" s="6">
        <f t="shared" si="420"/>
        <v>0</v>
      </c>
      <c r="H255" s="6">
        <f t="shared" si="420"/>
        <v>0</v>
      </c>
      <c r="I255" s="6">
        <f t="shared" si="420"/>
        <v>0</v>
      </c>
      <c r="J255" s="6">
        <f t="shared" si="420"/>
        <v>0</v>
      </c>
      <c r="K255" s="6">
        <f t="shared" si="420"/>
        <v>0</v>
      </c>
      <c r="L255" s="6">
        <f t="shared" si="420"/>
        <v>0</v>
      </c>
      <c r="M255" s="6">
        <f t="shared" si="420"/>
        <v>0</v>
      </c>
      <c r="N255" s="6">
        <f t="shared" si="420"/>
        <v>35800.471044000005</v>
      </c>
      <c r="O255" s="6">
        <f t="shared" si="420"/>
        <v>0</v>
      </c>
      <c r="P255" s="6">
        <f t="shared" si="420"/>
        <v>0</v>
      </c>
      <c r="Q255" s="6">
        <f t="shared" si="420"/>
        <v>0</v>
      </c>
      <c r="R255" s="6">
        <f t="shared" si="420"/>
        <v>0</v>
      </c>
      <c r="S255" s="6">
        <f t="shared" si="420"/>
        <v>0</v>
      </c>
      <c r="T255" s="6">
        <f t="shared" si="420"/>
        <v>0</v>
      </c>
      <c r="U255" s="6">
        <f t="shared" si="420"/>
        <v>0</v>
      </c>
      <c r="V255" s="6">
        <f t="shared" si="420"/>
        <v>1893.8815740000002</v>
      </c>
      <c r="W255" s="6">
        <f t="shared" si="420"/>
        <v>0</v>
      </c>
      <c r="X255" s="6">
        <f t="shared" si="420"/>
        <v>0</v>
      </c>
      <c r="Y255" s="6">
        <f t="shared" si="420"/>
        <v>0</v>
      </c>
      <c r="Z255" s="6">
        <f t="shared" si="420"/>
        <v>0</v>
      </c>
      <c r="AA255" s="6">
        <f t="shared" si="420"/>
        <v>0</v>
      </c>
      <c r="AB255" s="6">
        <f t="shared" si="420"/>
        <v>0</v>
      </c>
      <c r="AC255" s="67"/>
      <c r="AD255" s="55"/>
    </row>
    <row r="256" spans="1:30" s="52" customFormat="1">
      <c r="A256" s="95" t="s">
        <v>73</v>
      </c>
      <c r="B256" s="74">
        <v>4041731.29</v>
      </c>
      <c r="C256" s="201">
        <f>ROUND(B256/12,2)</f>
        <v>336810.94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93"/>
      <c r="D257" s="6">
        <f t="shared" ref="D257" si="421">$C256*D256</f>
        <v>0</v>
      </c>
      <c r="E257" s="6">
        <f t="shared" ref="E257" si="422">$C256*E256</f>
        <v>0</v>
      </c>
      <c r="F257" s="6">
        <f t="shared" ref="F257:AB257" si="423">$C256*F256</f>
        <v>0</v>
      </c>
      <c r="G257" s="6">
        <f t="shared" si="423"/>
        <v>0</v>
      </c>
      <c r="H257" s="6">
        <f t="shared" si="423"/>
        <v>0</v>
      </c>
      <c r="I257" s="6">
        <f t="shared" si="423"/>
        <v>0</v>
      </c>
      <c r="J257" s="6">
        <f t="shared" si="423"/>
        <v>0</v>
      </c>
      <c r="K257" s="6">
        <f t="shared" si="423"/>
        <v>0</v>
      </c>
      <c r="L257" s="6">
        <f t="shared" si="423"/>
        <v>0</v>
      </c>
      <c r="M257" s="6">
        <f t="shared" si="423"/>
        <v>0</v>
      </c>
      <c r="N257" s="6">
        <f t="shared" si="423"/>
        <v>336810.94</v>
      </c>
      <c r="O257" s="6">
        <f t="shared" si="423"/>
        <v>0</v>
      </c>
      <c r="P257" s="6">
        <f t="shared" si="423"/>
        <v>0</v>
      </c>
      <c r="Q257" s="6">
        <f t="shared" si="423"/>
        <v>0</v>
      </c>
      <c r="R257" s="6">
        <f t="shared" si="423"/>
        <v>0</v>
      </c>
      <c r="S257" s="6">
        <f t="shared" si="423"/>
        <v>0</v>
      </c>
      <c r="T257" s="6">
        <f t="shared" si="423"/>
        <v>0</v>
      </c>
      <c r="U257" s="6">
        <f t="shared" si="423"/>
        <v>0</v>
      </c>
      <c r="V257" s="6">
        <f t="shared" si="423"/>
        <v>0</v>
      </c>
      <c r="W257" s="6">
        <f t="shared" si="423"/>
        <v>0</v>
      </c>
      <c r="X257" s="6">
        <f t="shared" si="423"/>
        <v>0</v>
      </c>
      <c r="Y257" s="6">
        <f t="shared" si="423"/>
        <v>0</v>
      </c>
      <c r="Z257" s="6">
        <f t="shared" si="423"/>
        <v>0</v>
      </c>
      <c r="AA257" s="6">
        <f t="shared" si="423"/>
        <v>0</v>
      </c>
      <c r="AB257" s="6">
        <f t="shared" si="423"/>
        <v>0</v>
      </c>
      <c r="AC257" s="67"/>
      <c r="AD257" s="55"/>
    </row>
    <row r="258" spans="1:30" s="52" customFormat="1">
      <c r="A258" s="95" t="s">
        <v>74</v>
      </c>
      <c r="B258" s="74">
        <f>16311011.54/2</f>
        <v>8155505.7699999996</v>
      </c>
      <c r="C258" s="201">
        <f t="shared" si="306"/>
        <v>679625.48</v>
      </c>
      <c r="D258" s="38">
        <v>1.6500000000000001E-2</v>
      </c>
      <c r="E258" s="38">
        <v>0.1429</v>
      </c>
      <c r="F258" s="38">
        <v>5.8200000000000002E-2</v>
      </c>
      <c r="G258" s="38">
        <v>7.4899999999999994E-2</v>
      </c>
      <c r="H258" s="38">
        <v>4.0099999999999997E-2</v>
      </c>
      <c r="I258" s="38">
        <v>0.1406</v>
      </c>
      <c r="J258" s="38">
        <v>2.0299999999999999E-2</v>
      </c>
      <c r="K258" s="38">
        <v>3.2099999999999997E-2</v>
      </c>
      <c r="L258" s="38">
        <v>1.5900000000000001E-2</v>
      </c>
      <c r="M258" s="38">
        <v>2.5499999999999998E-2</v>
      </c>
      <c r="N258" s="38">
        <v>0.1389</v>
      </c>
      <c r="O258" s="38">
        <v>2.35E-2</v>
      </c>
      <c r="P258" s="38">
        <v>0</v>
      </c>
      <c r="Q258" s="38">
        <v>3.5900000000000001E-2</v>
      </c>
      <c r="R258" s="38">
        <v>1.8100000000000002E-2</v>
      </c>
      <c r="S258" s="38">
        <v>4.1999999999999997E-3</v>
      </c>
      <c r="T258" s="38">
        <v>5.11E-2</v>
      </c>
      <c r="U258" s="38">
        <v>1.7299999999999999E-2</v>
      </c>
      <c r="V258" s="38">
        <v>3.6799999999999999E-2</v>
      </c>
      <c r="W258" s="38">
        <v>4.4299999999999999E-2</v>
      </c>
      <c r="X258" s="38">
        <v>5.9900000000000002E-2</v>
      </c>
      <c r="Y258" s="38">
        <v>2.3999999999999998E-3</v>
      </c>
      <c r="Z258" s="5">
        <v>0</v>
      </c>
      <c r="AA258" s="5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93"/>
      <c r="D259" s="6">
        <f t="shared" ref="D259" si="424">$C258*D258</f>
        <v>11213.82042</v>
      </c>
      <c r="E259" s="6">
        <f t="shared" ref="E259" si="425">$C258*E258</f>
        <v>97118.481092000002</v>
      </c>
      <c r="F259" s="6">
        <f t="shared" ref="F259:O259" si="426">$C258*F258</f>
        <v>39554.202936000002</v>
      </c>
      <c r="G259" s="6">
        <f t="shared" si="426"/>
        <v>50903.948451999997</v>
      </c>
      <c r="H259" s="6">
        <f t="shared" si="426"/>
        <v>27252.981747999998</v>
      </c>
      <c r="I259" s="6">
        <f t="shared" si="426"/>
        <v>95555.342487999995</v>
      </c>
      <c r="J259" s="6">
        <f t="shared" si="426"/>
        <v>13796.397243999998</v>
      </c>
      <c r="K259" s="6">
        <f t="shared" si="426"/>
        <v>21815.977907999997</v>
      </c>
      <c r="L259" s="6">
        <f t="shared" si="426"/>
        <v>10806.045132000001</v>
      </c>
      <c r="M259" s="6">
        <f t="shared" si="426"/>
        <v>17330.44974</v>
      </c>
      <c r="N259" s="6">
        <f t="shared" si="426"/>
        <v>94399.979171999992</v>
      </c>
      <c r="O259" s="6">
        <f t="shared" si="426"/>
        <v>15971.198779999999</v>
      </c>
      <c r="P259" s="6">
        <f t="shared" ref="P259" si="427">$C258*P258</f>
        <v>0</v>
      </c>
      <c r="Q259" s="6">
        <f t="shared" ref="Q259" si="428">$C258*Q258</f>
        <v>24398.554732000001</v>
      </c>
      <c r="R259" s="6">
        <f t="shared" ref="R259:AB259" si="429">$C258*R258</f>
        <v>12301.221188000001</v>
      </c>
      <c r="S259" s="6">
        <f t="shared" si="429"/>
        <v>2854.4270159999996</v>
      </c>
      <c r="T259" s="6">
        <f t="shared" si="429"/>
        <v>34728.862027999996</v>
      </c>
      <c r="U259" s="6">
        <f t="shared" si="429"/>
        <v>11757.520804</v>
      </c>
      <c r="V259" s="6">
        <f t="shared" si="429"/>
        <v>25010.217664</v>
      </c>
      <c r="W259" s="6">
        <f t="shared" si="429"/>
        <v>30107.408764</v>
      </c>
      <c r="X259" s="6">
        <f t="shared" si="429"/>
        <v>40709.566251999997</v>
      </c>
      <c r="Y259" s="6">
        <f t="shared" si="429"/>
        <v>1631.1011519999997</v>
      </c>
      <c r="Z259" s="6">
        <f t="shared" si="429"/>
        <v>0</v>
      </c>
      <c r="AA259" s="6">
        <f t="shared" si="429"/>
        <v>407.77528799999993</v>
      </c>
      <c r="AB259" s="6">
        <f t="shared" si="429"/>
        <v>0</v>
      </c>
      <c r="AC259" s="67"/>
      <c r="AD259" s="55"/>
    </row>
    <row r="260" spans="1:30" s="52" customFormat="1">
      <c r="A260" s="95" t="s">
        <v>408</v>
      </c>
      <c r="B260" s="74">
        <f>16311011.54/2</f>
        <v>8155505.7699999996</v>
      </c>
      <c r="C260" s="201">
        <f t="shared" si="306"/>
        <v>679625.48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93"/>
      <c r="D261" s="6">
        <f t="shared" ref="D261" si="430">$C260*D260</f>
        <v>0</v>
      </c>
      <c r="E261" s="6">
        <f t="shared" ref="E261" si="431">$C260*E260</f>
        <v>0</v>
      </c>
      <c r="F261" s="6">
        <f t="shared" ref="F261:O261" si="432">$C260*F260</f>
        <v>0</v>
      </c>
      <c r="G261" s="6">
        <f t="shared" si="432"/>
        <v>0</v>
      </c>
      <c r="H261" s="6">
        <f t="shared" si="432"/>
        <v>0</v>
      </c>
      <c r="I261" s="6">
        <f t="shared" si="432"/>
        <v>0</v>
      </c>
      <c r="J261" s="6">
        <f t="shared" si="432"/>
        <v>0</v>
      </c>
      <c r="K261" s="6">
        <f t="shared" si="432"/>
        <v>0</v>
      </c>
      <c r="L261" s="6">
        <f t="shared" si="432"/>
        <v>0</v>
      </c>
      <c r="M261" s="6">
        <f t="shared" si="432"/>
        <v>0</v>
      </c>
      <c r="N261" s="6">
        <f t="shared" si="432"/>
        <v>679625.48</v>
      </c>
      <c r="O261" s="6">
        <f t="shared" si="432"/>
        <v>0</v>
      </c>
      <c r="P261" s="6">
        <f t="shared" ref="P261" si="433">$C260*P260</f>
        <v>0</v>
      </c>
      <c r="Q261" s="6">
        <f t="shared" ref="Q261" si="434">$C260*Q260</f>
        <v>0</v>
      </c>
      <c r="R261" s="6">
        <f t="shared" ref="R261:AB261" si="435">$C260*R260</f>
        <v>0</v>
      </c>
      <c r="S261" s="6">
        <f t="shared" si="435"/>
        <v>0</v>
      </c>
      <c r="T261" s="6">
        <f t="shared" si="435"/>
        <v>0</v>
      </c>
      <c r="U261" s="6">
        <f t="shared" si="435"/>
        <v>0</v>
      </c>
      <c r="V261" s="6">
        <f t="shared" si="435"/>
        <v>0</v>
      </c>
      <c r="W261" s="6">
        <f t="shared" si="435"/>
        <v>0</v>
      </c>
      <c r="X261" s="6">
        <f t="shared" si="435"/>
        <v>0</v>
      </c>
      <c r="Y261" s="6">
        <f t="shared" si="435"/>
        <v>0</v>
      </c>
      <c r="Z261" s="6">
        <f t="shared" si="435"/>
        <v>0</v>
      </c>
      <c r="AA261" s="6">
        <f t="shared" si="435"/>
        <v>0</v>
      </c>
      <c r="AB261" s="6">
        <f t="shared" si="435"/>
        <v>0</v>
      </c>
      <c r="AC261" s="67"/>
      <c r="AD261" s="55"/>
    </row>
    <row r="262" spans="1:30" s="52" customFormat="1">
      <c r="A262" s="95" t="s">
        <v>75</v>
      </c>
      <c r="B262" s="74">
        <v>516277.48</v>
      </c>
      <c r="C262" s="201">
        <f t="shared" si="306"/>
        <v>43023.12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93"/>
      <c r="D263" s="6">
        <f t="shared" ref="D263" si="436">$C262*D262</f>
        <v>752.90460000000007</v>
      </c>
      <c r="E263" s="6">
        <f t="shared" ref="E263" si="437">$C262*E262</f>
        <v>0</v>
      </c>
      <c r="F263" s="6">
        <f t="shared" ref="F263:AB263" si="438">$C262*F262</f>
        <v>8475.5546400000003</v>
      </c>
      <c r="G263" s="6">
        <f t="shared" si="438"/>
        <v>0</v>
      </c>
      <c r="H263" s="6">
        <f t="shared" si="438"/>
        <v>9521.0164560000012</v>
      </c>
      <c r="I263" s="6">
        <f t="shared" si="438"/>
        <v>0</v>
      </c>
      <c r="J263" s="6">
        <f t="shared" si="438"/>
        <v>0</v>
      </c>
      <c r="K263" s="6">
        <f t="shared" si="438"/>
        <v>0</v>
      </c>
      <c r="L263" s="6">
        <f t="shared" si="438"/>
        <v>0</v>
      </c>
      <c r="M263" s="6">
        <f t="shared" si="438"/>
        <v>1591.85544</v>
      </c>
      <c r="N263" s="6">
        <f t="shared" si="438"/>
        <v>0</v>
      </c>
      <c r="O263" s="6">
        <f t="shared" si="438"/>
        <v>0</v>
      </c>
      <c r="P263" s="6">
        <f t="shared" si="438"/>
        <v>0</v>
      </c>
      <c r="Q263" s="6">
        <f t="shared" si="438"/>
        <v>305.46415200000001</v>
      </c>
      <c r="R263" s="6">
        <f t="shared" si="438"/>
        <v>1066.9733759999999</v>
      </c>
      <c r="S263" s="6">
        <f t="shared" si="438"/>
        <v>25.813872</v>
      </c>
      <c r="T263" s="6">
        <f t="shared" si="438"/>
        <v>2383.4808480000002</v>
      </c>
      <c r="U263" s="6">
        <f t="shared" si="438"/>
        <v>0</v>
      </c>
      <c r="V263" s="6">
        <f t="shared" si="438"/>
        <v>18009.478032000003</v>
      </c>
      <c r="W263" s="6">
        <f t="shared" si="438"/>
        <v>890.57858400000009</v>
      </c>
      <c r="X263" s="6">
        <f t="shared" si="438"/>
        <v>0</v>
      </c>
      <c r="Y263" s="6">
        <f t="shared" si="438"/>
        <v>0</v>
      </c>
      <c r="Z263" s="6">
        <f t="shared" si="438"/>
        <v>0</v>
      </c>
      <c r="AA263" s="6">
        <f t="shared" si="438"/>
        <v>0</v>
      </c>
      <c r="AB263" s="6">
        <f t="shared" si="438"/>
        <v>0</v>
      </c>
      <c r="AC263" s="67"/>
      <c r="AD263" s="55"/>
    </row>
    <row r="264" spans="1:30" s="52" customFormat="1">
      <c r="A264" s="95" t="s">
        <v>76</v>
      </c>
      <c r="B264" s="74">
        <f>32571157.03/2</f>
        <v>16285578.515000001</v>
      </c>
      <c r="C264" s="201">
        <f t="shared" si="306"/>
        <v>1357131.54</v>
      </c>
      <c r="D264" s="38">
        <v>1.6500000000000001E-2</v>
      </c>
      <c r="E264" s="38">
        <v>0.1429</v>
      </c>
      <c r="F264" s="38">
        <v>5.8200000000000002E-2</v>
      </c>
      <c r="G264" s="38">
        <v>7.4899999999999994E-2</v>
      </c>
      <c r="H264" s="38">
        <v>4.0099999999999997E-2</v>
      </c>
      <c r="I264" s="38">
        <v>0.1406</v>
      </c>
      <c r="J264" s="38">
        <v>2.0299999999999999E-2</v>
      </c>
      <c r="K264" s="38">
        <v>3.2099999999999997E-2</v>
      </c>
      <c r="L264" s="38">
        <v>1.5900000000000001E-2</v>
      </c>
      <c r="M264" s="38">
        <v>2.5499999999999998E-2</v>
      </c>
      <c r="N264" s="38">
        <v>0.1389</v>
      </c>
      <c r="O264" s="38">
        <v>2.35E-2</v>
      </c>
      <c r="P264" s="38">
        <v>0</v>
      </c>
      <c r="Q264" s="38">
        <v>3.5900000000000001E-2</v>
      </c>
      <c r="R264" s="38">
        <v>1.8100000000000002E-2</v>
      </c>
      <c r="S264" s="38">
        <v>4.1999999999999997E-3</v>
      </c>
      <c r="T264" s="38">
        <v>5.11E-2</v>
      </c>
      <c r="U264" s="38">
        <v>1.7299999999999999E-2</v>
      </c>
      <c r="V264" s="38">
        <v>3.6799999999999999E-2</v>
      </c>
      <c r="W264" s="38">
        <v>4.4299999999999999E-2</v>
      </c>
      <c r="X264" s="38">
        <v>5.9900000000000002E-2</v>
      </c>
      <c r="Y264" s="38">
        <v>2.3999999999999998E-3</v>
      </c>
      <c r="Z264" s="5">
        <v>0</v>
      </c>
      <c r="AA264" s="5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93"/>
      <c r="D265" s="6">
        <f t="shared" ref="D265" si="439">$C264*D264</f>
        <v>22392.670410000002</v>
      </c>
      <c r="E265" s="6">
        <f t="shared" ref="E265" si="440">$C264*E264</f>
        <v>193934.09706600002</v>
      </c>
      <c r="F265" s="6">
        <f t="shared" ref="F265:O265" si="441">$C264*F264</f>
        <v>78985.055628000002</v>
      </c>
      <c r="G265" s="6">
        <f t="shared" si="441"/>
        <v>101649.15234599999</v>
      </c>
      <c r="H265" s="6">
        <f t="shared" si="441"/>
        <v>54420.974753999995</v>
      </c>
      <c r="I265" s="6">
        <f t="shared" si="441"/>
        <v>190812.69452400002</v>
      </c>
      <c r="J265" s="6">
        <f t="shared" si="441"/>
        <v>27549.770261999998</v>
      </c>
      <c r="K265" s="6">
        <f t="shared" si="441"/>
        <v>43563.922434</v>
      </c>
      <c r="L265" s="6">
        <f t="shared" si="441"/>
        <v>21578.391486</v>
      </c>
      <c r="M265" s="6">
        <f t="shared" si="441"/>
        <v>34606.854269999996</v>
      </c>
      <c r="N265" s="6">
        <f t="shared" si="441"/>
        <v>188505.57090600001</v>
      </c>
      <c r="O265" s="6">
        <f t="shared" si="441"/>
        <v>31892.591189999999</v>
      </c>
      <c r="P265" s="6">
        <f t="shared" ref="P265" si="442">$C264*P264</f>
        <v>0</v>
      </c>
      <c r="Q265" s="6">
        <f t="shared" ref="Q265" si="443">$C264*Q264</f>
        <v>48721.022286000007</v>
      </c>
      <c r="R265" s="6">
        <f t="shared" ref="R265:AB265" si="444">$C264*R264</f>
        <v>24564.080874000003</v>
      </c>
      <c r="S265" s="6">
        <f t="shared" si="444"/>
        <v>5699.9524679999995</v>
      </c>
      <c r="T265" s="6">
        <f t="shared" si="444"/>
        <v>69349.421694000004</v>
      </c>
      <c r="U265" s="6">
        <f t="shared" si="444"/>
        <v>23478.375641999999</v>
      </c>
      <c r="V265" s="6">
        <f t="shared" si="444"/>
        <v>49942.440671999997</v>
      </c>
      <c r="W265" s="6">
        <f t="shared" si="444"/>
        <v>60120.927221999998</v>
      </c>
      <c r="X265" s="6">
        <f t="shared" si="444"/>
        <v>81292.179246</v>
      </c>
      <c r="Y265" s="6">
        <f t="shared" si="444"/>
        <v>3257.1156959999998</v>
      </c>
      <c r="Z265" s="6">
        <f t="shared" si="444"/>
        <v>0</v>
      </c>
      <c r="AA265" s="6">
        <f t="shared" si="444"/>
        <v>814.27892399999996</v>
      </c>
      <c r="AB265" s="6">
        <f t="shared" si="444"/>
        <v>0</v>
      </c>
      <c r="AC265" s="67"/>
      <c r="AD265" s="55"/>
    </row>
    <row r="266" spans="1:30" s="52" customFormat="1">
      <c r="A266" s="95" t="s">
        <v>409</v>
      </c>
      <c r="B266" s="74">
        <f>32571157.03/2</f>
        <v>16285578.515000001</v>
      </c>
      <c r="C266" s="201">
        <f t="shared" si="306"/>
        <v>1357131.54</v>
      </c>
      <c r="D266" s="5"/>
      <c r="E266" s="5"/>
      <c r="F266" s="5">
        <v>0.21299999999999999</v>
      </c>
      <c r="G266" s="5"/>
      <c r="H266" s="5">
        <v>6.6199999999999995E-2</v>
      </c>
      <c r="I266" s="5"/>
      <c r="J266" s="5"/>
      <c r="K266" s="5"/>
      <c r="L266" s="5"/>
      <c r="M266" s="5"/>
      <c r="N266" s="5">
        <v>0.64590000000000003</v>
      </c>
      <c r="O266" s="5"/>
      <c r="P266" s="5"/>
      <c r="Q266" s="5"/>
      <c r="R266" s="5"/>
      <c r="S266" s="5"/>
      <c r="T266" s="5"/>
      <c r="U266" s="5"/>
      <c r="V266" s="5">
        <v>7.4899999999999994E-2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93"/>
      <c r="D267" s="6">
        <f t="shared" ref="D267" si="445">$C266*D266</f>
        <v>0</v>
      </c>
      <c r="E267" s="6">
        <f t="shared" ref="E267" si="446">$C266*E266</f>
        <v>0</v>
      </c>
      <c r="F267" s="6">
        <f t="shared" ref="F267:O267" si="447">$C266*F266</f>
        <v>289069.01802000002</v>
      </c>
      <c r="G267" s="6">
        <f t="shared" si="447"/>
        <v>0</v>
      </c>
      <c r="H267" s="6">
        <f t="shared" si="447"/>
        <v>89842.10794799999</v>
      </c>
      <c r="I267" s="6">
        <f t="shared" si="447"/>
        <v>0</v>
      </c>
      <c r="J267" s="6">
        <f t="shared" si="447"/>
        <v>0</v>
      </c>
      <c r="K267" s="6">
        <f t="shared" si="447"/>
        <v>0</v>
      </c>
      <c r="L267" s="6">
        <f t="shared" si="447"/>
        <v>0</v>
      </c>
      <c r="M267" s="6">
        <f t="shared" si="447"/>
        <v>0</v>
      </c>
      <c r="N267" s="6">
        <f t="shared" si="447"/>
        <v>876571.26168600004</v>
      </c>
      <c r="O267" s="6">
        <f t="shared" si="447"/>
        <v>0</v>
      </c>
      <c r="P267" s="6">
        <f t="shared" ref="P267" si="448">$C266*P266</f>
        <v>0</v>
      </c>
      <c r="Q267" s="6">
        <f t="shared" ref="Q267" si="449">$C266*Q266</f>
        <v>0</v>
      </c>
      <c r="R267" s="6">
        <f t="shared" ref="R267:AB267" si="450">$C266*R266</f>
        <v>0</v>
      </c>
      <c r="S267" s="6">
        <f t="shared" si="450"/>
        <v>0</v>
      </c>
      <c r="T267" s="6">
        <f t="shared" si="450"/>
        <v>0</v>
      </c>
      <c r="U267" s="6">
        <f t="shared" si="450"/>
        <v>0</v>
      </c>
      <c r="V267" s="6">
        <f t="shared" si="450"/>
        <v>101649.15234599999</v>
      </c>
      <c r="W267" s="6">
        <f t="shared" si="450"/>
        <v>0</v>
      </c>
      <c r="X267" s="6">
        <f t="shared" si="450"/>
        <v>0</v>
      </c>
      <c r="Y267" s="6">
        <f t="shared" si="450"/>
        <v>0</v>
      </c>
      <c r="Z267" s="6">
        <f t="shared" si="450"/>
        <v>0</v>
      </c>
      <c r="AA267" s="6">
        <f t="shared" si="450"/>
        <v>0</v>
      </c>
      <c r="AB267" s="6">
        <f t="shared" si="450"/>
        <v>0</v>
      </c>
      <c r="AC267" s="67"/>
      <c r="AD267" s="55"/>
    </row>
    <row r="268" spans="1:30" s="52" customFormat="1">
      <c r="A268" s="95" t="s">
        <v>77</v>
      </c>
      <c r="B268" s="74">
        <f>10242.75/2</f>
        <v>5121.375</v>
      </c>
      <c r="C268" s="201">
        <f t="shared" si="306"/>
        <v>426.78</v>
      </c>
      <c r="D268" s="38">
        <v>1.6500000000000001E-2</v>
      </c>
      <c r="E268" s="38">
        <v>0.1429</v>
      </c>
      <c r="F268" s="38">
        <v>5.8200000000000002E-2</v>
      </c>
      <c r="G268" s="38">
        <v>7.4899999999999994E-2</v>
      </c>
      <c r="H268" s="38">
        <v>4.0099999999999997E-2</v>
      </c>
      <c r="I268" s="38">
        <v>0.1406</v>
      </c>
      <c r="J268" s="38">
        <v>2.0299999999999999E-2</v>
      </c>
      <c r="K268" s="38">
        <v>3.2099999999999997E-2</v>
      </c>
      <c r="L268" s="38">
        <v>1.5900000000000001E-2</v>
      </c>
      <c r="M268" s="38">
        <v>2.5499999999999998E-2</v>
      </c>
      <c r="N268" s="38">
        <v>0.1389</v>
      </c>
      <c r="O268" s="38">
        <v>2.35E-2</v>
      </c>
      <c r="P268" s="38">
        <v>0</v>
      </c>
      <c r="Q268" s="38">
        <v>3.5900000000000001E-2</v>
      </c>
      <c r="R268" s="38">
        <v>1.8100000000000002E-2</v>
      </c>
      <c r="S268" s="38">
        <v>4.1999999999999997E-3</v>
      </c>
      <c r="T268" s="38">
        <v>5.11E-2</v>
      </c>
      <c r="U268" s="38">
        <v>1.7299999999999999E-2</v>
      </c>
      <c r="V268" s="38">
        <v>3.6799999999999999E-2</v>
      </c>
      <c r="W268" s="38">
        <v>4.4299999999999999E-2</v>
      </c>
      <c r="X268" s="38">
        <v>5.9900000000000002E-2</v>
      </c>
      <c r="Y268" s="38">
        <v>2.3999999999999998E-3</v>
      </c>
      <c r="Z268" s="5">
        <v>0</v>
      </c>
      <c r="AA268" s="5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93"/>
      <c r="D269" s="6">
        <f t="shared" ref="D269" si="451">$C268*D268</f>
        <v>7.0418700000000003</v>
      </c>
      <c r="E269" s="6">
        <f t="shared" ref="E269" si="452">$C268*E268</f>
        <v>60.986861999999995</v>
      </c>
      <c r="F269" s="6">
        <f t="shared" ref="F269:O269" si="453">$C268*F268</f>
        <v>24.838595999999999</v>
      </c>
      <c r="G269" s="6">
        <f t="shared" si="453"/>
        <v>31.965821999999996</v>
      </c>
      <c r="H269" s="6">
        <f t="shared" si="453"/>
        <v>17.113877999999996</v>
      </c>
      <c r="I269" s="6">
        <f t="shared" si="453"/>
        <v>60.005267999999994</v>
      </c>
      <c r="J269" s="6">
        <f t="shared" si="453"/>
        <v>8.6636339999999983</v>
      </c>
      <c r="K269" s="6">
        <f t="shared" si="453"/>
        <v>13.699637999999998</v>
      </c>
      <c r="L269" s="6">
        <f t="shared" si="453"/>
        <v>6.7858020000000003</v>
      </c>
      <c r="M269" s="6">
        <f t="shared" si="453"/>
        <v>10.882889999999998</v>
      </c>
      <c r="N269" s="6">
        <f t="shared" si="453"/>
        <v>59.279741999999992</v>
      </c>
      <c r="O269" s="6">
        <f t="shared" si="453"/>
        <v>10.02933</v>
      </c>
      <c r="P269" s="6">
        <f t="shared" ref="P269" si="454">$C268*P268</f>
        <v>0</v>
      </c>
      <c r="Q269" s="6">
        <f t="shared" ref="Q269" si="455">$C268*Q268</f>
        <v>15.321401999999999</v>
      </c>
      <c r="R269" s="6">
        <f t="shared" ref="R269:AB269" si="456">$C268*R268</f>
        <v>7.7247180000000002</v>
      </c>
      <c r="S269" s="6">
        <f t="shared" si="456"/>
        <v>1.7924759999999997</v>
      </c>
      <c r="T269" s="6">
        <f t="shared" si="456"/>
        <v>21.808457999999998</v>
      </c>
      <c r="U269" s="6">
        <f t="shared" si="456"/>
        <v>7.3832939999999994</v>
      </c>
      <c r="V269" s="6">
        <f t="shared" si="456"/>
        <v>15.705503999999999</v>
      </c>
      <c r="W269" s="6">
        <f t="shared" si="456"/>
        <v>18.906353999999997</v>
      </c>
      <c r="X269" s="6">
        <f t="shared" si="456"/>
        <v>25.564121999999998</v>
      </c>
      <c r="Y269" s="6">
        <f t="shared" si="456"/>
        <v>1.0242719999999998</v>
      </c>
      <c r="Z269" s="6">
        <f t="shared" si="456"/>
        <v>0</v>
      </c>
      <c r="AA269" s="6">
        <f t="shared" si="456"/>
        <v>0.25606799999999996</v>
      </c>
      <c r="AB269" s="6">
        <f t="shared" si="456"/>
        <v>0</v>
      </c>
      <c r="AC269" s="67"/>
      <c r="AD269" s="55"/>
    </row>
    <row r="270" spans="1:30" s="52" customFormat="1">
      <c r="A270" s="95" t="s">
        <v>410</v>
      </c>
      <c r="B270" s="74">
        <f>10242.75/2</f>
        <v>5121.375</v>
      </c>
      <c r="C270" s="201">
        <f t="shared" ref="C270:C332" si="457">ROUND(B270/12,2)</f>
        <v>426.78</v>
      </c>
      <c r="D270" s="5"/>
      <c r="E270" s="5"/>
      <c r="F270" s="5"/>
      <c r="G270" s="5"/>
      <c r="H270" s="5">
        <v>0</v>
      </c>
      <c r="I270" s="5"/>
      <c r="J270" s="5"/>
      <c r="K270" s="5">
        <v>2.9999999999999997E-4</v>
      </c>
      <c r="L270" s="5"/>
      <c r="M270" s="5"/>
      <c r="N270" s="5">
        <v>0.90539999999999998</v>
      </c>
      <c r="O270" s="5">
        <v>2.0000000000000001E-4</v>
      </c>
      <c r="P270" s="5"/>
      <c r="Q270" s="5"/>
      <c r="R270" s="5"/>
      <c r="S270" s="5"/>
      <c r="T270" s="5"/>
      <c r="U270" s="5"/>
      <c r="V270" s="5">
        <v>9.4100000000000003E-2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93"/>
      <c r="D271" s="6">
        <f t="shared" ref="D271" si="458">$C270*D270</f>
        <v>0</v>
      </c>
      <c r="E271" s="6">
        <f t="shared" ref="E271" si="459">$C270*E270</f>
        <v>0</v>
      </c>
      <c r="F271" s="6">
        <f t="shared" ref="F271:O271" si="460">$C270*F270</f>
        <v>0</v>
      </c>
      <c r="G271" s="6">
        <f t="shared" si="460"/>
        <v>0</v>
      </c>
      <c r="H271" s="6">
        <f t="shared" si="460"/>
        <v>0</v>
      </c>
      <c r="I271" s="6">
        <f t="shared" si="460"/>
        <v>0</v>
      </c>
      <c r="J271" s="6">
        <f t="shared" si="460"/>
        <v>0</v>
      </c>
      <c r="K271" s="6">
        <f t="shared" si="460"/>
        <v>0.12803399999999998</v>
      </c>
      <c r="L271" s="6">
        <f t="shared" si="460"/>
        <v>0</v>
      </c>
      <c r="M271" s="6">
        <f t="shared" si="460"/>
        <v>0</v>
      </c>
      <c r="N271" s="6">
        <f t="shared" si="460"/>
        <v>386.406612</v>
      </c>
      <c r="O271" s="6">
        <f t="shared" si="460"/>
        <v>8.5356000000000001E-2</v>
      </c>
      <c r="P271" s="6">
        <f t="shared" ref="P271" si="461">$C270*P270</f>
        <v>0</v>
      </c>
      <c r="Q271" s="6">
        <f t="shared" ref="Q271" si="462">$C270*Q270</f>
        <v>0</v>
      </c>
      <c r="R271" s="6">
        <f t="shared" ref="R271:AB271" si="463">$C270*R270</f>
        <v>0</v>
      </c>
      <c r="S271" s="6">
        <f t="shared" si="463"/>
        <v>0</v>
      </c>
      <c r="T271" s="6">
        <f t="shared" si="463"/>
        <v>0</v>
      </c>
      <c r="U271" s="6">
        <f t="shared" si="463"/>
        <v>0</v>
      </c>
      <c r="V271" s="6">
        <f t="shared" si="463"/>
        <v>40.159998000000002</v>
      </c>
      <c r="W271" s="6">
        <f t="shared" si="463"/>
        <v>0</v>
      </c>
      <c r="X271" s="6">
        <f t="shared" si="463"/>
        <v>0</v>
      </c>
      <c r="Y271" s="6">
        <f t="shared" si="463"/>
        <v>0</v>
      </c>
      <c r="Z271" s="6">
        <f t="shared" si="463"/>
        <v>0</v>
      </c>
      <c r="AA271" s="6">
        <f t="shared" si="463"/>
        <v>0</v>
      </c>
      <c r="AB271" s="6">
        <f t="shared" si="463"/>
        <v>0</v>
      </c>
      <c r="AC271" s="67"/>
      <c r="AD271" s="55"/>
    </row>
    <row r="272" spans="1:30" s="52" customFormat="1">
      <c r="A272" s="95" t="s">
        <v>78</v>
      </c>
      <c r="B272" s="74">
        <f>7102.66/2</f>
        <v>3551.33</v>
      </c>
      <c r="C272" s="201">
        <f t="shared" si="457"/>
        <v>295.94</v>
      </c>
      <c r="D272" s="38">
        <v>1.6500000000000001E-2</v>
      </c>
      <c r="E272" s="38">
        <v>0.1429</v>
      </c>
      <c r="F272" s="38">
        <v>5.8200000000000002E-2</v>
      </c>
      <c r="G272" s="38">
        <v>7.4899999999999994E-2</v>
      </c>
      <c r="H272" s="38">
        <v>4.0099999999999997E-2</v>
      </c>
      <c r="I272" s="38">
        <v>0.1406</v>
      </c>
      <c r="J272" s="38">
        <v>2.0299999999999999E-2</v>
      </c>
      <c r="K272" s="38">
        <v>3.2099999999999997E-2</v>
      </c>
      <c r="L272" s="38">
        <v>1.5900000000000001E-2</v>
      </c>
      <c r="M272" s="38">
        <v>2.5499999999999998E-2</v>
      </c>
      <c r="N272" s="38">
        <v>0.1389</v>
      </c>
      <c r="O272" s="38">
        <v>2.35E-2</v>
      </c>
      <c r="P272" s="38">
        <v>0</v>
      </c>
      <c r="Q272" s="38">
        <v>3.5900000000000001E-2</v>
      </c>
      <c r="R272" s="38">
        <v>1.8100000000000002E-2</v>
      </c>
      <c r="S272" s="38">
        <v>4.1999999999999997E-3</v>
      </c>
      <c r="T272" s="38">
        <v>5.11E-2</v>
      </c>
      <c r="U272" s="38">
        <v>1.7299999999999999E-2</v>
      </c>
      <c r="V272" s="38">
        <v>3.6799999999999999E-2</v>
      </c>
      <c r="W272" s="38">
        <v>4.4299999999999999E-2</v>
      </c>
      <c r="X272" s="38">
        <v>5.9900000000000002E-2</v>
      </c>
      <c r="Y272" s="38">
        <v>2.3999999999999998E-3</v>
      </c>
      <c r="Z272" s="5">
        <v>0</v>
      </c>
      <c r="AA272" s="5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93"/>
      <c r="D273" s="6">
        <f t="shared" ref="D273" si="464">$C272*D272</f>
        <v>4.8830100000000005</v>
      </c>
      <c r="E273" s="6">
        <f t="shared" ref="E273" si="465">$C272*E272</f>
        <v>42.289825999999998</v>
      </c>
      <c r="F273" s="6">
        <f t="shared" ref="F273:O273" si="466">$C272*F272</f>
        <v>17.223708000000002</v>
      </c>
      <c r="G273" s="6">
        <f t="shared" si="466"/>
        <v>22.165906</v>
      </c>
      <c r="H273" s="6">
        <f t="shared" si="466"/>
        <v>11.867194</v>
      </c>
      <c r="I273" s="6">
        <f t="shared" si="466"/>
        <v>41.609164</v>
      </c>
      <c r="J273" s="6">
        <f t="shared" si="466"/>
        <v>6.0075819999999993</v>
      </c>
      <c r="K273" s="6">
        <f t="shared" si="466"/>
        <v>9.4996739999999988</v>
      </c>
      <c r="L273" s="6">
        <f t="shared" si="466"/>
        <v>4.7054460000000002</v>
      </c>
      <c r="M273" s="6">
        <f t="shared" si="466"/>
        <v>7.5464699999999993</v>
      </c>
      <c r="N273" s="6">
        <f t="shared" si="466"/>
        <v>41.106065999999998</v>
      </c>
      <c r="O273" s="6">
        <f t="shared" si="466"/>
        <v>6.9545899999999996</v>
      </c>
      <c r="P273" s="6">
        <f t="shared" ref="P273" si="467">$C272*P272</f>
        <v>0</v>
      </c>
      <c r="Q273" s="6">
        <f t="shared" ref="Q273" si="468">$C272*Q272</f>
        <v>10.624246000000001</v>
      </c>
      <c r="R273" s="6">
        <f t="shared" ref="R273:AB273" si="469">$C272*R272</f>
        <v>5.3565140000000007</v>
      </c>
      <c r="S273" s="6">
        <f t="shared" si="469"/>
        <v>1.2429479999999999</v>
      </c>
      <c r="T273" s="6">
        <f t="shared" si="469"/>
        <v>15.122534</v>
      </c>
      <c r="U273" s="6">
        <f t="shared" si="469"/>
        <v>5.1197619999999997</v>
      </c>
      <c r="V273" s="6">
        <f t="shared" si="469"/>
        <v>10.890592</v>
      </c>
      <c r="W273" s="6">
        <f t="shared" si="469"/>
        <v>13.110142</v>
      </c>
      <c r="X273" s="6">
        <f t="shared" si="469"/>
        <v>17.726806</v>
      </c>
      <c r="Y273" s="6">
        <f t="shared" si="469"/>
        <v>0.71025599999999989</v>
      </c>
      <c r="Z273" s="6">
        <f t="shared" si="469"/>
        <v>0</v>
      </c>
      <c r="AA273" s="6">
        <f t="shared" si="469"/>
        <v>0.17756399999999997</v>
      </c>
      <c r="AB273" s="6">
        <f t="shared" si="469"/>
        <v>0</v>
      </c>
      <c r="AC273" s="67"/>
      <c r="AD273" s="55"/>
    </row>
    <row r="274" spans="1:30" s="52" customFormat="1">
      <c r="A274" s="95" t="s">
        <v>411</v>
      </c>
      <c r="B274" s="74">
        <f>7102.66/2</f>
        <v>3551.33</v>
      </c>
      <c r="C274" s="201">
        <f t="shared" si="457"/>
        <v>295.94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v>0.92830000000000001</v>
      </c>
      <c r="O274" s="5"/>
      <c r="P274" s="5"/>
      <c r="Q274" s="5"/>
      <c r="R274" s="5"/>
      <c r="S274" s="5"/>
      <c r="T274" s="5"/>
      <c r="U274" s="5"/>
      <c r="V274" s="5">
        <v>7.17E-2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93"/>
      <c r="D275" s="6">
        <f t="shared" ref="D275" si="470">$C274*D274</f>
        <v>0</v>
      </c>
      <c r="E275" s="6">
        <f t="shared" ref="E275" si="471">$C274*E274</f>
        <v>0</v>
      </c>
      <c r="F275" s="6">
        <f t="shared" ref="F275:O275" si="472">$C274*F274</f>
        <v>0</v>
      </c>
      <c r="G275" s="6">
        <f t="shared" si="472"/>
        <v>0</v>
      </c>
      <c r="H275" s="6">
        <f t="shared" si="472"/>
        <v>0</v>
      </c>
      <c r="I275" s="6">
        <f t="shared" si="472"/>
        <v>0</v>
      </c>
      <c r="J275" s="6">
        <f t="shared" si="472"/>
        <v>0</v>
      </c>
      <c r="K275" s="6">
        <f t="shared" si="472"/>
        <v>0</v>
      </c>
      <c r="L275" s="6">
        <f t="shared" si="472"/>
        <v>0</v>
      </c>
      <c r="M275" s="6">
        <f t="shared" si="472"/>
        <v>0</v>
      </c>
      <c r="N275" s="6">
        <f t="shared" si="472"/>
        <v>274.72110200000003</v>
      </c>
      <c r="O275" s="6">
        <f t="shared" si="472"/>
        <v>0</v>
      </c>
      <c r="P275" s="6">
        <f t="shared" ref="P275" si="473">$C274*P274</f>
        <v>0</v>
      </c>
      <c r="Q275" s="6">
        <f t="shared" ref="Q275" si="474">$C274*Q274</f>
        <v>0</v>
      </c>
      <c r="R275" s="6">
        <f t="shared" ref="R275:AB275" si="475">$C274*R274</f>
        <v>0</v>
      </c>
      <c r="S275" s="6">
        <f t="shared" si="475"/>
        <v>0</v>
      </c>
      <c r="T275" s="6">
        <f t="shared" si="475"/>
        <v>0</v>
      </c>
      <c r="U275" s="6">
        <f t="shared" si="475"/>
        <v>0</v>
      </c>
      <c r="V275" s="6">
        <f t="shared" si="475"/>
        <v>21.218897999999999</v>
      </c>
      <c r="W275" s="6">
        <f t="shared" si="475"/>
        <v>0</v>
      </c>
      <c r="X275" s="6">
        <f t="shared" si="475"/>
        <v>0</v>
      </c>
      <c r="Y275" s="6">
        <f t="shared" si="475"/>
        <v>0</v>
      </c>
      <c r="Z275" s="6">
        <f t="shared" si="475"/>
        <v>0</v>
      </c>
      <c r="AA275" s="6">
        <f t="shared" si="475"/>
        <v>0</v>
      </c>
      <c r="AB275" s="6">
        <f t="shared" si="475"/>
        <v>0</v>
      </c>
      <c r="AC275" s="67"/>
      <c r="AD275" s="55"/>
    </row>
    <row r="276" spans="1:30" s="52" customFormat="1">
      <c r="A276" s="95" t="s">
        <v>79</v>
      </c>
      <c r="B276" s="74">
        <v>1432790.33</v>
      </c>
      <c r="C276" s="201">
        <f t="shared" si="457"/>
        <v>119399.19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189"/>
      <c r="C277" s="193"/>
      <c r="D277" s="6">
        <f t="shared" ref="D277" si="476">$C276*D276</f>
        <v>0</v>
      </c>
      <c r="E277" s="6">
        <f t="shared" ref="E277" si="477">$C276*E276</f>
        <v>0</v>
      </c>
      <c r="F277" s="6">
        <f t="shared" ref="F277:AB277" si="478">$C276*F276</f>
        <v>0</v>
      </c>
      <c r="G277" s="6">
        <f t="shared" si="478"/>
        <v>0</v>
      </c>
      <c r="H277" s="6">
        <f t="shared" si="478"/>
        <v>9026.5787639999999</v>
      </c>
      <c r="I277" s="6">
        <f t="shared" si="478"/>
        <v>0</v>
      </c>
      <c r="J277" s="6">
        <f t="shared" si="478"/>
        <v>0</v>
      </c>
      <c r="K277" s="6">
        <f t="shared" si="478"/>
        <v>0</v>
      </c>
      <c r="L277" s="6">
        <f t="shared" si="478"/>
        <v>0</v>
      </c>
      <c r="M277" s="6">
        <f t="shared" si="478"/>
        <v>1229.811657</v>
      </c>
      <c r="N277" s="6">
        <f t="shared" si="478"/>
        <v>93382.106499000001</v>
      </c>
      <c r="O277" s="6">
        <f t="shared" si="478"/>
        <v>0</v>
      </c>
      <c r="P277" s="6">
        <f t="shared" si="478"/>
        <v>0</v>
      </c>
      <c r="Q277" s="6">
        <f t="shared" si="478"/>
        <v>0</v>
      </c>
      <c r="R277" s="6">
        <f t="shared" si="478"/>
        <v>919.37376300000005</v>
      </c>
      <c r="S277" s="6">
        <f t="shared" si="478"/>
        <v>0</v>
      </c>
      <c r="T277" s="6">
        <f t="shared" si="478"/>
        <v>1659.648741</v>
      </c>
      <c r="U277" s="6">
        <f t="shared" si="478"/>
        <v>0</v>
      </c>
      <c r="V277" s="6">
        <f t="shared" si="478"/>
        <v>13181.670576</v>
      </c>
      <c r="W277" s="6">
        <f t="shared" si="478"/>
        <v>0</v>
      </c>
      <c r="X277" s="6">
        <f t="shared" si="478"/>
        <v>0</v>
      </c>
      <c r="Y277" s="6">
        <f t="shared" si="478"/>
        <v>0</v>
      </c>
      <c r="Z277" s="6">
        <f t="shared" si="478"/>
        <v>0</v>
      </c>
      <c r="AA277" s="6">
        <f t="shared" si="478"/>
        <v>0</v>
      </c>
      <c r="AB277" s="6">
        <f t="shared" si="478"/>
        <v>0</v>
      </c>
      <c r="AC277" s="67"/>
      <c r="AD277" s="55"/>
    </row>
    <row r="278" spans="1:30" s="52" customFormat="1">
      <c r="A278" s="95" t="s">
        <v>80</v>
      </c>
      <c r="B278" s="74">
        <v>117305.29</v>
      </c>
      <c r="C278" s="201">
        <f t="shared" si="457"/>
        <v>9775.44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189"/>
      <c r="C279" s="193"/>
      <c r="D279" s="6">
        <f t="shared" ref="D279" si="479">$C278*D278</f>
        <v>0</v>
      </c>
      <c r="E279" s="6">
        <f t="shared" ref="E279" si="480">$C278*E278</f>
        <v>0</v>
      </c>
      <c r="F279" s="6">
        <f t="shared" ref="F279:AB279" si="481">$C278*F278</f>
        <v>3621.8005200000002</v>
      </c>
      <c r="G279" s="6">
        <f t="shared" si="481"/>
        <v>0</v>
      </c>
      <c r="H279" s="6">
        <f t="shared" si="481"/>
        <v>0</v>
      </c>
      <c r="I279" s="6">
        <f t="shared" si="481"/>
        <v>0</v>
      </c>
      <c r="J279" s="6">
        <f t="shared" si="481"/>
        <v>0</v>
      </c>
      <c r="K279" s="6">
        <f t="shared" si="481"/>
        <v>0</v>
      </c>
      <c r="L279" s="6">
        <f t="shared" si="481"/>
        <v>0</v>
      </c>
      <c r="M279" s="6">
        <f t="shared" si="481"/>
        <v>0</v>
      </c>
      <c r="N279" s="6">
        <f t="shared" si="481"/>
        <v>6153.6394799999998</v>
      </c>
      <c r="O279" s="6">
        <f t="shared" si="481"/>
        <v>0</v>
      </c>
      <c r="P279" s="6">
        <f t="shared" si="481"/>
        <v>0</v>
      </c>
      <c r="Q279" s="6">
        <f t="shared" si="481"/>
        <v>0</v>
      </c>
      <c r="R279" s="6">
        <f t="shared" si="481"/>
        <v>0</v>
      </c>
      <c r="S279" s="6">
        <f t="shared" si="481"/>
        <v>0</v>
      </c>
      <c r="T279" s="6">
        <f t="shared" si="481"/>
        <v>0</v>
      </c>
      <c r="U279" s="6">
        <f t="shared" si="481"/>
        <v>0</v>
      </c>
      <c r="V279" s="6">
        <f t="shared" si="481"/>
        <v>0</v>
      </c>
      <c r="W279" s="6">
        <f t="shared" si="481"/>
        <v>0</v>
      </c>
      <c r="X279" s="6">
        <f t="shared" si="481"/>
        <v>0</v>
      </c>
      <c r="Y279" s="6">
        <f t="shared" si="481"/>
        <v>0</v>
      </c>
      <c r="Z279" s="6">
        <f t="shared" si="481"/>
        <v>0</v>
      </c>
      <c r="AA279" s="6">
        <f t="shared" si="481"/>
        <v>0</v>
      </c>
      <c r="AB279" s="6">
        <f t="shared" si="481"/>
        <v>0</v>
      </c>
      <c r="AC279" s="67"/>
      <c r="AD279" s="55"/>
    </row>
    <row r="280" spans="1:30" s="52" customFormat="1">
      <c r="A280" s="95" t="s">
        <v>81</v>
      </c>
      <c r="B280" s="74">
        <f>1569.2/2</f>
        <v>784.6</v>
      </c>
      <c r="C280" s="201">
        <f t="shared" si="457"/>
        <v>65.38</v>
      </c>
      <c r="D280" s="38">
        <v>1.6500000000000001E-2</v>
      </c>
      <c r="E280" s="38">
        <v>0.1429</v>
      </c>
      <c r="F280" s="38">
        <v>5.8200000000000002E-2</v>
      </c>
      <c r="G280" s="38">
        <v>7.4899999999999994E-2</v>
      </c>
      <c r="H280" s="38">
        <v>4.0099999999999997E-2</v>
      </c>
      <c r="I280" s="38">
        <v>0.1406</v>
      </c>
      <c r="J280" s="38">
        <v>2.0299999999999999E-2</v>
      </c>
      <c r="K280" s="38">
        <v>3.2099999999999997E-2</v>
      </c>
      <c r="L280" s="38">
        <v>1.5900000000000001E-2</v>
      </c>
      <c r="M280" s="38">
        <v>2.5499999999999998E-2</v>
      </c>
      <c r="N280" s="38">
        <v>0.1389</v>
      </c>
      <c r="O280" s="38">
        <v>2.35E-2</v>
      </c>
      <c r="P280" s="38">
        <v>0</v>
      </c>
      <c r="Q280" s="38">
        <v>3.5900000000000001E-2</v>
      </c>
      <c r="R280" s="38">
        <v>1.8100000000000002E-2</v>
      </c>
      <c r="S280" s="38">
        <v>4.1999999999999997E-3</v>
      </c>
      <c r="T280" s="38">
        <v>5.11E-2</v>
      </c>
      <c r="U280" s="38">
        <v>1.7299999999999999E-2</v>
      </c>
      <c r="V280" s="38">
        <v>3.6799999999999999E-2</v>
      </c>
      <c r="W280" s="38">
        <v>4.4299999999999999E-2</v>
      </c>
      <c r="X280" s="38">
        <v>5.9900000000000002E-2</v>
      </c>
      <c r="Y280" s="38">
        <v>2.3999999999999998E-3</v>
      </c>
      <c r="Z280" s="5">
        <v>0</v>
      </c>
      <c r="AA280" s="5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93"/>
      <c r="D281" s="6">
        <f t="shared" ref="D281" si="482">$C280*D280</f>
        <v>1.07877</v>
      </c>
      <c r="E281" s="6">
        <f t="shared" ref="E281" si="483">$C280*E280</f>
        <v>9.3428019999999989</v>
      </c>
      <c r="F281" s="6">
        <f t="shared" ref="F281:O281" si="484">$C280*F280</f>
        <v>3.8051159999999999</v>
      </c>
      <c r="G281" s="6">
        <f t="shared" si="484"/>
        <v>4.8969619999999994</v>
      </c>
      <c r="H281" s="6">
        <f t="shared" si="484"/>
        <v>2.6217379999999997</v>
      </c>
      <c r="I281" s="6">
        <f t="shared" si="484"/>
        <v>9.1924279999999996</v>
      </c>
      <c r="J281" s="6">
        <f t="shared" si="484"/>
        <v>1.3272139999999999</v>
      </c>
      <c r="K281" s="6">
        <f t="shared" si="484"/>
        <v>2.0986979999999997</v>
      </c>
      <c r="L281" s="6">
        <f t="shared" si="484"/>
        <v>1.039542</v>
      </c>
      <c r="M281" s="6">
        <f t="shared" si="484"/>
        <v>1.6671899999999997</v>
      </c>
      <c r="N281" s="6">
        <f t="shared" si="484"/>
        <v>9.0812819999999999</v>
      </c>
      <c r="O281" s="6">
        <f t="shared" si="484"/>
        <v>1.53643</v>
      </c>
      <c r="P281" s="6">
        <f t="shared" ref="P281" si="485">$C280*P280</f>
        <v>0</v>
      </c>
      <c r="Q281" s="6">
        <f t="shared" ref="Q281" si="486">$C280*Q280</f>
        <v>2.3471419999999998</v>
      </c>
      <c r="R281" s="6">
        <f t="shared" ref="R281:AB281" si="487">$C280*R280</f>
        <v>1.183378</v>
      </c>
      <c r="S281" s="6">
        <f t="shared" si="487"/>
        <v>0.27459599999999995</v>
      </c>
      <c r="T281" s="6">
        <f t="shared" si="487"/>
        <v>3.3409179999999998</v>
      </c>
      <c r="U281" s="6">
        <f t="shared" si="487"/>
        <v>1.1310739999999999</v>
      </c>
      <c r="V281" s="6">
        <f t="shared" si="487"/>
        <v>2.4059839999999997</v>
      </c>
      <c r="W281" s="6">
        <f t="shared" si="487"/>
        <v>2.8963339999999995</v>
      </c>
      <c r="X281" s="6">
        <f t="shared" si="487"/>
        <v>3.9162619999999997</v>
      </c>
      <c r="Y281" s="6">
        <f t="shared" si="487"/>
        <v>0.15691199999999997</v>
      </c>
      <c r="Z281" s="6">
        <f t="shared" si="487"/>
        <v>0</v>
      </c>
      <c r="AA281" s="6">
        <f t="shared" si="487"/>
        <v>3.9227999999999992E-2</v>
      </c>
      <c r="AB281" s="6">
        <f t="shared" si="487"/>
        <v>0</v>
      </c>
      <c r="AC281" s="67"/>
      <c r="AD281" s="55"/>
    </row>
    <row r="282" spans="1:30" s="52" customFormat="1">
      <c r="A282" s="95" t="s">
        <v>412</v>
      </c>
      <c r="B282" s="74">
        <f>1569.2/2</f>
        <v>784.6</v>
      </c>
      <c r="C282" s="201">
        <f t="shared" si="457"/>
        <v>65.38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93"/>
      <c r="D283" s="6">
        <f t="shared" ref="D283" si="488">$C282*D282</f>
        <v>0</v>
      </c>
      <c r="E283" s="6">
        <f t="shared" ref="E283" si="489">$C282*E282</f>
        <v>0</v>
      </c>
      <c r="F283" s="6">
        <f t="shared" ref="F283:O283" si="490">$C282*F282</f>
        <v>0</v>
      </c>
      <c r="G283" s="6">
        <f t="shared" si="490"/>
        <v>0</v>
      </c>
      <c r="H283" s="6">
        <f t="shared" si="490"/>
        <v>0</v>
      </c>
      <c r="I283" s="6">
        <f t="shared" si="490"/>
        <v>0</v>
      </c>
      <c r="J283" s="6">
        <f t="shared" si="490"/>
        <v>0</v>
      </c>
      <c r="K283" s="6">
        <f t="shared" si="490"/>
        <v>0</v>
      </c>
      <c r="L283" s="6">
        <f t="shared" si="490"/>
        <v>0</v>
      </c>
      <c r="M283" s="6">
        <f t="shared" si="490"/>
        <v>0</v>
      </c>
      <c r="N283" s="6">
        <f t="shared" si="490"/>
        <v>65.38</v>
      </c>
      <c r="O283" s="6">
        <f t="shared" si="490"/>
        <v>0</v>
      </c>
      <c r="P283" s="6">
        <f t="shared" ref="P283" si="491">$C282*P282</f>
        <v>0</v>
      </c>
      <c r="Q283" s="6">
        <f t="shared" ref="Q283" si="492">$C282*Q282</f>
        <v>0</v>
      </c>
      <c r="R283" s="6">
        <f t="shared" ref="R283:AB283" si="493">$C282*R282</f>
        <v>0</v>
      </c>
      <c r="S283" s="6">
        <f t="shared" si="493"/>
        <v>0</v>
      </c>
      <c r="T283" s="6">
        <f t="shared" si="493"/>
        <v>0</v>
      </c>
      <c r="U283" s="6">
        <f t="shared" si="493"/>
        <v>0</v>
      </c>
      <c r="V283" s="6">
        <f t="shared" si="493"/>
        <v>0</v>
      </c>
      <c r="W283" s="6">
        <f t="shared" si="493"/>
        <v>0</v>
      </c>
      <c r="X283" s="6">
        <f t="shared" si="493"/>
        <v>0</v>
      </c>
      <c r="Y283" s="6">
        <f t="shared" si="493"/>
        <v>0</v>
      </c>
      <c r="Z283" s="6">
        <f t="shared" si="493"/>
        <v>0</v>
      </c>
      <c r="AA283" s="6">
        <f t="shared" si="493"/>
        <v>0</v>
      </c>
      <c r="AB283" s="6">
        <f t="shared" si="493"/>
        <v>0</v>
      </c>
      <c r="AC283" s="67"/>
      <c r="AD283" s="55"/>
    </row>
    <row r="284" spans="1:30" s="52" customFormat="1">
      <c r="A284" s="95" t="s">
        <v>82</v>
      </c>
      <c r="B284" s="74">
        <f>1569.2/2</f>
        <v>784.6</v>
      </c>
      <c r="C284" s="201">
        <f t="shared" si="457"/>
        <v>65.38</v>
      </c>
      <c r="D284" s="38">
        <v>1.6500000000000001E-2</v>
      </c>
      <c r="E284" s="38">
        <v>0.1429</v>
      </c>
      <c r="F284" s="38">
        <v>5.8200000000000002E-2</v>
      </c>
      <c r="G284" s="38">
        <v>7.4899999999999994E-2</v>
      </c>
      <c r="H284" s="38">
        <v>4.0099999999999997E-2</v>
      </c>
      <c r="I284" s="38">
        <v>0.1406</v>
      </c>
      <c r="J284" s="38">
        <v>2.0299999999999999E-2</v>
      </c>
      <c r="K284" s="38">
        <v>3.2099999999999997E-2</v>
      </c>
      <c r="L284" s="38">
        <v>1.5900000000000001E-2</v>
      </c>
      <c r="M284" s="38">
        <v>2.5499999999999998E-2</v>
      </c>
      <c r="N284" s="38">
        <v>0.1389</v>
      </c>
      <c r="O284" s="38">
        <v>2.35E-2</v>
      </c>
      <c r="P284" s="38">
        <v>0</v>
      </c>
      <c r="Q284" s="38">
        <v>3.5900000000000001E-2</v>
      </c>
      <c r="R284" s="38">
        <v>1.8100000000000002E-2</v>
      </c>
      <c r="S284" s="38">
        <v>4.1999999999999997E-3</v>
      </c>
      <c r="T284" s="38">
        <v>5.11E-2</v>
      </c>
      <c r="U284" s="38">
        <v>1.7299999999999999E-2</v>
      </c>
      <c r="V284" s="38">
        <v>3.6799999999999999E-2</v>
      </c>
      <c r="W284" s="38">
        <v>4.4299999999999999E-2</v>
      </c>
      <c r="X284" s="38">
        <v>5.9900000000000002E-2</v>
      </c>
      <c r="Y284" s="38">
        <v>2.3999999999999998E-3</v>
      </c>
      <c r="Z284" s="5">
        <v>0</v>
      </c>
      <c r="AA284" s="5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93"/>
      <c r="D285" s="6">
        <f t="shared" ref="D285" si="494">$C284*D284</f>
        <v>1.07877</v>
      </c>
      <c r="E285" s="6">
        <f t="shared" ref="E285" si="495">$C284*E284</f>
        <v>9.3428019999999989</v>
      </c>
      <c r="F285" s="6">
        <f t="shared" ref="F285:O285" si="496">$C284*F284</f>
        <v>3.8051159999999999</v>
      </c>
      <c r="G285" s="6">
        <f t="shared" si="496"/>
        <v>4.8969619999999994</v>
      </c>
      <c r="H285" s="6">
        <f t="shared" si="496"/>
        <v>2.6217379999999997</v>
      </c>
      <c r="I285" s="6">
        <f t="shared" si="496"/>
        <v>9.1924279999999996</v>
      </c>
      <c r="J285" s="6">
        <f t="shared" si="496"/>
        <v>1.3272139999999999</v>
      </c>
      <c r="K285" s="6">
        <f t="shared" si="496"/>
        <v>2.0986979999999997</v>
      </c>
      <c r="L285" s="6">
        <f t="shared" si="496"/>
        <v>1.039542</v>
      </c>
      <c r="M285" s="6">
        <f t="shared" si="496"/>
        <v>1.6671899999999997</v>
      </c>
      <c r="N285" s="6">
        <f t="shared" si="496"/>
        <v>9.0812819999999999</v>
      </c>
      <c r="O285" s="6">
        <f t="shared" si="496"/>
        <v>1.53643</v>
      </c>
      <c r="P285" s="6">
        <f t="shared" ref="P285" si="497">$C284*P284</f>
        <v>0</v>
      </c>
      <c r="Q285" s="6">
        <f t="shared" ref="Q285" si="498">$C284*Q284</f>
        <v>2.3471419999999998</v>
      </c>
      <c r="R285" s="6">
        <f t="shared" ref="R285:AB285" si="499">$C284*R284</f>
        <v>1.183378</v>
      </c>
      <c r="S285" s="6">
        <f t="shared" si="499"/>
        <v>0.27459599999999995</v>
      </c>
      <c r="T285" s="6">
        <f t="shared" si="499"/>
        <v>3.3409179999999998</v>
      </c>
      <c r="U285" s="6">
        <f t="shared" si="499"/>
        <v>1.1310739999999999</v>
      </c>
      <c r="V285" s="6">
        <f t="shared" si="499"/>
        <v>2.4059839999999997</v>
      </c>
      <c r="W285" s="6">
        <f t="shared" si="499"/>
        <v>2.8963339999999995</v>
      </c>
      <c r="X285" s="6">
        <f t="shared" si="499"/>
        <v>3.9162619999999997</v>
      </c>
      <c r="Y285" s="6">
        <f t="shared" si="499"/>
        <v>0.15691199999999997</v>
      </c>
      <c r="Z285" s="6">
        <f t="shared" si="499"/>
        <v>0</v>
      </c>
      <c r="AA285" s="6">
        <f t="shared" si="499"/>
        <v>3.9227999999999992E-2</v>
      </c>
      <c r="AB285" s="6">
        <f t="shared" si="499"/>
        <v>0</v>
      </c>
      <c r="AC285" s="67"/>
      <c r="AD285" s="55"/>
    </row>
    <row r="286" spans="1:30" s="52" customFormat="1">
      <c r="A286" s="95" t="s">
        <v>413</v>
      </c>
      <c r="B286" s="74">
        <f>1569.2/2</f>
        <v>784.6</v>
      </c>
      <c r="C286" s="201">
        <f t="shared" si="457"/>
        <v>65.38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93"/>
      <c r="D287" s="6">
        <f t="shared" ref="D287" si="500">$C286*D286</f>
        <v>0</v>
      </c>
      <c r="E287" s="6">
        <f t="shared" ref="E287" si="501">$C286*E286</f>
        <v>0</v>
      </c>
      <c r="F287" s="6">
        <f t="shared" ref="F287:O287" si="502">$C286*F286</f>
        <v>0</v>
      </c>
      <c r="G287" s="6">
        <f t="shared" si="502"/>
        <v>0</v>
      </c>
      <c r="H287" s="6">
        <f t="shared" si="502"/>
        <v>0</v>
      </c>
      <c r="I287" s="6">
        <f t="shared" si="502"/>
        <v>0</v>
      </c>
      <c r="J287" s="6">
        <f t="shared" si="502"/>
        <v>0</v>
      </c>
      <c r="K287" s="6">
        <f t="shared" si="502"/>
        <v>0</v>
      </c>
      <c r="L287" s="6">
        <f t="shared" si="502"/>
        <v>0</v>
      </c>
      <c r="M287" s="6">
        <f t="shared" si="502"/>
        <v>0</v>
      </c>
      <c r="N287" s="6">
        <f t="shared" si="502"/>
        <v>65.38</v>
      </c>
      <c r="O287" s="6">
        <f t="shared" si="502"/>
        <v>0</v>
      </c>
      <c r="P287" s="6">
        <f t="shared" ref="P287" si="503">$C286*P286</f>
        <v>0</v>
      </c>
      <c r="Q287" s="6">
        <f t="shared" ref="Q287" si="504">$C286*Q286</f>
        <v>0</v>
      </c>
      <c r="R287" s="6">
        <f t="shared" ref="R287:AB287" si="505">$C286*R286</f>
        <v>0</v>
      </c>
      <c r="S287" s="6">
        <f t="shared" si="505"/>
        <v>0</v>
      </c>
      <c r="T287" s="6">
        <f t="shared" si="505"/>
        <v>0</v>
      </c>
      <c r="U287" s="6">
        <f t="shared" si="505"/>
        <v>0</v>
      </c>
      <c r="V287" s="6">
        <f t="shared" si="505"/>
        <v>0</v>
      </c>
      <c r="W287" s="6">
        <f t="shared" si="505"/>
        <v>0</v>
      </c>
      <c r="X287" s="6">
        <f t="shared" si="505"/>
        <v>0</v>
      </c>
      <c r="Y287" s="6">
        <f t="shared" si="505"/>
        <v>0</v>
      </c>
      <c r="Z287" s="6">
        <f t="shared" si="505"/>
        <v>0</v>
      </c>
      <c r="AA287" s="6">
        <f t="shared" si="505"/>
        <v>0</v>
      </c>
      <c r="AB287" s="6">
        <f t="shared" si="505"/>
        <v>0</v>
      </c>
      <c r="AC287" s="67"/>
      <c r="AD287" s="55"/>
    </row>
    <row r="288" spans="1:30" s="52" customFormat="1">
      <c r="A288" s="95" t="s">
        <v>83</v>
      </c>
      <c r="B288" s="74">
        <f>82795.71/2</f>
        <v>41397.855000000003</v>
      </c>
      <c r="C288" s="201">
        <f t="shared" si="457"/>
        <v>3449.82</v>
      </c>
      <c r="D288" s="38">
        <v>1.6500000000000001E-2</v>
      </c>
      <c r="E288" s="38">
        <v>0.1429</v>
      </c>
      <c r="F288" s="38">
        <v>5.8200000000000002E-2</v>
      </c>
      <c r="G288" s="38">
        <v>7.4899999999999994E-2</v>
      </c>
      <c r="H288" s="38">
        <v>4.0099999999999997E-2</v>
      </c>
      <c r="I288" s="38">
        <v>0.1406</v>
      </c>
      <c r="J288" s="38">
        <v>2.0299999999999999E-2</v>
      </c>
      <c r="K288" s="38">
        <v>3.2099999999999997E-2</v>
      </c>
      <c r="L288" s="38">
        <v>1.5900000000000001E-2</v>
      </c>
      <c r="M288" s="38">
        <v>2.5499999999999998E-2</v>
      </c>
      <c r="N288" s="38">
        <v>0.1389</v>
      </c>
      <c r="O288" s="38">
        <v>2.35E-2</v>
      </c>
      <c r="P288" s="38">
        <v>0</v>
      </c>
      <c r="Q288" s="38">
        <v>3.5900000000000001E-2</v>
      </c>
      <c r="R288" s="38">
        <v>1.8100000000000002E-2</v>
      </c>
      <c r="S288" s="38">
        <v>4.1999999999999997E-3</v>
      </c>
      <c r="T288" s="38">
        <v>5.11E-2</v>
      </c>
      <c r="U288" s="38">
        <v>1.7299999999999999E-2</v>
      </c>
      <c r="V288" s="38">
        <v>3.6799999999999999E-2</v>
      </c>
      <c r="W288" s="38">
        <v>4.4299999999999999E-2</v>
      </c>
      <c r="X288" s="38">
        <v>5.9900000000000002E-2</v>
      </c>
      <c r="Y288" s="38">
        <v>2.3999999999999998E-3</v>
      </c>
      <c r="Z288" s="5">
        <v>0</v>
      </c>
      <c r="AA288" s="5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93"/>
      <c r="D289" s="6">
        <f t="shared" ref="D289" si="506">$C288*D288</f>
        <v>56.922030000000007</v>
      </c>
      <c r="E289" s="6">
        <f t="shared" ref="E289" si="507">$C288*E288</f>
        <v>492.97927800000002</v>
      </c>
      <c r="F289" s="6">
        <f t="shared" ref="F289:O289" si="508">$C288*F288</f>
        <v>200.77952400000001</v>
      </c>
      <c r="G289" s="6">
        <f t="shared" si="508"/>
        <v>258.39151800000002</v>
      </c>
      <c r="H289" s="6">
        <f t="shared" si="508"/>
        <v>138.337782</v>
      </c>
      <c r="I289" s="6">
        <f t="shared" si="508"/>
        <v>485.04469200000005</v>
      </c>
      <c r="J289" s="6">
        <f t="shared" si="508"/>
        <v>70.031345999999999</v>
      </c>
      <c r="K289" s="6">
        <f t="shared" si="508"/>
        <v>110.739222</v>
      </c>
      <c r="L289" s="6">
        <f t="shared" si="508"/>
        <v>54.852138000000004</v>
      </c>
      <c r="M289" s="6">
        <f t="shared" si="508"/>
        <v>87.970410000000001</v>
      </c>
      <c r="N289" s="6">
        <f t="shared" si="508"/>
        <v>479.17999800000001</v>
      </c>
      <c r="O289" s="6">
        <f t="shared" si="508"/>
        <v>81.07077000000001</v>
      </c>
      <c r="P289" s="6">
        <f t="shared" ref="P289" si="509">$C288*P288</f>
        <v>0</v>
      </c>
      <c r="Q289" s="6">
        <f t="shared" ref="Q289" si="510">$C288*Q288</f>
        <v>123.848538</v>
      </c>
      <c r="R289" s="6">
        <f t="shared" ref="R289:AB289" si="511">$C288*R288</f>
        <v>62.441742000000005</v>
      </c>
      <c r="S289" s="6">
        <f t="shared" si="511"/>
        <v>14.489243999999999</v>
      </c>
      <c r="T289" s="6">
        <f t="shared" si="511"/>
        <v>176.28580200000002</v>
      </c>
      <c r="U289" s="6">
        <f t="shared" si="511"/>
        <v>59.681885999999999</v>
      </c>
      <c r="V289" s="6">
        <f t="shared" si="511"/>
        <v>126.95337600000001</v>
      </c>
      <c r="W289" s="6">
        <f t="shared" si="511"/>
        <v>152.82702600000002</v>
      </c>
      <c r="X289" s="6">
        <f t="shared" si="511"/>
        <v>206.64421800000002</v>
      </c>
      <c r="Y289" s="6">
        <f t="shared" si="511"/>
        <v>8.2795679999999994</v>
      </c>
      <c r="Z289" s="6">
        <f t="shared" si="511"/>
        <v>0</v>
      </c>
      <c r="AA289" s="6">
        <f t="shared" si="511"/>
        <v>2.0698919999999998</v>
      </c>
      <c r="AB289" s="6">
        <f t="shared" si="511"/>
        <v>0</v>
      </c>
      <c r="AC289" s="67"/>
      <c r="AD289" s="55"/>
    </row>
    <row r="290" spans="1:30" s="52" customFormat="1">
      <c r="A290" s="95" t="s">
        <v>414</v>
      </c>
      <c r="B290" s="74">
        <f>82795.71/2</f>
        <v>41397.855000000003</v>
      </c>
      <c r="C290" s="201">
        <f t="shared" si="457"/>
        <v>3449.82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93"/>
      <c r="D291" s="6">
        <f t="shared" ref="D291" si="512">$C290*D290</f>
        <v>0</v>
      </c>
      <c r="E291" s="6">
        <f t="shared" ref="E291" si="513">$C290*E290</f>
        <v>0</v>
      </c>
      <c r="F291" s="6">
        <f t="shared" ref="F291:O291" si="514">$C290*F290</f>
        <v>0</v>
      </c>
      <c r="G291" s="6">
        <f t="shared" si="514"/>
        <v>0</v>
      </c>
      <c r="H291" s="6">
        <f t="shared" si="514"/>
        <v>0</v>
      </c>
      <c r="I291" s="6">
        <f t="shared" si="514"/>
        <v>0</v>
      </c>
      <c r="J291" s="6">
        <f t="shared" si="514"/>
        <v>0</v>
      </c>
      <c r="K291" s="6">
        <f t="shared" si="514"/>
        <v>0</v>
      </c>
      <c r="L291" s="6">
        <f t="shared" si="514"/>
        <v>0</v>
      </c>
      <c r="M291" s="6">
        <f t="shared" si="514"/>
        <v>0</v>
      </c>
      <c r="N291" s="6">
        <f t="shared" si="514"/>
        <v>3449.82</v>
      </c>
      <c r="O291" s="6">
        <f t="shared" si="514"/>
        <v>0</v>
      </c>
      <c r="P291" s="6">
        <f t="shared" ref="P291" si="515">$C290*P290</f>
        <v>0</v>
      </c>
      <c r="Q291" s="6">
        <f t="shared" ref="Q291" si="516">$C290*Q290</f>
        <v>0</v>
      </c>
      <c r="R291" s="6">
        <f t="shared" ref="R291:AB291" si="517">$C290*R290</f>
        <v>0</v>
      </c>
      <c r="S291" s="6">
        <f t="shared" si="517"/>
        <v>0</v>
      </c>
      <c r="T291" s="6">
        <f t="shared" si="517"/>
        <v>0</v>
      </c>
      <c r="U291" s="6">
        <f t="shared" si="517"/>
        <v>0</v>
      </c>
      <c r="V291" s="6">
        <f t="shared" si="517"/>
        <v>0</v>
      </c>
      <c r="W291" s="6">
        <f t="shared" si="517"/>
        <v>0</v>
      </c>
      <c r="X291" s="6">
        <f t="shared" si="517"/>
        <v>0</v>
      </c>
      <c r="Y291" s="6">
        <f t="shared" si="517"/>
        <v>0</v>
      </c>
      <c r="Z291" s="6">
        <f t="shared" si="517"/>
        <v>0</v>
      </c>
      <c r="AA291" s="6">
        <f t="shared" si="517"/>
        <v>0</v>
      </c>
      <c r="AB291" s="6">
        <f t="shared" si="517"/>
        <v>0</v>
      </c>
      <c r="AC291" s="67"/>
      <c r="AD291" s="55"/>
    </row>
    <row r="292" spans="1:30" s="52" customFormat="1">
      <c r="A292" s="95" t="s">
        <v>84</v>
      </c>
      <c r="B292" s="74">
        <f>82795.71/2</f>
        <v>41397.855000000003</v>
      </c>
      <c r="C292" s="201">
        <f t="shared" si="457"/>
        <v>3449.82</v>
      </c>
      <c r="D292" s="38">
        <v>1.6500000000000001E-2</v>
      </c>
      <c r="E292" s="38">
        <v>0.1429</v>
      </c>
      <c r="F292" s="38">
        <v>5.8200000000000002E-2</v>
      </c>
      <c r="G292" s="38">
        <v>7.4899999999999994E-2</v>
      </c>
      <c r="H292" s="38">
        <v>4.0099999999999997E-2</v>
      </c>
      <c r="I292" s="38">
        <v>0.1406</v>
      </c>
      <c r="J292" s="38">
        <v>2.0299999999999999E-2</v>
      </c>
      <c r="K292" s="38">
        <v>3.2099999999999997E-2</v>
      </c>
      <c r="L292" s="38">
        <v>1.5900000000000001E-2</v>
      </c>
      <c r="M292" s="38">
        <v>2.5499999999999998E-2</v>
      </c>
      <c r="N292" s="38">
        <v>0.1389</v>
      </c>
      <c r="O292" s="38">
        <v>2.35E-2</v>
      </c>
      <c r="P292" s="38">
        <v>0</v>
      </c>
      <c r="Q292" s="38">
        <v>3.5900000000000001E-2</v>
      </c>
      <c r="R292" s="38">
        <v>1.8100000000000002E-2</v>
      </c>
      <c r="S292" s="38">
        <v>4.1999999999999997E-3</v>
      </c>
      <c r="T292" s="38">
        <v>5.11E-2</v>
      </c>
      <c r="U292" s="38">
        <v>1.7299999999999999E-2</v>
      </c>
      <c r="V292" s="38">
        <v>3.6799999999999999E-2</v>
      </c>
      <c r="W292" s="38">
        <v>4.4299999999999999E-2</v>
      </c>
      <c r="X292" s="38">
        <v>5.9900000000000002E-2</v>
      </c>
      <c r="Y292" s="38">
        <v>2.3999999999999998E-3</v>
      </c>
      <c r="Z292" s="5">
        <v>0</v>
      </c>
      <c r="AA292" s="5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93"/>
      <c r="D293" s="6">
        <f t="shared" ref="D293" si="518">$C292*D292</f>
        <v>56.922030000000007</v>
      </c>
      <c r="E293" s="6">
        <f t="shared" ref="E293" si="519">$C292*E292</f>
        <v>492.97927800000002</v>
      </c>
      <c r="F293" s="6">
        <f t="shared" ref="F293:O293" si="520">$C292*F292</f>
        <v>200.77952400000001</v>
      </c>
      <c r="G293" s="6">
        <f t="shared" si="520"/>
        <v>258.39151800000002</v>
      </c>
      <c r="H293" s="6">
        <f t="shared" si="520"/>
        <v>138.337782</v>
      </c>
      <c r="I293" s="6">
        <f t="shared" si="520"/>
        <v>485.04469200000005</v>
      </c>
      <c r="J293" s="6">
        <f t="shared" si="520"/>
        <v>70.031345999999999</v>
      </c>
      <c r="K293" s="6">
        <f t="shared" si="520"/>
        <v>110.739222</v>
      </c>
      <c r="L293" s="6">
        <f t="shared" si="520"/>
        <v>54.852138000000004</v>
      </c>
      <c r="M293" s="6">
        <f t="shared" si="520"/>
        <v>87.970410000000001</v>
      </c>
      <c r="N293" s="6">
        <f t="shared" si="520"/>
        <v>479.17999800000001</v>
      </c>
      <c r="O293" s="6">
        <f t="shared" si="520"/>
        <v>81.07077000000001</v>
      </c>
      <c r="P293" s="6">
        <f t="shared" ref="P293" si="521">$C292*P292</f>
        <v>0</v>
      </c>
      <c r="Q293" s="6">
        <f t="shared" ref="Q293" si="522">$C292*Q292</f>
        <v>123.848538</v>
      </c>
      <c r="R293" s="6">
        <f t="shared" ref="R293:AB293" si="523">$C292*R292</f>
        <v>62.441742000000005</v>
      </c>
      <c r="S293" s="6">
        <f t="shared" si="523"/>
        <v>14.489243999999999</v>
      </c>
      <c r="T293" s="6">
        <f t="shared" si="523"/>
        <v>176.28580200000002</v>
      </c>
      <c r="U293" s="6">
        <f t="shared" si="523"/>
        <v>59.681885999999999</v>
      </c>
      <c r="V293" s="6">
        <f t="shared" si="523"/>
        <v>126.95337600000001</v>
      </c>
      <c r="W293" s="6">
        <f t="shared" si="523"/>
        <v>152.82702600000002</v>
      </c>
      <c r="X293" s="6">
        <f t="shared" si="523"/>
        <v>206.64421800000002</v>
      </c>
      <c r="Y293" s="6">
        <f t="shared" si="523"/>
        <v>8.2795679999999994</v>
      </c>
      <c r="Z293" s="6">
        <f t="shared" si="523"/>
        <v>0</v>
      </c>
      <c r="AA293" s="6">
        <f t="shared" si="523"/>
        <v>2.0698919999999998</v>
      </c>
      <c r="AB293" s="6">
        <f t="shared" si="523"/>
        <v>0</v>
      </c>
      <c r="AC293" s="67"/>
      <c r="AD293" s="55"/>
    </row>
    <row r="294" spans="1:30" s="52" customFormat="1">
      <c r="A294" s="95" t="s">
        <v>415</v>
      </c>
      <c r="B294" s="74">
        <f>82795.71/2</f>
        <v>41397.855000000003</v>
      </c>
      <c r="C294" s="201">
        <f t="shared" si="457"/>
        <v>3449.82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93"/>
      <c r="D295" s="6">
        <f t="shared" ref="D295" si="524">$C294*D294</f>
        <v>0</v>
      </c>
      <c r="E295" s="6">
        <f t="shared" ref="E295" si="525">$C294*E294</f>
        <v>0</v>
      </c>
      <c r="F295" s="6">
        <f t="shared" ref="F295:O295" si="526">$C294*F294</f>
        <v>0</v>
      </c>
      <c r="G295" s="6">
        <f t="shared" si="526"/>
        <v>0</v>
      </c>
      <c r="H295" s="6">
        <f t="shared" si="526"/>
        <v>0</v>
      </c>
      <c r="I295" s="6">
        <f t="shared" si="526"/>
        <v>0</v>
      </c>
      <c r="J295" s="6">
        <f t="shared" si="526"/>
        <v>0</v>
      </c>
      <c r="K295" s="6">
        <f t="shared" si="526"/>
        <v>0</v>
      </c>
      <c r="L295" s="6">
        <f t="shared" si="526"/>
        <v>0</v>
      </c>
      <c r="M295" s="6">
        <f t="shared" si="526"/>
        <v>0</v>
      </c>
      <c r="N295" s="6">
        <f t="shared" si="526"/>
        <v>3449.82</v>
      </c>
      <c r="O295" s="6">
        <f t="shared" si="526"/>
        <v>0</v>
      </c>
      <c r="P295" s="6">
        <f t="shared" ref="P295" si="527">$C294*P294</f>
        <v>0</v>
      </c>
      <c r="Q295" s="6">
        <f t="shared" ref="Q295" si="528">$C294*Q294</f>
        <v>0</v>
      </c>
      <c r="R295" s="6">
        <f t="shared" ref="R295:AB295" si="529">$C294*R294</f>
        <v>0</v>
      </c>
      <c r="S295" s="6">
        <f t="shared" si="529"/>
        <v>0</v>
      </c>
      <c r="T295" s="6">
        <f t="shared" si="529"/>
        <v>0</v>
      </c>
      <c r="U295" s="6">
        <f t="shared" si="529"/>
        <v>0</v>
      </c>
      <c r="V295" s="6">
        <f t="shared" si="529"/>
        <v>0</v>
      </c>
      <c r="W295" s="6">
        <f t="shared" si="529"/>
        <v>0</v>
      </c>
      <c r="X295" s="6">
        <f t="shared" si="529"/>
        <v>0</v>
      </c>
      <c r="Y295" s="6">
        <f t="shared" si="529"/>
        <v>0</v>
      </c>
      <c r="Z295" s="6">
        <f t="shared" si="529"/>
        <v>0</v>
      </c>
      <c r="AA295" s="6">
        <f t="shared" si="529"/>
        <v>0</v>
      </c>
      <c r="AB295" s="6">
        <f t="shared" si="529"/>
        <v>0</v>
      </c>
      <c r="AC295" s="67"/>
      <c r="AD295" s="55"/>
    </row>
    <row r="296" spans="1:30" s="52" customFormat="1">
      <c r="A296" s="95" t="s">
        <v>172</v>
      </c>
      <c r="B296" s="74">
        <v>1778974.57</v>
      </c>
      <c r="C296" s="201">
        <f t="shared" si="457"/>
        <v>148247.88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189"/>
      <c r="C297" s="193"/>
      <c r="D297" s="6">
        <f t="shared" ref="D297" si="530">$C296*D296</f>
        <v>326.14533600000004</v>
      </c>
      <c r="E297" s="6">
        <f t="shared" ref="E297" si="531">$C296*E296</f>
        <v>0</v>
      </c>
      <c r="F297" s="6">
        <f t="shared" ref="F297:AB297" si="532">$C296*F296</f>
        <v>0</v>
      </c>
      <c r="G297" s="6">
        <f t="shared" si="532"/>
        <v>0</v>
      </c>
      <c r="H297" s="6">
        <f t="shared" si="532"/>
        <v>11711.58252</v>
      </c>
      <c r="I297" s="6">
        <f t="shared" si="532"/>
        <v>0</v>
      </c>
      <c r="J297" s="6">
        <f t="shared" si="532"/>
        <v>0</v>
      </c>
      <c r="K297" s="6">
        <f t="shared" si="532"/>
        <v>0</v>
      </c>
      <c r="L297" s="6">
        <f t="shared" si="532"/>
        <v>0</v>
      </c>
      <c r="M297" s="6">
        <f t="shared" si="532"/>
        <v>874.66249200000004</v>
      </c>
      <c r="N297" s="6">
        <f t="shared" si="532"/>
        <v>112045.74770400001</v>
      </c>
      <c r="O297" s="6">
        <f t="shared" si="532"/>
        <v>0</v>
      </c>
      <c r="P297" s="6">
        <f t="shared" si="532"/>
        <v>0</v>
      </c>
      <c r="Q297" s="6">
        <f t="shared" si="532"/>
        <v>0</v>
      </c>
      <c r="R297" s="6">
        <f t="shared" si="532"/>
        <v>326.14533600000004</v>
      </c>
      <c r="S297" s="6">
        <f t="shared" si="532"/>
        <v>0</v>
      </c>
      <c r="T297" s="6">
        <f t="shared" si="532"/>
        <v>1082.2095240000001</v>
      </c>
      <c r="U297" s="6">
        <f t="shared" si="532"/>
        <v>0</v>
      </c>
      <c r="V297" s="6">
        <f t="shared" si="532"/>
        <v>21881.387088000003</v>
      </c>
      <c r="W297" s="6">
        <f t="shared" si="532"/>
        <v>0</v>
      </c>
      <c r="X297" s="6">
        <f t="shared" si="532"/>
        <v>0</v>
      </c>
      <c r="Y297" s="6">
        <f t="shared" si="532"/>
        <v>0</v>
      </c>
      <c r="Z297" s="6">
        <f t="shared" si="532"/>
        <v>0</v>
      </c>
      <c r="AA297" s="6">
        <f t="shared" si="532"/>
        <v>0</v>
      </c>
      <c r="AB297" s="6">
        <f t="shared" si="532"/>
        <v>0</v>
      </c>
      <c r="AC297" s="67"/>
      <c r="AD297" s="55"/>
    </row>
    <row r="298" spans="1:30" s="52" customFormat="1">
      <c r="A298" s="95" t="s">
        <v>173</v>
      </c>
      <c r="B298" s="74">
        <f>146252.87/2</f>
        <v>73126.434999999998</v>
      </c>
      <c r="C298" s="201">
        <f t="shared" si="457"/>
        <v>6093.87</v>
      </c>
      <c r="D298" s="38">
        <v>1.6500000000000001E-2</v>
      </c>
      <c r="E298" s="38">
        <v>0.1429</v>
      </c>
      <c r="F298" s="38">
        <v>5.8200000000000002E-2</v>
      </c>
      <c r="G298" s="38">
        <v>7.4899999999999994E-2</v>
      </c>
      <c r="H298" s="38">
        <v>4.0099999999999997E-2</v>
      </c>
      <c r="I298" s="38">
        <v>0.1406</v>
      </c>
      <c r="J298" s="38">
        <v>2.0299999999999999E-2</v>
      </c>
      <c r="K298" s="38">
        <v>3.2099999999999997E-2</v>
      </c>
      <c r="L298" s="38">
        <v>1.5900000000000001E-2</v>
      </c>
      <c r="M298" s="38">
        <v>2.5499999999999998E-2</v>
      </c>
      <c r="N298" s="38">
        <v>0.1389</v>
      </c>
      <c r="O298" s="38">
        <v>2.35E-2</v>
      </c>
      <c r="P298" s="38">
        <v>0</v>
      </c>
      <c r="Q298" s="38">
        <v>3.5900000000000001E-2</v>
      </c>
      <c r="R298" s="38">
        <v>1.8100000000000002E-2</v>
      </c>
      <c r="S298" s="38">
        <v>4.1999999999999997E-3</v>
      </c>
      <c r="T298" s="38">
        <v>5.11E-2</v>
      </c>
      <c r="U298" s="38">
        <v>1.7299999999999999E-2</v>
      </c>
      <c r="V298" s="38">
        <v>3.6799999999999999E-2</v>
      </c>
      <c r="W298" s="38">
        <v>4.4299999999999999E-2</v>
      </c>
      <c r="X298" s="38">
        <v>5.9900000000000002E-2</v>
      </c>
      <c r="Y298" s="38">
        <v>2.3999999999999998E-3</v>
      </c>
      <c r="Z298" s="5">
        <v>0</v>
      </c>
      <c r="AA298" s="5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93"/>
      <c r="D299" s="6">
        <f t="shared" ref="D299" si="533">$C298*D298</f>
        <v>100.548855</v>
      </c>
      <c r="E299" s="6">
        <f t="shared" ref="E299" si="534">$C298*E298</f>
        <v>870.81402300000002</v>
      </c>
      <c r="F299" s="6">
        <f t="shared" ref="F299:O299" si="535">$C298*F298</f>
        <v>354.66323399999999</v>
      </c>
      <c r="G299" s="6">
        <f t="shared" si="535"/>
        <v>456.43086299999993</v>
      </c>
      <c r="H299" s="6">
        <f t="shared" si="535"/>
        <v>244.36418699999999</v>
      </c>
      <c r="I299" s="6">
        <f t="shared" si="535"/>
        <v>856.79812200000003</v>
      </c>
      <c r="J299" s="6">
        <f t="shared" si="535"/>
        <v>123.70556099999999</v>
      </c>
      <c r="K299" s="6">
        <f t="shared" si="535"/>
        <v>195.61322699999997</v>
      </c>
      <c r="L299" s="6">
        <f t="shared" si="535"/>
        <v>96.892533</v>
      </c>
      <c r="M299" s="6">
        <f t="shared" si="535"/>
        <v>155.39368499999998</v>
      </c>
      <c r="N299" s="6">
        <f t="shared" si="535"/>
        <v>846.43854299999998</v>
      </c>
      <c r="O299" s="6">
        <f t="shared" si="535"/>
        <v>143.20594499999999</v>
      </c>
      <c r="P299" s="6">
        <f t="shared" ref="P299" si="536">$C298*P298</f>
        <v>0</v>
      </c>
      <c r="Q299" s="6">
        <f t="shared" ref="Q299" si="537">$C298*Q298</f>
        <v>218.76993300000001</v>
      </c>
      <c r="R299" s="6">
        <f t="shared" ref="R299:AB299" si="538">$C298*R298</f>
        <v>110.299047</v>
      </c>
      <c r="S299" s="6">
        <f t="shared" si="538"/>
        <v>25.594253999999999</v>
      </c>
      <c r="T299" s="6">
        <f t="shared" si="538"/>
        <v>311.39675699999998</v>
      </c>
      <c r="U299" s="6">
        <f t="shared" si="538"/>
        <v>105.42395099999999</v>
      </c>
      <c r="V299" s="6">
        <f t="shared" si="538"/>
        <v>224.25441599999999</v>
      </c>
      <c r="W299" s="6">
        <f t="shared" si="538"/>
        <v>269.95844099999999</v>
      </c>
      <c r="X299" s="6">
        <f t="shared" si="538"/>
        <v>365.02281299999999</v>
      </c>
      <c r="Y299" s="6">
        <f t="shared" si="538"/>
        <v>14.625287999999998</v>
      </c>
      <c r="Z299" s="6">
        <f t="shared" si="538"/>
        <v>0</v>
      </c>
      <c r="AA299" s="6">
        <f t="shared" si="538"/>
        <v>3.6563219999999994</v>
      </c>
      <c r="AB299" s="6">
        <f t="shared" si="538"/>
        <v>0</v>
      </c>
      <c r="AC299" s="67"/>
      <c r="AD299" s="55"/>
    </row>
    <row r="300" spans="1:30" s="52" customFormat="1">
      <c r="A300" s="95" t="s">
        <v>416</v>
      </c>
      <c r="B300" s="74">
        <f>146252.87/2</f>
        <v>73126.434999999998</v>
      </c>
      <c r="C300" s="201">
        <f t="shared" si="457"/>
        <v>6093.87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93"/>
      <c r="D301" s="6">
        <f t="shared" ref="D301" si="539">$C300*D300</f>
        <v>0</v>
      </c>
      <c r="E301" s="6">
        <f t="shared" ref="E301" si="540">$C300*E300</f>
        <v>0</v>
      </c>
      <c r="F301" s="6">
        <f t="shared" ref="F301:O301" si="541">$C300*F300</f>
        <v>0</v>
      </c>
      <c r="G301" s="6">
        <f t="shared" si="541"/>
        <v>0</v>
      </c>
      <c r="H301" s="6">
        <f t="shared" si="541"/>
        <v>0</v>
      </c>
      <c r="I301" s="6">
        <f t="shared" si="541"/>
        <v>0</v>
      </c>
      <c r="J301" s="6">
        <f t="shared" si="541"/>
        <v>0</v>
      </c>
      <c r="K301" s="6">
        <f t="shared" si="541"/>
        <v>0</v>
      </c>
      <c r="L301" s="6">
        <f t="shared" si="541"/>
        <v>0</v>
      </c>
      <c r="M301" s="6">
        <f t="shared" si="541"/>
        <v>0</v>
      </c>
      <c r="N301" s="6">
        <f t="shared" si="541"/>
        <v>6093.87</v>
      </c>
      <c r="O301" s="6">
        <f t="shared" si="541"/>
        <v>0</v>
      </c>
      <c r="P301" s="6">
        <f t="shared" ref="P301" si="542">$C300*P300</f>
        <v>0</v>
      </c>
      <c r="Q301" s="6">
        <f t="shared" ref="Q301" si="543">$C300*Q300</f>
        <v>0</v>
      </c>
      <c r="R301" s="6">
        <f t="shared" ref="R301:AB301" si="544">$C300*R300</f>
        <v>0</v>
      </c>
      <c r="S301" s="6">
        <f t="shared" si="544"/>
        <v>0</v>
      </c>
      <c r="T301" s="6">
        <f t="shared" si="544"/>
        <v>0</v>
      </c>
      <c r="U301" s="6">
        <f t="shared" si="544"/>
        <v>0</v>
      </c>
      <c r="V301" s="6">
        <f t="shared" si="544"/>
        <v>0</v>
      </c>
      <c r="W301" s="6">
        <f t="shared" si="544"/>
        <v>0</v>
      </c>
      <c r="X301" s="6">
        <f t="shared" si="544"/>
        <v>0</v>
      </c>
      <c r="Y301" s="6">
        <f t="shared" si="544"/>
        <v>0</v>
      </c>
      <c r="Z301" s="6">
        <f t="shared" si="544"/>
        <v>0</v>
      </c>
      <c r="AA301" s="6">
        <f t="shared" si="544"/>
        <v>0</v>
      </c>
      <c r="AB301" s="6">
        <f t="shared" si="544"/>
        <v>0</v>
      </c>
      <c r="AC301" s="67"/>
      <c r="AD301" s="55"/>
    </row>
    <row r="302" spans="1:30" s="52" customFormat="1">
      <c r="A302" s="98" t="s">
        <v>174</v>
      </c>
      <c r="B302" s="74">
        <v>3895116.54</v>
      </c>
      <c r="C302" s="201">
        <f>ROUND(B302/12,2)</f>
        <v>324593.05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189"/>
      <c r="C303" s="193"/>
      <c r="D303" s="6">
        <f>$C302*D302</f>
        <v>0</v>
      </c>
      <c r="E303" s="6">
        <f t="shared" ref="E303" si="545">$C302*E302</f>
        <v>0</v>
      </c>
      <c r="F303" s="6">
        <f t="shared" ref="F303" si="546">$C302*F302</f>
        <v>0</v>
      </c>
      <c r="G303" s="6">
        <f t="shared" ref="G303:AB303" si="547">$C302*G302</f>
        <v>0</v>
      </c>
      <c r="H303" s="6">
        <f t="shared" si="547"/>
        <v>2759.0409250000002</v>
      </c>
      <c r="I303" s="6">
        <f t="shared" si="547"/>
        <v>0</v>
      </c>
      <c r="J303" s="6">
        <f t="shared" si="547"/>
        <v>0</v>
      </c>
      <c r="K303" s="6">
        <f t="shared" si="547"/>
        <v>0</v>
      </c>
      <c r="L303" s="6">
        <f t="shared" si="547"/>
        <v>0</v>
      </c>
      <c r="M303" s="6">
        <f t="shared" si="547"/>
        <v>0</v>
      </c>
      <c r="N303" s="6">
        <f t="shared" si="547"/>
        <v>317971.35177999997</v>
      </c>
      <c r="O303" s="6">
        <f t="shared" si="547"/>
        <v>0</v>
      </c>
      <c r="P303" s="6">
        <f t="shared" si="547"/>
        <v>0</v>
      </c>
      <c r="Q303" s="6">
        <f t="shared" si="547"/>
        <v>0</v>
      </c>
      <c r="R303" s="6">
        <f t="shared" si="547"/>
        <v>0</v>
      </c>
      <c r="S303" s="6">
        <f t="shared" si="547"/>
        <v>0</v>
      </c>
      <c r="T303" s="6">
        <f t="shared" si="547"/>
        <v>0</v>
      </c>
      <c r="U303" s="6">
        <f t="shared" si="547"/>
        <v>0</v>
      </c>
      <c r="V303" s="6">
        <f t="shared" si="547"/>
        <v>3862.657295</v>
      </c>
      <c r="W303" s="6">
        <f t="shared" si="547"/>
        <v>0</v>
      </c>
      <c r="X303" s="6">
        <f t="shared" si="547"/>
        <v>0</v>
      </c>
      <c r="Y303" s="6">
        <f t="shared" si="547"/>
        <v>0</v>
      </c>
      <c r="Z303" s="6">
        <f t="shared" si="547"/>
        <v>0</v>
      </c>
      <c r="AA303" s="6">
        <f t="shared" si="547"/>
        <v>0</v>
      </c>
      <c r="AB303" s="6">
        <f t="shared" si="547"/>
        <v>0</v>
      </c>
      <c r="AC303" s="67"/>
      <c r="AD303" s="55"/>
    </row>
    <row r="304" spans="1:30" s="52" customFormat="1">
      <c r="A304" s="95" t="s">
        <v>175</v>
      </c>
      <c r="B304" s="74">
        <f>407695.04/2</f>
        <v>203847.52</v>
      </c>
      <c r="C304" s="201">
        <f t="shared" si="457"/>
        <v>16987.29</v>
      </c>
      <c r="D304" s="38">
        <v>1.6500000000000001E-2</v>
      </c>
      <c r="E304" s="38">
        <v>0.1429</v>
      </c>
      <c r="F304" s="38">
        <v>5.8200000000000002E-2</v>
      </c>
      <c r="G304" s="38">
        <v>7.4899999999999994E-2</v>
      </c>
      <c r="H304" s="38">
        <v>4.0099999999999997E-2</v>
      </c>
      <c r="I304" s="38">
        <v>0.1406</v>
      </c>
      <c r="J304" s="38">
        <v>2.0299999999999999E-2</v>
      </c>
      <c r="K304" s="38">
        <v>3.2099999999999997E-2</v>
      </c>
      <c r="L304" s="38">
        <v>1.5900000000000001E-2</v>
      </c>
      <c r="M304" s="38">
        <v>2.5499999999999998E-2</v>
      </c>
      <c r="N304" s="38">
        <v>0.1389</v>
      </c>
      <c r="O304" s="38">
        <v>2.35E-2</v>
      </c>
      <c r="P304" s="38">
        <v>0</v>
      </c>
      <c r="Q304" s="38">
        <v>3.5900000000000001E-2</v>
      </c>
      <c r="R304" s="38">
        <v>1.8100000000000002E-2</v>
      </c>
      <c r="S304" s="38">
        <v>4.1999999999999997E-3</v>
      </c>
      <c r="T304" s="38">
        <v>5.11E-2</v>
      </c>
      <c r="U304" s="38">
        <v>1.7299999999999999E-2</v>
      </c>
      <c r="V304" s="38">
        <v>3.6799999999999999E-2</v>
      </c>
      <c r="W304" s="38">
        <v>4.4299999999999999E-2</v>
      </c>
      <c r="X304" s="38">
        <v>5.9900000000000002E-2</v>
      </c>
      <c r="Y304" s="38">
        <v>2.3999999999999998E-3</v>
      </c>
      <c r="Z304" s="5">
        <v>0</v>
      </c>
      <c r="AA304" s="5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93"/>
      <c r="D305" s="6">
        <f t="shared" ref="D305" si="548">$C304*D304</f>
        <v>280.29028500000004</v>
      </c>
      <c r="E305" s="6">
        <f t="shared" ref="E305" si="549">$C304*E304</f>
        <v>2427.483741</v>
      </c>
      <c r="F305" s="6">
        <f t="shared" ref="F305:O305" si="550">$C304*F304</f>
        <v>988.66027800000006</v>
      </c>
      <c r="G305" s="6">
        <f t="shared" si="550"/>
        <v>1272.348021</v>
      </c>
      <c r="H305" s="6">
        <f t="shared" si="550"/>
        <v>681.19032900000002</v>
      </c>
      <c r="I305" s="6">
        <f t="shared" si="550"/>
        <v>2388.4129740000003</v>
      </c>
      <c r="J305" s="6">
        <f t="shared" si="550"/>
        <v>344.84198700000002</v>
      </c>
      <c r="K305" s="6">
        <f t="shared" si="550"/>
        <v>545.29200900000001</v>
      </c>
      <c r="L305" s="6">
        <f t="shared" si="550"/>
        <v>270.09791100000001</v>
      </c>
      <c r="M305" s="6">
        <f t="shared" si="550"/>
        <v>433.17589499999997</v>
      </c>
      <c r="N305" s="6">
        <f t="shared" si="550"/>
        <v>2359.5345809999999</v>
      </c>
      <c r="O305" s="6">
        <f t="shared" si="550"/>
        <v>399.20131500000002</v>
      </c>
      <c r="P305" s="6">
        <f t="shared" ref="P305" si="551">$C304*P304</f>
        <v>0</v>
      </c>
      <c r="Q305" s="6">
        <f t="shared" ref="Q305" si="552">$C304*Q304</f>
        <v>609.8437110000001</v>
      </c>
      <c r="R305" s="6">
        <f t="shared" ref="R305:AB305" si="553">$C304*R304</f>
        <v>307.46994900000004</v>
      </c>
      <c r="S305" s="6">
        <f t="shared" si="553"/>
        <v>71.346617999999992</v>
      </c>
      <c r="T305" s="6">
        <f t="shared" si="553"/>
        <v>868.05051900000001</v>
      </c>
      <c r="U305" s="6">
        <f t="shared" si="553"/>
        <v>293.88011699999998</v>
      </c>
      <c r="V305" s="6">
        <f t="shared" si="553"/>
        <v>625.13227200000006</v>
      </c>
      <c r="W305" s="6">
        <f t="shared" si="553"/>
        <v>752.53694700000005</v>
      </c>
      <c r="X305" s="6">
        <f t="shared" si="553"/>
        <v>1017.5386710000001</v>
      </c>
      <c r="Y305" s="6">
        <f t="shared" si="553"/>
        <v>40.769495999999997</v>
      </c>
      <c r="Z305" s="6">
        <f t="shared" si="553"/>
        <v>0</v>
      </c>
      <c r="AA305" s="6">
        <f t="shared" si="553"/>
        <v>10.192373999999999</v>
      </c>
      <c r="AB305" s="6">
        <f t="shared" si="553"/>
        <v>0</v>
      </c>
      <c r="AC305" s="67"/>
      <c r="AD305" s="55"/>
    </row>
    <row r="306" spans="1:30" s="52" customFormat="1">
      <c r="A306" s="95" t="s">
        <v>417</v>
      </c>
      <c r="B306" s="74">
        <f>407695.04/2</f>
        <v>203847.52</v>
      </c>
      <c r="C306" s="201">
        <f t="shared" si="457"/>
        <v>16987.29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93"/>
      <c r="D307" s="6">
        <f t="shared" ref="D307" si="554">$C306*D306</f>
        <v>0</v>
      </c>
      <c r="E307" s="6">
        <f t="shared" ref="E307" si="555">$C306*E306</f>
        <v>0</v>
      </c>
      <c r="F307" s="6">
        <f t="shared" ref="F307:O307" si="556">$C306*F306</f>
        <v>0</v>
      </c>
      <c r="G307" s="6">
        <f t="shared" si="556"/>
        <v>0</v>
      </c>
      <c r="H307" s="6">
        <f t="shared" si="556"/>
        <v>0</v>
      </c>
      <c r="I307" s="6">
        <f t="shared" si="556"/>
        <v>0</v>
      </c>
      <c r="J307" s="6">
        <f t="shared" si="556"/>
        <v>0</v>
      </c>
      <c r="K307" s="6">
        <f t="shared" si="556"/>
        <v>0</v>
      </c>
      <c r="L307" s="6">
        <f t="shared" si="556"/>
        <v>0</v>
      </c>
      <c r="M307" s="6">
        <f t="shared" si="556"/>
        <v>0</v>
      </c>
      <c r="N307" s="6">
        <f t="shared" si="556"/>
        <v>16987.29</v>
      </c>
      <c r="O307" s="6">
        <f t="shared" si="556"/>
        <v>0</v>
      </c>
      <c r="P307" s="6">
        <f t="shared" ref="P307" si="557">$C306*P306</f>
        <v>0</v>
      </c>
      <c r="Q307" s="6">
        <f t="shared" ref="Q307" si="558">$C306*Q306</f>
        <v>0</v>
      </c>
      <c r="R307" s="6">
        <f t="shared" ref="R307:AB307" si="559">$C306*R306</f>
        <v>0</v>
      </c>
      <c r="S307" s="6">
        <f t="shared" si="559"/>
        <v>0</v>
      </c>
      <c r="T307" s="6">
        <f t="shared" si="559"/>
        <v>0</v>
      </c>
      <c r="U307" s="6">
        <f t="shared" si="559"/>
        <v>0</v>
      </c>
      <c r="V307" s="6">
        <f t="shared" si="559"/>
        <v>0</v>
      </c>
      <c r="W307" s="6">
        <f t="shared" si="559"/>
        <v>0</v>
      </c>
      <c r="X307" s="6">
        <f t="shared" si="559"/>
        <v>0</v>
      </c>
      <c r="Y307" s="6">
        <f t="shared" si="559"/>
        <v>0</v>
      </c>
      <c r="Z307" s="6">
        <f t="shared" si="559"/>
        <v>0</v>
      </c>
      <c r="AA307" s="6">
        <f t="shared" si="559"/>
        <v>0</v>
      </c>
      <c r="AB307" s="6">
        <f t="shared" si="559"/>
        <v>0</v>
      </c>
      <c r="AC307" s="67"/>
      <c r="AD307" s="55"/>
    </row>
    <row r="308" spans="1:30" s="52" customFormat="1">
      <c r="A308" s="95" t="s">
        <v>176</v>
      </c>
      <c r="B308" s="74">
        <f>1811790.92/2</f>
        <v>905895.46</v>
      </c>
      <c r="C308" s="201">
        <f t="shared" si="457"/>
        <v>75491.289999999994</v>
      </c>
      <c r="D308" s="38">
        <v>1.6500000000000001E-2</v>
      </c>
      <c r="E308" s="38">
        <v>0.1429</v>
      </c>
      <c r="F308" s="38">
        <v>5.8200000000000002E-2</v>
      </c>
      <c r="G308" s="38">
        <v>7.4899999999999994E-2</v>
      </c>
      <c r="H308" s="38">
        <v>4.0099999999999997E-2</v>
      </c>
      <c r="I308" s="38">
        <v>0.1406</v>
      </c>
      <c r="J308" s="38">
        <v>2.0299999999999999E-2</v>
      </c>
      <c r="K308" s="38">
        <v>3.2099999999999997E-2</v>
      </c>
      <c r="L308" s="38">
        <v>1.5900000000000001E-2</v>
      </c>
      <c r="M308" s="38">
        <v>2.5499999999999998E-2</v>
      </c>
      <c r="N308" s="38">
        <v>0.1389</v>
      </c>
      <c r="O308" s="38">
        <v>2.35E-2</v>
      </c>
      <c r="P308" s="38">
        <v>0</v>
      </c>
      <c r="Q308" s="38">
        <v>3.5900000000000001E-2</v>
      </c>
      <c r="R308" s="38">
        <v>1.8100000000000002E-2</v>
      </c>
      <c r="S308" s="38">
        <v>4.1999999999999997E-3</v>
      </c>
      <c r="T308" s="38">
        <v>5.11E-2</v>
      </c>
      <c r="U308" s="38">
        <v>1.7299999999999999E-2</v>
      </c>
      <c r="V308" s="38">
        <v>3.6799999999999999E-2</v>
      </c>
      <c r="W308" s="38">
        <v>4.4299999999999999E-2</v>
      </c>
      <c r="X308" s="38">
        <v>5.9900000000000002E-2</v>
      </c>
      <c r="Y308" s="38">
        <v>2.3999999999999998E-3</v>
      </c>
      <c r="Z308" s="5">
        <v>0</v>
      </c>
      <c r="AA308" s="5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93"/>
      <c r="D309" s="6">
        <f t="shared" ref="D309" si="560">$C308*D308</f>
        <v>1245.6062849999998</v>
      </c>
      <c r="E309" s="6">
        <f t="shared" ref="E309" si="561">$C308*E308</f>
        <v>10787.705340999999</v>
      </c>
      <c r="F309" s="6">
        <f t="shared" ref="F309:O309" si="562">$C308*F308</f>
        <v>4393.5930779999999</v>
      </c>
      <c r="G309" s="6">
        <f t="shared" si="562"/>
        <v>5654.2976209999988</v>
      </c>
      <c r="H309" s="6">
        <f t="shared" si="562"/>
        <v>3027.2007289999997</v>
      </c>
      <c r="I309" s="6">
        <f t="shared" si="562"/>
        <v>10614.075374</v>
      </c>
      <c r="J309" s="6">
        <f t="shared" si="562"/>
        <v>1532.4731869999998</v>
      </c>
      <c r="K309" s="6">
        <f t="shared" si="562"/>
        <v>2423.2704089999997</v>
      </c>
      <c r="L309" s="6">
        <f t="shared" si="562"/>
        <v>1200.3115109999999</v>
      </c>
      <c r="M309" s="6">
        <f t="shared" si="562"/>
        <v>1925.0278949999997</v>
      </c>
      <c r="N309" s="6">
        <f t="shared" si="562"/>
        <v>10485.740180999999</v>
      </c>
      <c r="O309" s="6">
        <f t="shared" si="562"/>
        <v>1774.0453149999998</v>
      </c>
      <c r="P309" s="6">
        <f t="shared" ref="P309" si="563">$C308*P308</f>
        <v>0</v>
      </c>
      <c r="Q309" s="6">
        <f t="shared" ref="Q309" si="564">$C308*Q308</f>
        <v>2710.137311</v>
      </c>
      <c r="R309" s="6">
        <f t="shared" ref="R309:AB309" si="565">$C308*R308</f>
        <v>1366.392349</v>
      </c>
      <c r="S309" s="6">
        <f t="shared" si="565"/>
        <v>317.06341799999996</v>
      </c>
      <c r="T309" s="6">
        <f t="shared" si="565"/>
        <v>3857.6049189999994</v>
      </c>
      <c r="U309" s="6">
        <f t="shared" si="565"/>
        <v>1305.9993169999998</v>
      </c>
      <c r="V309" s="6">
        <f t="shared" si="565"/>
        <v>2778.0794719999999</v>
      </c>
      <c r="W309" s="6">
        <f t="shared" si="565"/>
        <v>3344.2641469999999</v>
      </c>
      <c r="X309" s="6">
        <f t="shared" si="565"/>
        <v>4521.9282709999998</v>
      </c>
      <c r="Y309" s="6">
        <f t="shared" si="565"/>
        <v>181.17909599999996</v>
      </c>
      <c r="Z309" s="6">
        <f t="shared" si="565"/>
        <v>0</v>
      </c>
      <c r="AA309" s="6">
        <f t="shared" si="565"/>
        <v>45.29477399999999</v>
      </c>
      <c r="AB309" s="6">
        <f t="shared" si="565"/>
        <v>0</v>
      </c>
      <c r="AC309" s="67"/>
      <c r="AD309" s="55"/>
    </row>
    <row r="310" spans="1:30" s="52" customFormat="1">
      <c r="A310" s="95" t="s">
        <v>418</v>
      </c>
      <c r="B310" s="74">
        <f>1811790.92/2</f>
        <v>905895.46</v>
      </c>
      <c r="C310" s="201">
        <f t="shared" si="457"/>
        <v>75491.289999999994</v>
      </c>
      <c r="D310" s="5"/>
      <c r="E310" s="5"/>
      <c r="F310" s="5"/>
      <c r="G310" s="5">
        <v>0</v>
      </c>
      <c r="H310" s="5">
        <v>0.1946</v>
      </c>
      <c r="I310" s="5"/>
      <c r="J310" s="5">
        <v>2.9999999999999997E-4</v>
      </c>
      <c r="K310" s="5">
        <v>8.0000000000000004E-4</v>
      </c>
      <c r="L310" s="5"/>
      <c r="M310" s="5"/>
      <c r="N310" s="5">
        <v>0.53610000000000002</v>
      </c>
      <c r="O310" s="5">
        <v>2.9999999999999997E-4</v>
      </c>
      <c r="P310" s="5"/>
      <c r="Q310" s="5"/>
      <c r="R310" s="5"/>
      <c r="S310" s="5"/>
      <c r="T310" s="5"/>
      <c r="U310" s="5"/>
      <c r="V310" s="5">
        <v>0.26790000000000003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93"/>
      <c r="D311" s="6">
        <f t="shared" ref="D311" si="566">$C310*D310</f>
        <v>0</v>
      </c>
      <c r="E311" s="6">
        <f t="shared" ref="E311" si="567">$C310*E310</f>
        <v>0</v>
      </c>
      <c r="F311" s="6">
        <f t="shared" ref="F311:O311" si="568">$C310*F310</f>
        <v>0</v>
      </c>
      <c r="G311" s="6">
        <f t="shared" si="568"/>
        <v>0</v>
      </c>
      <c r="H311" s="6">
        <f t="shared" si="568"/>
        <v>14690.605033999998</v>
      </c>
      <c r="I311" s="6">
        <f t="shared" si="568"/>
        <v>0</v>
      </c>
      <c r="J311" s="6">
        <f t="shared" si="568"/>
        <v>22.647386999999995</v>
      </c>
      <c r="K311" s="6">
        <f t="shared" si="568"/>
        <v>60.393031999999998</v>
      </c>
      <c r="L311" s="6">
        <f t="shared" si="568"/>
        <v>0</v>
      </c>
      <c r="M311" s="6">
        <f t="shared" si="568"/>
        <v>0</v>
      </c>
      <c r="N311" s="6">
        <f t="shared" si="568"/>
        <v>40470.880569000001</v>
      </c>
      <c r="O311" s="6">
        <f t="shared" si="568"/>
        <v>22.647386999999995</v>
      </c>
      <c r="P311" s="6">
        <f t="shared" ref="P311" si="569">$C310*P310</f>
        <v>0</v>
      </c>
      <c r="Q311" s="6">
        <f t="shared" ref="Q311" si="570">$C310*Q310</f>
        <v>0</v>
      </c>
      <c r="R311" s="6">
        <f t="shared" ref="R311:AB311" si="571">$C310*R310</f>
        <v>0</v>
      </c>
      <c r="S311" s="6">
        <f t="shared" si="571"/>
        <v>0</v>
      </c>
      <c r="T311" s="6">
        <f t="shared" si="571"/>
        <v>0</v>
      </c>
      <c r="U311" s="6">
        <f t="shared" si="571"/>
        <v>0</v>
      </c>
      <c r="V311" s="6">
        <f t="shared" si="571"/>
        <v>20224.116591000002</v>
      </c>
      <c r="W311" s="6">
        <f t="shared" si="571"/>
        <v>0</v>
      </c>
      <c r="X311" s="6">
        <f t="shared" si="571"/>
        <v>0</v>
      </c>
      <c r="Y311" s="6">
        <f t="shared" si="571"/>
        <v>0</v>
      </c>
      <c r="Z311" s="6">
        <f t="shared" si="571"/>
        <v>0</v>
      </c>
      <c r="AA311" s="6">
        <f t="shared" si="571"/>
        <v>0</v>
      </c>
      <c r="AB311" s="6">
        <f t="shared" si="571"/>
        <v>0</v>
      </c>
      <c r="AC311" s="67"/>
      <c r="AD311" s="55"/>
    </row>
    <row r="312" spans="1:30" s="52" customFormat="1">
      <c r="A312" s="95" t="s">
        <v>177</v>
      </c>
      <c r="B312" s="74">
        <f>2627595.06/2</f>
        <v>1313797.53</v>
      </c>
      <c r="C312" s="201">
        <f t="shared" si="457"/>
        <v>109483.13</v>
      </c>
      <c r="D312" s="38">
        <v>1.6500000000000001E-2</v>
      </c>
      <c r="E312" s="38">
        <v>0.1429</v>
      </c>
      <c r="F312" s="38">
        <v>5.8200000000000002E-2</v>
      </c>
      <c r="G312" s="38">
        <v>7.4899999999999994E-2</v>
      </c>
      <c r="H312" s="38">
        <v>4.0099999999999997E-2</v>
      </c>
      <c r="I312" s="38">
        <v>0.1406</v>
      </c>
      <c r="J312" s="38">
        <v>2.0299999999999999E-2</v>
      </c>
      <c r="K312" s="38">
        <v>3.2099999999999997E-2</v>
      </c>
      <c r="L312" s="38">
        <v>1.5900000000000001E-2</v>
      </c>
      <c r="M312" s="38">
        <v>2.5499999999999998E-2</v>
      </c>
      <c r="N312" s="38">
        <v>0.1389</v>
      </c>
      <c r="O312" s="38">
        <v>2.35E-2</v>
      </c>
      <c r="P312" s="38">
        <v>0</v>
      </c>
      <c r="Q312" s="38">
        <v>3.5900000000000001E-2</v>
      </c>
      <c r="R312" s="38">
        <v>1.8100000000000002E-2</v>
      </c>
      <c r="S312" s="38">
        <v>4.1999999999999997E-3</v>
      </c>
      <c r="T312" s="38">
        <v>5.11E-2</v>
      </c>
      <c r="U312" s="38">
        <v>1.7299999999999999E-2</v>
      </c>
      <c r="V312" s="38">
        <v>3.6799999999999999E-2</v>
      </c>
      <c r="W312" s="38">
        <v>4.4299999999999999E-2</v>
      </c>
      <c r="X312" s="38">
        <v>5.9900000000000002E-2</v>
      </c>
      <c r="Y312" s="38">
        <v>2.3999999999999998E-3</v>
      </c>
      <c r="Z312" s="5">
        <v>0</v>
      </c>
      <c r="AA312" s="5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93"/>
      <c r="D313" s="6">
        <f t="shared" ref="D313" si="572">$C312*D312</f>
        <v>1806.4716450000001</v>
      </c>
      <c r="E313" s="6">
        <f t="shared" ref="E313" si="573">$C312*E312</f>
        <v>15645.139277</v>
      </c>
      <c r="F313" s="6">
        <f t="shared" ref="F313:O313" si="574">$C312*F312</f>
        <v>6371.9181660000004</v>
      </c>
      <c r="G313" s="6">
        <f t="shared" si="574"/>
        <v>8200.2864369999988</v>
      </c>
      <c r="H313" s="6">
        <f t="shared" si="574"/>
        <v>4390.2735130000001</v>
      </c>
      <c r="I313" s="6">
        <f t="shared" si="574"/>
        <v>15393.328078</v>
      </c>
      <c r="J313" s="6">
        <f t="shared" si="574"/>
        <v>2222.5075389999997</v>
      </c>
      <c r="K313" s="6">
        <f t="shared" si="574"/>
        <v>3514.408473</v>
      </c>
      <c r="L313" s="6">
        <f t="shared" si="574"/>
        <v>1740.7817670000002</v>
      </c>
      <c r="M313" s="6">
        <f t="shared" si="574"/>
        <v>2791.8198149999998</v>
      </c>
      <c r="N313" s="6">
        <f t="shared" si="574"/>
        <v>15207.206757</v>
      </c>
      <c r="O313" s="6">
        <f t="shared" si="574"/>
        <v>2572.8535550000001</v>
      </c>
      <c r="P313" s="6">
        <f t="shared" ref="P313" si="575">$C312*P312</f>
        <v>0</v>
      </c>
      <c r="Q313" s="6">
        <f t="shared" ref="Q313" si="576">$C312*Q312</f>
        <v>3930.4443670000005</v>
      </c>
      <c r="R313" s="6">
        <f t="shared" ref="R313:AB313" si="577">$C312*R312</f>
        <v>1981.6446530000003</v>
      </c>
      <c r="S313" s="6">
        <f t="shared" si="577"/>
        <v>459.82914599999998</v>
      </c>
      <c r="T313" s="6">
        <f t="shared" si="577"/>
        <v>5594.5879430000005</v>
      </c>
      <c r="U313" s="6">
        <f t="shared" si="577"/>
        <v>1894.058149</v>
      </c>
      <c r="V313" s="6">
        <f t="shared" si="577"/>
        <v>4028.9791840000003</v>
      </c>
      <c r="W313" s="6">
        <f t="shared" si="577"/>
        <v>4850.1026590000001</v>
      </c>
      <c r="X313" s="6">
        <f t="shared" si="577"/>
        <v>6558.0394870000009</v>
      </c>
      <c r="Y313" s="6">
        <f t="shared" si="577"/>
        <v>262.75951199999997</v>
      </c>
      <c r="Z313" s="6">
        <f t="shared" si="577"/>
        <v>0</v>
      </c>
      <c r="AA313" s="6">
        <f t="shared" si="577"/>
        <v>65.689877999999993</v>
      </c>
      <c r="AB313" s="6">
        <f t="shared" si="577"/>
        <v>0</v>
      </c>
      <c r="AC313" s="67"/>
      <c r="AD313" s="55"/>
    </row>
    <row r="314" spans="1:30" s="52" customFormat="1">
      <c r="A314" s="95" t="s">
        <v>419</v>
      </c>
      <c r="B314" s="74">
        <f>2627595.06/2</f>
        <v>1313797.53</v>
      </c>
      <c r="C314" s="201">
        <f t="shared" si="457"/>
        <v>109483.13</v>
      </c>
      <c r="D314" s="5"/>
      <c r="E314" s="5"/>
      <c r="F314" s="5">
        <v>0</v>
      </c>
      <c r="G314" s="5"/>
      <c r="H314" s="5"/>
      <c r="I314" s="5"/>
      <c r="J314" s="5"/>
      <c r="K314" s="5"/>
      <c r="L314" s="5"/>
      <c r="M314" s="5"/>
      <c r="N314" s="5">
        <v>1</v>
      </c>
      <c r="O314" s="5"/>
      <c r="P314" s="5"/>
      <c r="Q314" s="5"/>
      <c r="R314" s="5">
        <v>0</v>
      </c>
      <c r="S314" s="5"/>
      <c r="T314" s="5"/>
      <c r="U314" s="5"/>
      <c r="V314" s="5">
        <v>0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93"/>
      <c r="D315" s="6">
        <f t="shared" ref="D315" si="578">$C314*D314</f>
        <v>0</v>
      </c>
      <c r="E315" s="6">
        <f t="shared" ref="E315" si="579">$C314*E314</f>
        <v>0</v>
      </c>
      <c r="F315" s="6">
        <f t="shared" ref="F315:O315" si="580">$C314*F314</f>
        <v>0</v>
      </c>
      <c r="G315" s="6">
        <f t="shared" si="580"/>
        <v>0</v>
      </c>
      <c r="H315" s="6">
        <f t="shared" si="580"/>
        <v>0</v>
      </c>
      <c r="I315" s="6">
        <f t="shared" si="580"/>
        <v>0</v>
      </c>
      <c r="J315" s="6">
        <f t="shared" si="580"/>
        <v>0</v>
      </c>
      <c r="K315" s="6">
        <f t="shared" si="580"/>
        <v>0</v>
      </c>
      <c r="L315" s="6">
        <f t="shared" si="580"/>
        <v>0</v>
      </c>
      <c r="M315" s="6">
        <f t="shared" si="580"/>
        <v>0</v>
      </c>
      <c r="N315" s="6">
        <f t="shared" si="580"/>
        <v>109483.13</v>
      </c>
      <c r="O315" s="6">
        <f t="shared" si="580"/>
        <v>0</v>
      </c>
      <c r="P315" s="6">
        <f t="shared" ref="P315" si="581">$C314*P314</f>
        <v>0</v>
      </c>
      <c r="Q315" s="6">
        <f t="shared" ref="Q315" si="582">$C314*Q314</f>
        <v>0</v>
      </c>
      <c r="R315" s="6">
        <f t="shared" ref="R315:AB315" si="583">$C314*R314</f>
        <v>0</v>
      </c>
      <c r="S315" s="6">
        <f t="shared" si="583"/>
        <v>0</v>
      </c>
      <c r="T315" s="6">
        <f t="shared" si="583"/>
        <v>0</v>
      </c>
      <c r="U315" s="6">
        <f t="shared" si="583"/>
        <v>0</v>
      </c>
      <c r="V315" s="6">
        <f t="shared" si="583"/>
        <v>0</v>
      </c>
      <c r="W315" s="6">
        <f t="shared" si="583"/>
        <v>0</v>
      </c>
      <c r="X315" s="6">
        <f t="shared" si="583"/>
        <v>0</v>
      </c>
      <c r="Y315" s="6">
        <f t="shared" si="583"/>
        <v>0</v>
      </c>
      <c r="Z315" s="6">
        <f t="shared" si="583"/>
        <v>0</v>
      </c>
      <c r="AA315" s="6">
        <f t="shared" si="583"/>
        <v>0</v>
      </c>
      <c r="AB315" s="6">
        <f t="shared" si="583"/>
        <v>0</v>
      </c>
      <c r="AC315" s="67"/>
      <c r="AD315" s="55"/>
    </row>
    <row r="316" spans="1:30" s="52" customFormat="1">
      <c r="A316" s="95" t="s">
        <v>178</v>
      </c>
      <c r="B316" s="74">
        <f>11109416.58/2</f>
        <v>5554708.29</v>
      </c>
      <c r="C316" s="201">
        <f t="shared" si="457"/>
        <v>462892.36</v>
      </c>
      <c r="D316" s="38">
        <v>1.6500000000000001E-2</v>
      </c>
      <c r="E316" s="38">
        <v>0.1429</v>
      </c>
      <c r="F316" s="38">
        <v>5.8200000000000002E-2</v>
      </c>
      <c r="G316" s="38">
        <v>7.4899999999999994E-2</v>
      </c>
      <c r="H316" s="38">
        <v>4.0099999999999997E-2</v>
      </c>
      <c r="I316" s="38">
        <v>0.1406</v>
      </c>
      <c r="J316" s="38">
        <v>2.0299999999999999E-2</v>
      </c>
      <c r="K316" s="38">
        <v>3.2099999999999997E-2</v>
      </c>
      <c r="L316" s="38">
        <v>1.5900000000000001E-2</v>
      </c>
      <c r="M316" s="38">
        <v>2.5499999999999998E-2</v>
      </c>
      <c r="N316" s="38">
        <v>0.1389</v>
      </c>
      <c r="O316" s="38">
        <v>2.35E-2</v>
      </c>
      <c r="P316" s="38">
        <v>0</v>
      </c>
      <c r="Q316" s="38">
        <v>3.5900000000000001E-2</v>
      </c>
      <c r="R316" s="38">
        <v>1.8100000000000002E-2</v>
      </c>
      <c r="S316" s="38">
        <v>4.1999999999999997E-3</v>
      </c>
      <c r="T316" s="38">
        <v>5.11E-2</v>
      </c>
      <c r="U316" s="38">
        <v>1.7299999999999999E-2</v>
      </c>
      <c r="V316" s="38">
        <v>3.6799999999999999E-2</v>
      </c>
      <c r="W316" s="38">
        <v>4.4299999999999999E-2</v>
      </c>
      <c r="X316" s="38">
        <v>5.9900000000000002E-2</v>
      </c>
      <c r="Y316" s="38">
        <v>2.3999999999999998E-3</v>
      </c>
      <c r="Z316" s="5">
        <v>0</v>
      </c>
      <c r="AA316" s="5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93"/>
      <c r="D317" s="6">
        <f t="shared" ref="D317" si="584">$C316*D316</f>
        <v>7637.7239399999999</v>
      </c>
      <c r="E317" s="6">
        <f t="shared" ref="E317" si="585">$C316*E316</f>
        <v>66147.318243999995</v>
      </c>
      <c r="F317" s="6">
        <f t="shared" ref="F317:O317" si="586">$C316*F316</f>
        <v>26940.335351999998</v>
      </c>
      <c r="G317" s="6">
        <f t="shared" si="586"/>
        <v>34670.637763999999</v>
      </c>
      <c r="H317" s="6">
        <f t="shared" si="586"/>
        <v>18561.983635999997</v>
      </c>
      <c r="I317" s="6">
        <f t="shared" si="586"/>
        <v>65082.665816000001</v>
      </c>
      <c r="J317" s="6">
        <f t="shared" si="586"/>
        <v>9396.7149079999999</v>
      </c>
      <c r="K317" s="6">
        <f t="shared" si="586"/>
        <v>14858.844755999999</v>
      </c>
      <c r="L317" s="6">
        <f t="shared" si="586"/>
        <v>7359.9885240000003</v>
      </c>
      <c r="M317" s="6">
        <f t="shared" si="586"/>
        <v>11803.755179999998</v>
      </c>
      <c r="N317" s="6">
        <f t="shared" si="586"/>
        <v>64295.748803999995</v>
      </c>
      <c r="O317" s="6">
        <f t="shared" si="586"/>
        <v>10877.97046</v>
      </c>
      <c r="P317" s="6">
        <f t="shared" ref="P317" si="587">$C316*P316</f>
        <v>0</v>
      </c>
      <c r="Q317" s="6">
        <f t="shared" ref="Q317" si="588">$C316*Q316</f>
        <v>16617.835724</v>
      </c>
      <c r="R317" s="6">
        <f t="shared" ref="R317:AB317" si="589">$C316*R316</f>
        <v>8378.351716000001</v>
      </c>
      <c r="S317" s="6">
        <f t="shared" si="589"/>
        <v>1944.1479119999999</v>
      </c>
      <c r="T317" s="6">
        <f t="shared" si="589"/>
        <v>23653.799596000001</v>
      </c>
      <c r="U317" s="6">
        <f t="shared" si="589"/>
        <v>8008.0378279999995</v>
      </c>
      <c r="V317" s="6">
        <f t="shared" si="589"/>
        <v>17034.438847999998</v>
      </c>
      <c r="W317" s="6">
        <f t="shared" si="589"/>
        <v>20506.131547999998</v>
      </c>
      <c r="X317" s="6">
        <f t="shared" si="589"/>
        <v>27727.252364</v>
      </c>
      <c r="Y317" s="6">
        <f t="shared" si="589"/>
        <v>1110.9416639999999</v>
      </c>
      <c r="Z317" s="6">
        <f t="shared" si="589"/>
        <v>0</v>
      </c>
      <c r="AA317" s="6">
        <f t="shared" si="589"/>
        <v>277.73541599999999</v>
      </c>
      <c r="AB317" s="6">
        <f t="shared" si="589"/>
        <v>0</v>
      </c>
      <c r="AC317" s="67"/>
      <c r="AD317" s="55"/>
    </row>
    <row r="318" spans="1:30" s="52" customFormat="1">
      <c r="A318" s="95" t="s">
        <v>420</v>
      </c>
      <c r="B318" s="74">
        <f>11109416.58/2</f>
        <v>5554708.29</v>
      </c>
      <c r="C318" s="201">
        <f t="shared" si="457"/>
        <v>462892.36</v>
      </c>
      <c r="D318" s="5"/>
      <c r="E318" s="5"/>
      <c r="F318" s="5">
        <v>6.5000000000000002E-2</v>
      </c>
      <c r="G318" s="5"/>
      <c r="H318" s="5">
        <v>6.3299999999999995E-2</v>
      </c>
      <c r="I318" s="5"/>
      <c r="J318" s="5"/>
      <c r="K318" s="5"/>
      <c r="L318" s="5"/>
      <c r="M318" s="5"/>
      <c r="N318" s="5">
        <v>0.78039999999999998</v>
      </c>
      <c r="O318" s="5"/>
      <c r="P318" s="5"/>
      <c r="Q318" s="5"/>
      <c r="R318" s="5"/>
      <c r="S318" s="5"/>
      <c r="T318" s="5"/>
      <c r="U318" s="5"/>
      <c r="V318" s="5">
        <v>9.1300000000000006E-2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93"/>
      <c r="D319" s="6">
        <f t="shared" ref="D319" si="590">$C318*D318</f>
        <v>0</v>
      </c>
      <c r="E319" s="6">
        <f t="shared" ref="E319" si="591">$C318*E318</f>
        <v>0</v>
      </c>
      <c r="F319" s="6">
        <f t="shared" ref="F319:O319" si="592">$C318*F318</f>
        <v>30088.003400000001</v>
      </c>
      <c r="G319" s="6">
        <f t="shared" si="592"/>
        <v>0</v>
      </c>
      <c r="H319" s="6">
        <f t="shared" si="592"/>
        <v>29301.086387999996</v>
      </c>
      <c r="I319" s="6">
        <f t="shared" si="592"/>
        <v>0</v>
      </c>
      <c r="J319" s="6">
        <f t="shared" si="592"/>
        <v>0</v>
      </c>
      <c r="K319" s="6">
        <f t="shared" si="592"/>
        <v>0</v>
      </c>
      <c r="L319" s="6">
        <f t="shared" si="592"/>
        <v>0</v>
      </c>
      <c r="M319" s="6">
        <f t="shared" si="592"/>
        <v>0</v>
      </c>
      <c r="N319" s="6">
        <f t="shared" si="592"/>
        <v>361241.197744</v>
      </c>
      <c r="O319" s="6">
        <f t="shared" si="592"/>
        <v>0</v>
      </c>
      <c r="P319" s="6">
        <f t="shared" ref="P319" si="593">$C318*P318</f>
        <v>0</v>
      </c>
      <c r="Q319" s="6">
        <f t="shared" ref="Q319" si="594">$C318*Q318</f>
        <v>0</v>
      </c>
      <c r="R319" s="6">
        <f t="shared" ref="R319:AB319" si="595">$C318*R318</f>
        <v>0</v>
      </c>
      <c r="S319" s="6">
        <f t="shared" si="595"/>
        <v>0</v>
      </c>
      <c r="T319" s="6">
        <f t="shared" si="595"/>
        <v>0</v>
      </c>
      <c r="U319" s="6">
        <f t="shared" si="595"/>
        <v>0</v>
      </c>
      <c r="V319" s="6">
        <f t="shared" si="595"/>
        <v>42262.072467999998</v>
      </c>
      <c r="W319" s="6">
        <f t="shared" si="595"/>
        <v>0</v>
      </c>
      <c r="X319" s="6">
        <f t="shared" si="595"/>
        <v>0</v>
      </c>
      <c r="Y319" s="6">
        <f t="shared" si="595"/>
        <v>0</v>
      </c>
      <c r="Z319" s="6">
        <f t="shared" si="595"/>
        <v>0</v>
      </c>
      <c r="AA319" s="6">
        <f t="shared" si="595"/>
        <v>0</v>
      </c>
      <c r="AB319" s="6">
        <f t="shared" si="595"/>
        <v>0</v>
      </c>
      <c r="AC319" s="67"/>
      <c r="AD319" s="55"/>
    </row>
    <row r="320" spans="1:30" s="52" customFormat="1">
      <c r="A320" s="95" t="s">
        <v>179</v>
      </c>
      <c r="B320" s="74">
        <f>3706830.56/2</f>
        <v>1853415.28</v>
      </c>
      <c r="C320" s="201">
        <f t="shared" si="457"/>
        <v>154451.26999999999</v>
      </c>
      <c r="D320" s="38">
        <v>1.6500000000000001E-2</v>
      </c>
      <c r="E320" s="38">
        <v>0.1429</v>
      </c>
      <c r="F320" s="38">
        <v>5.8200000000000002E-2</v>
      </c>
      <c r="G320" s="38">
        <v>7.4899999999999994E-2</v>
      </c>
      <c r="H320" s="38">
        <v>4.0099999999999997E-2</v>
      </c>
      <c r="I320" s="38">
        <v>0.1406</v>
      </c>
      <c r="J320" s="38">
        <v>2.0299999999999999E-2</v>
      </c>
      <c r="K320" s="38">
        <v>3.2099999999999997E-2</v>
      </c>
      <c r="L320" s="38">
        <v>1.5900000000000001E-2</v>
      </c>
      <c r="M320" s="38">
        <v>2.5499999999999998E-2</v>
      </c>
      <c r="N320" s="38">
        <v>0.1389</v>
      </c>
      <c r="O320" s="38">
        <v>2.35E-2</v>
      </c>
      <c r="P320" s="38">
        <v>0</v>
      </c>
      <c r="Q320" s="38">
        <v>3.5900000000000001E-2</v>
      </c>
      <c r="R320" s="38">
        <v>1.8100000000000002E-2</v>
      </c>
      <c r="S320" s="38">
        <v>4.1999999999999997E-3</v>
      </c>
      <c r="T320" s="38">
        <v>5.11E-2</v>
      </c>
      <c r="U320" s="38">
        <v>1.7299999999999999E-2</v>
      </c>
      <c r="V320" s="38">
        <v>3.6799999999999999E-2</v>
      </c>
      <c r="W320" s="38">
        <v>4.4299999999999999E-2</v>
      </c>
      <c r="X320" s="38">
        <v>5.9900000000000002E-2</v>
      </c>
      <c r="Y320" s="38">
        <v>2.3999999999999998E-3</v>
      </c>
      <c r="Z320" s="5">
        <v>0</v>
      </c>
      <c r="AA320" s="5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93"/>
      <c r="D321" s="6">
        <f t="shared" ref="D321" si="596">$C320*D320</f>
        <v>2548.4459550000001</v>
      </c>
      <c r="E321" s="6">
        <f t="shared" ref="E321" si="597">$C320*E320</f>
        <v>22071.086482999999</v>
      </c>
      <c r="F321" s="6">
        <f t="shared" ref="F321:O321" si="598">$C320*F320</f>
        <v>8989.0639140000003</v>
      </c>
      <c r="G321" s="6">
        <f t="shared" si="598"/>
        <v>11568.400122999998</v>
      </c>
      <c r="H321" s="6">
        <f t="shared" si="598"/>
        <v>6193.495926999999</v>
      </c>
      <c r="I321" s="6">
        <f t="shared" si="598"/>
        <v>21715.848561999999</v>
      </c>
      <c r="J321" s="6">
        <f t="shared" si="598"/>
        <v>3135.3607809999994</v>
      </c>
      <c r="K321" s="6">
        <f t="shared" si="598"/>
        <v>4957.8857669999989</v>
      </c>
      <c r="L321" s="6">
        <f t="shared" si="598"/>
        <v>2455.7751929999999</v>
      </c>
      <c r="M321" s="6">
        <f t="shared" si="598"/>
        <v>3938.5073849999994</v>
      </c>
      <c r="N321" s="6">
        <f t="shared" si="598"/>
        <v>21453.281402999997</v>
      </c>
      <c r="O321" s="6">
        <f t="shared" si="598"/>
        <v>3629.6048449999998</v>
      </c>
      <c r="P321" s="6">
        <f t="shared" ref="P321" si="599">$C320*P320</f>
        <v>0</v>
      </c>
      <c r="Q321" s="6">
        <f t="shared" ref="Q321" si="600">$C320*Q320</f>
        <v>5544.8005929999999</v>
      </c>
      <c r="R321" s="6">
        <f t="shared" ref="R321:AB321" si="601">$C320*R320</f>
        <v>2795.5679869999999</v>
      </c>
      <c r="S321" s="6">
        <f t="shared" si="601"/>
        <v>648.69533399999989</v>
      </c>
      <c r="T321" s="6">
        <f t="shared" si="601"/>
        <v>7892.4598969999997</v>
      </c>
      <c r="U321" s="6">
        <f t="shared" si="601"/>
        <v>2672.0069709999998</v>
      </c>
      <c r="V321" s="6">
        <f t="shared" si="601"/>
        <v>5683.8067359999995</v>
      </c>
      <c r="W321" s="6">
        <f t="shared" si="601"/>
        <v>6842.191260999999</v>
      </c>
      <c r="X321" s="6">
        <f t="shared" si="601"/>
        <v>9251.6310730000005</v>
      </c>
      <c r="Y321" s="6">
        <f t="shared" si="601"/>
        <v>370.68304799999993</v>
      </c>
      <c r="Z321" s="6">
        <f t="shared" si="601"/>
        <v>0</v>
      </c>
      <c r="AA321" s="6">
        <f t="shared" si="601"/>
        <v>92.670761999999982</v>
      </c>
      <c r="AB321" s="6">
        <f t="shared" si="601"/>
        <v>0</v>
      </c>
      <c r="AC321" s="67"/>
      <c r="AD321" s="55"/>
    </row>
    <row r="322" spans="1:30" s="52" customFormat="1">
      <c r="A322" s="95" t="s">
        <v>421</v>
      </c>
      <c r="B322" s="74">
        <f>3706830.56/2</f>
        <v>1853415.28</v>
      </c>
      <c r="C322" s="201">
        <f t="shared" si="457"/>
        <v>154451.26999999999</v>
      </c>
      <c r="D322" s="5"/>
      <c r="E322" s="5"/>
      <c r="F322" s="5">
        <v>0.31979999999999997</v>
      </c>
      <c r="G322" s="5"/>
      <c r="H322" s="5">
        <v>0.1086</v>
      </c>
      <c r="I322" s="5"/>
      <c r="J322" s="5"/>
      <c r="K322" s="5"/>
      <c r="L322" s="5"/>
      <c r="M322" s="5"/>
      <c r="N322" s="5">
        <v>0.39860000000000001</v>
      </c>
      <c r="O322" s="5"/>
      <c r="P322" s="5"/>
      <c r="Q322" s="5"/>
      <c r="R322" s="5"/>
      <c r="S322" s="5"/>
      <c r="T322" s="5"/>
      <c r="U322" s="5"/>
      <c r="V322" s="5">
        <v>0.17299999999999999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93"/>
      <c r="D323" s="6">
        <f t="shared" ref="D323" si="602">$C322*D322</f>
        <v>0</v>
      </c>
      <c r="E323" s="6">
        <f t="shared" ref="E323" si="603">$C322*E322</f>
        <v>0</v>
      </c>
      <c r="F323" s="6">
        <f t="shared" ref="F323:O323" si="604">$C322*F322</f>
        <v>49393.516145999994</v>
      </c>
      <c r="G323" s="6">
        <f t="shared" si="604"/>
        <v>0</v>
      </c>
      <c r="H323" s="6">
        <f t="shared" si="604"/>
        <v>16773.407921999999</v>
      </c>
      <c r="I323" s="6">
        <f t="shared" si="604"/>
        <v>0</v>
      </c>
      <c r="J323" s="6">
        <f t="shared" si="604"/>
        <v>0</v>
      </c>
      <c r="K323" s="6">
        <f t="shared" si="604"/>
        <v>0</v>
      </c>
      <c r="L323" s="6">
        <f t="shared" si="604"/>
        <v>0</v>
      </c>
      <c r="M323" s="6">
        <f t="shared" si="604"/>
        <v>0</v>
      </c>
      <c r="N323" s="6">
        <f t="shared" si="604"/>
        <v>61564.276222</v>
      </c>
      <c r="O323" s="6">
        <f t="shared" si="604"/>
        <v>0</v>
      </c>
      <c r="P323" s="6">
        <f t="shared" ref="P323" si="605">$C322*P322</f>
        <v>0</v>
      </c>
      <c r="Q323" s="6">
        <f t="shared" ref="Q323" si="606">$C322*Q322</f>
        <v>0</v>
      </c>
      <c r="R323" s="6">
        <f t="shared" ref="R323:AB323" si="607">$C322*R322</f>
        <v>0</v>
      </c>
      <c r="S323" s="6">
        <f t="shared" si="607"/>
        <v>0</v>
      </c>
      <c r="T323" s="6">
        <f t="shared" si="607"/>
        <v>0</v>
      </c>
      <c r="U323" s="6">
        <f t="shared" si="607"/>
        <v>0</v>
      </c>
      <c r="V323" s="6">
        <f t="shared" si="607"/>
        <v>26720.069709999996</v>
      </c>
      <c r="W323" s="6">
        <f t="shared" si="607"/>
        <v>0</v>
      </c>
      <c r="X323" s="6">
        <f t="shared" si="607"/>
        <v>0</v>
      </c>
      <c r="Y323" s="6">
        <f t="shared" si="607"/>
        <v>0</v>
      </c>
      <c r="Z323" s="6">
        <f t="shared" si="607"/>
        <v>0</v>
      </c>
      <c r="AA323" s="6">
        <f t="shared" si="607"/>
        <v>0</v>
      </c>
      <c r="AB323" s="6">
        <f t="shared" si="607"/>
        <v>0</v>
      </c>
      <c r="AC323" s="67"/>
      <c r="AD323" s="55"/>
    </row>
    <row r="324" spans="1:30" s="52" customFormat="1">
      <c r="A324" s="98" t="s">
        <v>222</v>
      </c>
      <c r="B324" s="74">
        <v>6573023.2599999998</v>
      </c>
      <c r="C324" s="201">
        <f t="shared" si="457"/>
        <v>547751.93999999994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189"/>
      <c r="C325" s="193"/>
      <c r="D325" s="6">
        <f t="shared" ref="D325" si="608">$C324*D324</f>
        <v>0</v>
      </c>
      <c r="E325" s="6">
        <f t="shared" ref="E325" si="609">$C324*E324</f>
        <v>0</v>
      </c>
      <c r="F325" s="6">
        <f t="shared" ref="F325:AB325" si="610">$C324*F324</f>
        <v>202942.09376999998</v>
      </c>
      <c r="G325" s="6">
        <f t="shared" si="610"/>
        <v>0</v>
      </c>
      <c r="H325" s="6">
        <f t="shared" si="610"/>
        <v>0</v>
      </c>
      <c r="I325" s="6">
        <f t="shared" si="610"/>
        <v>0</v>
      </c>
      <c r="J325" s="6">
        <f t="shared" si="610"/>
        <v>0</v>
      </c>
      <c r="K325" s="6">
        <f t="shared" si="610"/>
        <v>0</v>
      </c>
      <c r="L325" s="6">
        <f t="shared" si="610"/>
        <v>0</v>
      </c>
      <c r="M325" s="6">
        <f t="shared" si="610"/>
        <v>0</v>
      </c>
      <c r="N325" s="6">
        <f t="shared" si="610"/>
        <v>344809.84622999991</v>
      </c>
      <c r="O325" s="6">
        <f t="shared" si="610"/>
        <v>0</v>
      </c>
      <c r="P325" s="6">
        <f t="shared" si="610"/>
        <v>0</v>
      </c>
      <c r="Q325" s="6">
        <f t="shared" si="610"/>
        <v>0</v>
      </c>
      <c r="R325" s="6">
        <f t="shared" si="610"/>
        <v>0</v>
      </c>
      <c r="S325" s="6">
        <f t="shared" si="610"/>
        <v>0</v>
      </c>
      <c r="T325" s="6">
        <f t="shared" si="610"/>
        <v>0</v>
      </c>
      <c r="U325" s="6">
        <f t="shared" si="610"/>
        <v>0</v>
      </c>
      <c r="V325" s="6">
        <f t="shared" si="610"/>
        <v>0</v>
      </c>
      <c r="W325" s="6">
        <f t="shared" si="610"/>
        <v>0</v>
      </c>
      <c r="X325" s="6">
        <f t="shared" si="610"/>
        <v>0</v>
      </c>
      <c r="Y325" s="6">
        <f t="shared" si="610"/>
        <v>0</v>
      </c>
      <c r="Z325" s="6">
        <f t="shared" si="610"/>
        <v>0</v>
      </c>
      <c r="AA325" s="6">
        <f t="shared" si="610"/>
        <v>0</v>
      </c>
      <c r="AB325" s="6">
        <f t="shared" si="610"/>
        <v>0</v>
      </c>
      <c r="AC325" s="67"/>
      <c r="AD325" s="55"/>
    </row>
    <row r="326" spans="1:30" s="52" customFormat="1">
      <c r="A326" s="98" t="s">
        <v>223</v>
      </c>
      <c r="B326" s="74">
        <v>1203962.06</v>
      </c>
      <c r="C326" s="201">
        <f t="shared" si="457"/>
        <v>100330.17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189"/>
      <c r="C327" s="193"/>
      <c r="D327" s="6">
        <f t="shared" ref="D327" si="611">$C326*D326</f>
        <v>0</v>
      </c>
      <c r="E327" s="6">
        <f t="shared" ref="E327" si="612">$C326*E326</f>
        <v>0</v>
      </c>
      <c r="F327" s="6">
        <f t="shared" ref="F327:AB327" si="613">$C326*F326</f>
        <v>37172.327984999996</v>
      </c>
      <c r="G327" s="6">
        <f t="shared" si="613"/>
        <v>0</v>
      </c>
      <c r="H327" s="6">
        <f t="shared" si="613"/>
        <v>0</v>
      </c>
      <c r="I327" s="6">
        <f t="shared" si="613"/>
        <v>0</v>
      </c>
      <c r="J327" s="6">
        <f t="shared" si="613"/>
        <v>0</v>
      </c>
      <c r="K327" s="6">
        <f t="shared" si="613"/>
        <v>0</v>
      </c>
      <c r="L327" s="6">
        <f t="shared" si="613"/>
        <v>0</v>
      </c>
      <c r="M327" s="6">
        <f t="shared" si="613"/>
        <v>0</v>
      </c>
      <c r="N327" s="6">
        <f t="shared" si="613"/>
        <v>63157.842014999995</v>
      </c>
      <c r="O327" s="6">
        <f t="shared" si="613"/>
        <v>0</v>
      </c>
      <c r="P327" s="6">
        <f t="shared" si="613"/>
        <v>0</v>
      </c>
      <c r="Q327" s="6">
        <f t="shared" si="613"/>
        <v>0</v>
      </c>
      <c r="R327" s="6">
        <f t="shared" si="613"/>
        <v>0</v>
      </c>
      <c r="S327" s="6">
        <f t="shared" si="613"/>
        <v>0</v>
      </c>
      <c r="T327" s="6">
        <f t="shared" si="613"/>
        <v>0</v>
      </c>
      <c r="U327" s="6">
        <f t="shared" si="613"/>
        <v>0</v>
      </c>
      <c r="V327" s="6">
        <f t="shared" si="613"/>
        <v>0</v>
      </c>
      <c r="W327" s="6">
        <f t="shared" si="613"/>
        <v>0</v>
      </c>
      <c r="X327" s="6">
        <f t="shared" si="613"/>
        <v>0</v>
      </c>
      <c r="Y327" s="6">
        <f t="shared" si="613"/>
        <v>0</v>
      </c>
      <c r="Z327" s="6">
        <f t="shared" si="613"/>
        <v>0</v>
      </c>
      <c r="AA327" s="6">
        <f t="shared" si="613"/>
        <v>0</v>
      </c>
      <c r="AB327" s="6">
        <f t="shared" si="613"/>
        <v>0</v>
      </c>
      <c r="AC327" s="67"/>
      <c r="AD327" s="55"/>
    </row>
    <row r="328" spans="1:30" s="52" customFormat="1">
      <c r="A328" s="98" t="s">
        <v>224</v>
      </c>
      <c r="B328" s="74">
        <v>4419829.17</v>
      </c>
      <c r="C328" s="201">
        <f t="shared" si="457"/>
        <v>368319.1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189"/>
      <c r="C329" s="193"/>
      <c r="D329" s="6">
        <f t="shared" ref="D329" si="614">$C328*D328</f>
        <v>0</v>
      </c>
      <c r="E329" s="6">
        <f t="shared" ref="E329" si="615">$C328*E328</f>
        <v>368319.1</v>
      </c>
      <c r="F329" s="6">
        <f t="shared" ref="F329:AB329" si="616">$C328*F328</f>
        <v>0</v>
      </c>
      <c r="G329" s="6">
        <f t="shared" si="616"/>
        <v>0</v>
      </c>
      <c r="H329" s="6">
        <f t="shared" si="616"/>
        <v>0</v>
      </c>
      <c r="I329" s="6">
        <f t="shared" si="616"/>
        <v>0</v>
      </c>
      <c r="J329" s="6">
        <f t="shared" si="616"/>
        <v>0</v>
      </c>
      <c r="K329" s="6">
        <f t="shared" si="616"/>
        <v>0</v>
      </c>
      <c r="L329" s="6">
        <f t="shared" si="616"/>
        <v>0</v>
      </c>
      <c r="M329" s="6">
        <f t="shared" si="616"/>
        <v>0</v>
      </c>
      <c r="N329" s="6">
        <f t="shared" si="616"/>
        <v>0</v>
      </c>
      <c r="O329" s="6">
        <f t="shared" si="616"/>
        <v>0</v>
      </c>
      <c r="P329" s="6">
        <f t="shared" si="616"/>
        <v>0</v>
      </c>
      <c r="Q329" s="6">
        <f t="shared" si="616"/>
        <v>0</v>
      </c>
      <c r="R329" s="6">
        <f t="shared" si="616"/>
        <v>0</v>
      </c>
      <c r="S329" s="6">
        <f t="shared" si="616"/>
        <v>0</v>
      </c>
      <c r="T329" s="6">
        <f t="shared" si="616"/>
        <v>0</v>
      </c>
      <c r="U329" s="6">
        <f t="shared" si="616"/>
        <v>0</v>
      </c>
      <c r="V329" s="6">
        <f t="shared" si="616"/>
        <v>0</v>
      </c>
      <c r="W329" s="6">
        <f t="shared" si="616"/>
        <v>0</v>
      </c>
      <c r="X329" s="6">
        <f t="shared" si="616"/>
        <v>0</v>
      </c>
      <c r="Y329" s="6">
        <f t="shared" si="616"/>
        <v>0</v>
      </c>
      <c r="Z329" s="6">
        <f t="shared" si="616"/>
        <v>0</v>
      </c>
      <c r="AA329" s="6">
        <f t="shared" si="616"/>
        <v>0</v>
      </c>
      <c r="AB329" s="6">
        <f t="shared" si="616"/>
        <v>0</v>
      </c>
      <c r="AC329" s="67"/>
      <c r="AD329" s="55"/>
    </row>
    <row r="330" spans="1:30" s="52" customFormat="1">
      <c r="A330" s="95" t="s">
        <v>225</v>
      </c>
      <c r="B330" s="74">
        <f>1031308.93/2</f>
        <v>515654.46500000003</v>
      </c>
      <c r="C330" s="201">
        <f t="shared" si="457"/>
        <v>42971.21</v>
      </c>
      <c r="D330" s="38">
        <v>1.6500000000000001E-2</v>
      </c>
      <c r="E330" s="38">
        <v>0.1429</v>
      </c>
      <c r="F330" s="38">
        <v>5.8200000000000002E-2</v>
      </c>
      <c r="G330" s="38">
        <v>7.4899999999999994E-2</v>
      </c>
      <c r="H330" s="38">
        <v>4.0099999999999997E-2</v>
      </c>
      <c r="I330" s="38">
        <v>0.1406</v>
      </c>
      <c r="J330" s="38">
        <v>2.0299999999999999E-2</v>
      </c>
      <c r="K330" s="38">
        <v>3.2099999999999997E-2</v>
      </c>
      <c r="L330" s="38">
        <v>1.5900000000000001E-2</v>
      </c>
      <c r="M330" s="38">
        <v>2.5499999999999998E-2</v>
      </c>
      <c r="N330" s="38">
        <v>0.1389</v>
      </c>
      <c r="O330" s="38">
        <v>2.35E-2</v>
      </c>
      <c r="P330" s="38">
        <v>0</v>
      </c>
      <c r="Q330" s="38">
        <v>3.5900000000000001E-2</v>
      </c>
      <c r="R330" s="38">
        <v>1.8100000000000002E-2</v>
      </c>
      <c r="S330" s="38">
        <v>4.1999999999999997E-3</v>
      </c>
      <c r="T330" s="38">
        <v>5.11E-2</v>
      </c>
      <c r="U330" s="38">
        <v>1.7299999999999999E-2</v>
      </c>
      <c r="V330" s="38">
        <v>3.6799999999999999E-2</v>
      </c>
      <c r="W330" s="38">
        <v>4.4299999999999999E-2</v>
      </c>
      <c r="X330" s="38">
        <v>5.9900000000000002E-2</v>
      </c>
      <c r="Y330" s="38">
        <v>2.3999999999999998E-3</v>
      </c>
      <c r="Z330" s="5">
        <v>0</v>
      </c>
      <c r="AA330" s="5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93"/>
      <c r="D331" s="6">
        <f t="shared" ref="D331" si="617">$C330*D330</f>
        <v>709.02496500000007</v>
      </c>
      <c r="E331" s="6">
        <f t="shared" ref="E331" si="618">$C330*E330</f>
        <v>6140.5859089999994</v>
      </c>
      <c r="F331" s="6">
        <f t="shared" ref="F331:AB331" si="619">$C330*F330</f>
        <v>2500.924422</v>
      </c>
      <c r="G331" s="6">
        <f t="shared" si="619"/>
        <v>3218.5436289999998</v>
      </c>
      <c r="H331" s="6">
        <f t="shared" si="619"/>
        <v>1723.1455209999999</v>
      </c>
      <c r="I331" s="6">
        <f t="shared" si="619"/>
        <v>6041.7521260000003</v>
      </c>
      <c r="J331" s="6">
        <f t="shared" si="619"/>
        <v>872.31556299999988</v>
      </c>
      <c r="K331" s="6">
        <f t="shared" si="619"/>
        <v>1379.3758409999998</v>
      </c>
      <c r="L331" s="6">
        <f t="shared" si="619"/>
        <v>683.24223900000004</v>
      </c>
      <c r="M331" s="6">
        <f t="shared" si="619"/>
        <v>1095.7658549999999</v>
      </c>
      <c r="N331" s="6">
        <f t="shared" si="619"/>
        <v>5968.7010689999997</v>
      </c>
      <c r="O331" s="6">
        <f t="shared" si="619"/>
        <v>1009.823435</v>
      </c>
      <c r="P331" s="6">
        <f t="shared" si="619"/>
        <v>0</v>
      </c>
      <c r="Q331" s="6">
        <f t="shared" si="619"/>
        <v>1542.6664390000001</v>
      </c>
      <c r="R331" s="6">
        <f t="shared" si="619"/>
        <v>777.77890100000002</v>
      </c>
      <c r="S331" s="6">
        <f t="shared" si="619"/>
        <v>180.47908199999998</v>
      </c>
      <c r="T331" s="6">
        <f t="shared" si="619"/>
        <v>2195.8288309999998</v>
      </c>
      <c r="U331" s="6">
        <f t="shared" si="619"/>
        <v>743.40193299999999</v>
      </c>
      <c r="V331" s="6">
        <f t="shared" si="619"/>
        <v>1581.3405279999999</v>
      </c>
      <c r="W331" s="6">
        <f t="shared" si="619"/>
        <v>1903.624603</v>
      </c>
      <c r="X331" s="6">
        <f t="shared" si="619"/>
        <v>2573.9754790000002</v>
      </c>
      <c r="Y331" s="6">
        <f t="shared" si="619"/>
        <v>103.13090399999999</v>
      </c>
      <c r="Z331" s="6">
        <f t="shared" si="619"/>
        <v>0</v>
      </c>
      <c r="AA331" s="6">
        <f t="shared" si="619"/>
        <v>25.782725999999997</v>
      </c>
      <c r="AB331" s="6">
        <f t="shared" si="619"/>
        <v>0</v>
      </c>
      <c r="AC331" s="67"/>
      <c r="AD331" s="55"/>
    </row>
    <row r="332" spans="1:30" s="52" customFormat="1">
      <c r="A332" s="95" t="s">
        <v>422</v>
      </c>
      <c r="B332" s="74">
        <f>1031308.93/2</f>
        <v>515654.46500000003</v>
      </c>
      <c r="C332" s="201">
        <f t="shared" si="457"/>
        <v>42971.21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93"/>
      <c r="D333" s="6">
        <f t="shared" ref="D333" si="620">$C332*D332</f>
        <v>0</v>
      </c>
      <c r="E333" s="6">
        <f t="shared" ref="E333" si="621">$C332*E332</f>
        <v>0</v>
      </c>
      <c r="F333" s="6">
        <f t="shared" ref="F333:O333" si="622">$C332*F332</f>
        <v>0</v>
      </c>
      <c r="G333" s="6">
        <f t="shared" si="622"/>
        <v>0</v>
      </c>
      <c r="H333" s="6">
        <f t="shared" si="622"/>
        <v>0</v>
      </c>
      <c r="I333" s="6">
        <f t="shared" si="622"/>
        <v>0</v>
      </c>
      <c r="J333" s="6">
        <f t="shared" si="622"/>
        <v>0</v>
      </c>
      <c r="K333" s="6">
        <f t="shared" si="622"/>
        <v>0</v>
      </c>
      <c r="L333" s="6">
        <f t="shared" si="622"/>
        <v>0</v>
      </c>
      <c r="M333" s="6">
        <f t="shared" si="622"/>
        <v>0</v>
      </c>
      <c r="N333" s="6">
        <f t="shared" si="622"/>
        <v>42971.21</v>
      </c>
      <c r="O333" s="6">
        <f t="shared" si="622"/>
        <v>0</v>
      </c>
      <c r="P333" s="6">
        <f t="shared" ref="P333" si="623">$C332*P332</f>
        <v>0</v>
      </c>
      <c r="Q333" s="6">
        <f t="shared" ref="Q333" si="624">$C332*Q332</f>
        <v>0</v>
      </c>
      <c r="R333" s="6">
        <f t="shared" ref="R333:AB333" si="625">$C332*R332</f>
        <v>0</v>
      </c>
      <c r="S333" s="6">
        <f t="shared" si="625"/>
        <v>0</v>
      </c>
      <c r="T333" s="6">
        <f t="shared" si="625"/>
        <v>0</v>
      </c>
      <c r="U333" s="6">
        <f t="shared" si="625"/>
        <v>0</v>
      </c>
      <c r="V333" s="6">
        <f t="shared" si="625"/>
        <v>0</v>
      </c>
      <c r="W333" s="6">
        <f t="shared" si="625"/>
        <v>0</v>
      </c>
      <c r="X333" s="6">
        <f t="shared" si="625"/>
        <v>0</v>
      </c>
      <c r="Y333" s="6">
        <f t="shared" si="625"/>
        <v>0</v>
      </c>
      <c r="Z333" s="6">
        <f t="shared" si="625"/>
        <v>0</v>
      </c>
      <c r="AA333" s="6">
        <f t="shared" si="625"/>
        <v>0</v>
      </c>
      <c r="AB333" s="6">
        <f t="shared" si="625"/>
        <v>0</v>
      </c>
      <c r="AC333" s="67"/>
      <c r="AD333" s="55"/>
    </row>
    <row r="334" spans="1:30" s="52" customFormat="1">
      <c r="A334" s="95" t="s">
        <v>226</v>
      </c>
      <c r="B334" s="74">
        <f>13099512.41/2</f>
        <v>6549756.2050000001</v>
      </c>
      <c r="C334" s="201">
        <f t="shared" ref="C334:C396" si="626">ROUND(B334/12,2)</f>
        <v>545813.02</v>
      </c>
      <c r="D334" s="38">
        <v>1.6500000000000001E-2</v>
      </c>
      <c r="E334" s="38">
        <v>0.1429</v>
      </c>
      <c r="F334" s="38">
        <v>5.8200000000000002E-2</v>
      </c>
      <c r="G334" s="38">
        <v>7.4899999999999994E-2</v>
      </c>
      <c r="H334" s="38">
        <v>4.0099999999999997E-2</v>
      </c>
      <c r="I334" s="38">
        <v>0.1406</v>
      </c>
      <c r="J334" s="38">
        <v>2.0299999999999999E-2</v>
      </c>
      <c r="K334" s="38">
        <v>3.2099999999999997E-2</v>
      </c>
      <c r="L334" s="38">
        <v>1.5900000000000001E-2</v>
      </c>
      <c r="M334" s="38">
        <v>2.5499999999999998E-2</v>
      </c>
      <c r="N334" s="38">
        <v>0.1389</v>
      </c>
      <c r="O334" s="38">
        <v>2.35E-2</v>
      </c>
      <c r="P334" s="38">
        <v>0</v>
      </c>
      <c r="Q334" s="38">
        <v>3.5900000000000001E-2</v>
      </c>
      <c r="R334" s="38">
        <v>1.8100000000000002E-2</v>
      </c>
      <c r="S334" s="38">
        <v>4.1999999999999997E-3</v>
      </c>
      <c r="T334" s="38">
        <v>5.11E-2</v>
      </c>
      <c r="U334" s="38">
        <v>1.7299999999999999E-2</v>
      </c>
      <c r="V334" s="38">
        <v>3.6799999999999999E-2</v>
      </c>
      <c r="W334" s="38">
        <v>4.4299999999999999E-2</v>
      </c>
      <c r="X334" s="38">
        <v>5.9900000000000002E-2</v>
      </c>
      <c r="Y334" s="38">
        <v>2.3999999999999998E-3</v>
      </c>
      <c r="Z334" s="5">
        <v>0</v>
      </c>
      <c r="AA334" s="5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93"/>
      <c r="D335" s="6">
        <f t="shared" ref="D335" si="627">$C334*D334</f>
        <v>9005.9148300000015</v>
      </c>
      <c r="E335" s="6">
        <f t="shared" ref="E335" si="628">$C334*E334</f>
        <v>77996.680558000007</v>
      </c>
      <c r="F335" s="6">
        <f t="shared" ref="F335:AB335" si="629">$C334*F334</f>
        <v>31766.317764000003</v>
      </c>
      <c r="G335" s="6">
        <f t="shared" si="629"/>
        <v>40881.395197999998</v>
      </c>
      <c r="H335" s="6">
        <f t="shared" si="629"/>
        <v>21887.102102000001</v>
      </c>
      <c r="I335" s="6">
        <f t="shared" si="629"/>
        <v>76741.310612000001</v>
      </c>
      <c r="J335" s="6">
        <f t="shared" si="629"/>
        <v>11080.004305999999</v>
      </c>
      <c r="K335" s="6">
        <f t="shared" si="629"/>
        <v>17520.597942</v>
      </c>
      <c r="L335" s="6">
        <f t="shared" si="629"/>
        <v>8678.4270180000003</v>
      </c>
      <c r="M335" s="6">
        <f t="shared" si="629"/>
        <v>13918.23201</v>
      </c>
      <c r="N335" s="6">
        <f t="shared" si="629"/>
        <v>75813.428478000002</v>
      </c>
      <c r="O335" s="6">
        <f t="shared" si="629"/>
        <v>12826.605970000001</v>
      </c>
      <c r="P335" s="6">
        <f t="shared" si="629"/>
        <v>0</v>
      </c>
      <c r="Q335" s="6">
        <f t="shared" si="629"/>
        <v>19594.687418000001</v>
      </c>
      <c r="R335" s="6">
        <f t="shared" si="629"/>
        <v>9879.2156620000005</v>
      </c>
      <c r="S335" s="6">
        <f t="shared" si="629"/>
        <v>2292.4146839999999</v>
      </c>
      <c r="T335" s="6">
        <f t="shared" si="629"/>
        <v>27891.045322000002</v>
      </c>
      <c r="U335" s="6">
        <f t="shared" si="629"/>
        <v>9442.5652460000001</v>
      </c>
      <c r="V335" s="6">
        <f t="shared" si="629"/>
        <v>20085.919136</v>
      </c>
      <c r="W335" s="6">
        <f t="shared" si="629"/>
        <v>24179.516786</v>
      </c>
      <c r="X335" s="6">
        <f t="shared" si="629"/>
        <v>32694.199898000003</v>
      </c>
      <c r="Y335" s="6">
        <f t="shared" si="629"/>
        <v>1309.9512479999999</v>
      </c>
      <c r="Z335" s="6">
        <f t="shared" si="629"/>
        <v>0</v>
      </c>
      <c r="AA335" s="6">
        <f t="shared" si="629"/>
        <v>327.48781199999996</v>
      </c>
      <c r="AB335" s="6">
        <f t="shared" si="629"/>
        <v>0</v>
      </c>
      <c r="AC335" s="67"/>
      <c r="AD335" s="55"/>
    </row>
    <row r="336" spans="1:30" s="52" customFormat="1">
      <c r="A336" s="95" t="s">
        <v>423</v>
      </c>
      <c r="B336" s="74">
        <f>13099512.41/2</f>
        <v>6549756.2050000001</v>
      </c>
      <c r="C336" s="201">
        <f t="shared" si="626"/>
        <v>545813.02</v>
      </c>
      <c r="D336" s="5"/>
      <c r="E336" s="5"/>
      <c r="F336" s="5"/>
      <c r="G336" s="5"/>
      <c r="H336" s="5">
        <v>0</v>
      </c>
      <c r="I336" s="5"/>
      <c r="J336" s="5"/>
      <c r="K336" s="5">
        <v>2.9999999999999997E-4</v>
      </c>
      <c r="L336" s="5"/>
      <c r="M336" s="5"/>
      <c r="N336" s="5">
        <v>0.90539999999999998</v>
      </c>
      <c r="O336" s="5">
        <v>2.0000000000000001E-4</v>
      </c>
      <c r="P336" s="5"/>
      <c r="Q336" s="5"/>
      <c r="R336" s="5"/>
      <c r="S336" s="5"/>
      <c r="T336" s="5"/>
      <c r="U336" s="5"/>
      <c r="V336" s="5">
        <v>9.4100000000000003E-2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93"/>
      <c r="D337" s="6">
        <f t="shared" ref="D337" si="630">$C336*D336</f>
        <v>0</v>
      </c>
      <c r="E337" s="6">
        <f t="shared" ref="E337" si="631">$C336*E336</f>
        <v>0</v>
      </c>
      <c r="F337" s="6">
        <f t="shared" ref="F337:O337" si="632">$C336*F336</f>
        <v>0</v>
      </c>
      <c r="G337" s="6">
        <f t="shared" si="632"/>
        <v>0</v>
      </c>
      <c r="H337" s="6">
        <f t="shared" si="632"/>
        <v>0</v>
      </c>
      <c r="I337" s="6">
        <f t="shared" si="632"/>
        <v>0</v>
      </c>
      <c r="J337" s="6">
        <f t="shared" si="632"/>
        <v>0</v>
      </c>
      <c r="K337" s="6">
        <f t="shared" si="632"/>
        <v>163.74390599999998</v>
      </c>
      <c r="L337" s="6">
        <f t="shared" si="632"/>
        <v>0</v>
      </c>
      <c r="M337" s="6">
        <f t="shared" si="632"/>
        <v>0</v>
      </c>
      <c r="N337" s="6">
        <f t="shared" si="632"/>
        <v>494179.10830800002</v>
      </c>
      <c r="O337" s="6">
        <f t="shared" si="632"/>
        <v>109.16260400000002</v>
      </c>
      <c r="P337" s="6">
        <f t="shared" ref="P337" si="633">$C336*P336</f>
        <v>0</v>
      </c>
      <c r="Q337" s="6">
        <f t="shared" ref="Q337" si="634">$C336*Q336</f>
        <v>0</v>
      </c>
      <c r="R337" s="6">
        <f t="shared" ref="R337:AB337" si="635">$C336*R336</f>
        <v>0</v>
      </c>
      <c r="S337" s="6">
        <f t="shared" si="635"/>
        <v>0</v>
      </c>
      <c r="T337" s="6">
        <f t="shared" si="635"/>
        <v>0</v>
      </c>
      <c r="U337" s="6">
        <f t="shared" si="635"/>
        <v>0</v>
      </c>
      <c r="V337" s="6">
        <f t="shared" si="635"/>
        <v>51361.005182000001</v>
      </c>
      <c r="W337" s="6">
        <f t="shared" si="635"/>
        <v>0</v>
      </c>
      <c r="X337" s="6">
        <f t="shared" si="635"/>
        <v>0</v>
      </c>
      <c r="Y337" s="6">
        <f t="shared" si="635"/>
        <v>0</v>
      </c>
      <c r="Z337" s="6">
        <f t="shared" si="635"/>
        <v>0</v>
      </c>
      <c r="AA337" s="6">
        <f t="shared" si="635"/>
        <v>0</v>
      </c>
      <c r="AB337" s="6">
        <f t="shared" si="635"/>
        <v>0</v>
      </c>
      <c r="AC337" s="67"/>
      <c r="AD337" s="55"/>
    </row>
    <row r="338" spans="1:30" s="52" customFormat="1">
      <c r="A338" s="95" t="s">
        <v>227</v>
      </c>
      <c r="B338" s="74">
        <f>188516.15/2</f>
        <v>94258.074999999997</v>
      </c>
      <c r="C338" s="201">
        <f t="shared" si="626"/>
        <v>7854.84</v>
      </c>
      <c r="D338" s="38">
        <v>1.6500000000000001E-2</v>
      </c>
      <c r="E338" s="38">
        <v>0.1429</v>
      </c>
      <c r="F338" s="38">
        <v>5.8200000000000002E-2</v>
      </c>
      <c r="G338" s="38">
        <v>7.4899999999999994E-2</v>
      </c>
      <c r="H338" s="38">
        <v>4.0099999999999997E-2</v>
      </c>
      <c r="I338" s="38">
        <v>0.1406</v>
      </c>
      <c r="J338" s="38">
        <v>2.0299999999999999E-2</v>
      </c>
      <c r="K338" s="38">
        <v>3.2099999999999997E-2</v>
      </c>
      <c r="L338" s="38">
        <v>1.5900000000000001E-2</v>
      </c>
      <c r="M338" s="38">
        <v>2.5499999999999998E-2</v>
      </c>
      <c r="N338" s="38">
        <v>0.1389</v>
      </c>
      <c r="O338" s="38">
        <v>2.35E-2</v>
      </c>
      <c r="P338" s="38">
        <v>0</v>
      </c>
      <c r="Q338" s="38">
        <v>3.5900000000000001E-2</v>
      </c>
      <c r="R338" s="38">
        <v>1.8100000000000002E-2</v>
      </c>
      <c r="S338" s="38">
        <v>4.1999999999999997E-3</v>
      </c>
      <c r="T338" s="38">
        <v>5.11E-2</v>
      </c>
      <c r="U338" s="38">
        <v>1.7299999999999999E-2</v>
      </c>
      <c r="V338" s="38">
        <v>3.6799999999999999E-2</v>
      </c>
      <c r="W338" s="38">
        <v>4.4299999999999999E-2</v>
      </c>
      <c r="X338" s="38">
        <v>5.9900000000000002E-2</v>
      </c>
      <c r="Y338" s="38">
        <v>2.3999999999999998E-3</v>
      </c>
      <c r="Z338" s="5">
        <v>0</v>
      </c>
      <c r="AA338" s="5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93"/>
      <c r="D339" s="6">
        <f t="shared" ref="D339" si="636">$C338*D338</f>
        <v>129.60486</v>
      </c>
      <c r="E339" s="6">
        <f t="shared" ref="E339" si="637">$C338*E338</f>
        <v>1122.4566360000001</v>
      </c>
      <c r="F339" s="6">
        <f t="shared" ref="F339:AB339" si="638">$C338*F338</f>
        <v>457.15168800000004</v>
      </c>
      <c r="G339" s="6">
        <f t="shared" si="638"/>
        <v>588.32751599999995</v>
      </c>
      <c r="H339" s="6">
        <f t="shared" si="638"/>
        <v>314.979084</v>
      </c>
      <c r="I339" s="6">
        <f t="shared" si="638"/>
        <v>1104.390504</v>
      </c>
      <c r="J339" s="6">
        <f t="shared" si="638"/>
        <v>159.45325199999999</v>
      </c>
      <c r="K339" s="6">
        <f t="shared" si="638"/>
        <v>252.14036399999998</v>
      </c>
      <c r="L339" s="6">
        <f t="shared" si="638"/>
        <v>124.89195600000001</v>
      </c>
      <c r="M339" s="6">
        <f t="shared" si="638"/>
        <v>200.29841999999999</v>
      </c>
      <c r="N339" s="6">
        <f t="shared" si="638"/>
        <v>1091.037276</v>
      </c>
      <c r="O339" s="6">
        <f t="shared" si="638"/>
        <v>184.58874</v>
      </c>
      <c r="P339" s="6">
        <f t="shared" si="638"/>
        <v>0</v>
      </c>
      <c r="Q339" s="6">
        <f t="shared" si="638"/>
        <v>281.98875600000002</v>
      </c>
      <c r="R339" s="6">
        <f t="shared" si="638"/>
        <v>142.17260400000001</v>
      </c>
      <c r="S339" s="6">
        <f t="shared" si="638"/>
        <v>32.990327999999998</v>
      </c>
      <c r="T339" s="6">
        <f t="shared" si="638"/>
        <v>401.38232399999998</v>
      </c>
      <c r="U339" s="6">
        <f t="shared" si="638"/>
        <v>135.888732</v>
      </c>
      <c r="V339" s="6">
        <f t="shared" si="638"/>
        <v>289.05811199999999</v>
      </c>
      <c r="W339" s="6">
        <f t="shared" si="638"/>
        <v>347.96941199999998</v>
      </c>
      <c r="X339" s="6">
        <f t="shared" si="638"/>
        <v>470.50491600000004</v>
      </c>
      <c r="Y339" s="6">
        <f t="shared" si="638"/>
        <v>18.851616</v>
      </c>
      <c r="Z339" s="6">
        <f t="shared" si="638"/>
        <v>0</v>
      </c>
      <c r="AA339" s="6">
        <f t="shared" si="638"/>
        <v>4.712904</v>
      </c>
      <c r="AB339" s="6">
        <f t="shared" si="638"/>
        <v>0</v>
      </c>
      <c r="AC339" s="67"/>
      <c r="AD339" s="55"/>
    </row>
    <row r="340" spans="1:30" s="52" customFormat="1">
      <c r="A340" s="95" t="s">
        <v>424</v>
      </c>
      <c r="B340" s="74">
        <f>188516.15/2</f>
        <v>94258.074999999997</v>
      </c>
      <c r="C340" s="201">
        <f t="shared" si="626"/>
        <v>7854.84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93"/>
      <c r="D341" s="6">
        <f t="shared" ref="D341" si="639">$C340*D340</f>
        <v>0</v>
      </c>
      <c r="E341" s="6">
        <f t="shared" ref="E341" si="640">$C340*E340</f>
        <v>0</v>
      </c>
      <c r="F341" s="6">
        <f t="shared" ref="F341:O341" si="641">$C340*F340</f>
        <v>0</v>
      </c>
      <c r="G341" s="6">
        <f t="shared" si="641"/>
        <v>0</v>
      </c>
      <c r="H341" s="6">
        <f t="shared" si="641"/>
        <v>0</v>
      </c>
      <c r="I341" s="6">
        <f t="shared" si="641"/>
        <v>0</v>
      </c>
      <c r="J341" s="6">
        <f t="shared" si="641"/>
        <v>0</v>
      </c>
      <c r="K341" s="6">
        <f t="shared" si="641"/>
        <v>0</v>
      </c>
      <c r="L341" s="6">
        <f t="shared" si="641"/>
        <v>0</v>
      </c>
      <c r="M341" s="6">
        <f t="shared" si="641"/>
        <v>0</v>
      </c>
      <c r="N341" s="6">
        <f t="shared" si="641"/>
        <v>7854.84</v>
      </c>
      <c r="O341" s="6">
        <f t="shared" si="641"/>
        <v>0</v>
      </c>
      <c r="P341" s="6">
        <f t="shared" ref="P341" si="642">$C340*P340</f>
        <v>0</v>
      </c>
      <c r="Q341" s="6">
        <f t="shared" ref="Q341" si="643">$C340*Q340</f>
        <v>0</v>
      </c>
      <c r="R341" s="6">
        <f t="shared" ref="R341:AB341" si="644">$C340*R340</f>
        <v>0</v>
      </c>
      <c r="S341" s="6">
        <f t="shared" si="644"/>
        <v>0</v>
      </c>
      <c r="T341" s="6">
        <f t="shared" si="644"/>
        <v>0</v>
      </c>
      <c r="U341" s="6">
        <f t="shared" si="644"/>
        <v>0</v>
      </c>
      <c r="V341" s="6">
        <f t="shared" si="644"/>
        <v>0</v>
      </c>
      <c r="W341" s="6">
        <f t="shared" si="644"/>
        <v>0</v>
      </c>
      <c r="X341" s="6">
        <f t="shared" si="644"/>
        <v>0</v>
      </c>
      <c r="Y341" s="6">
        <f t="shared" si="644"/>
        <v>0</v>
      </c>
      <c r="Z341" s="6">
        <f t="shared" si="644"/>
        <v>0</v>
      </c>
      <c r="AA341" s="6">
        <f t="shared" si="644"/>
        <v>0</v>
      </c>
      <c r="AB341" s="6">
        <f t="shared" si="644"/>
        <v>0</v>
      </c>
      <c r="AC341" s="67"/>
      <c r="AD341" s="55"/>
    </row>
    <row r="342" spans="1:30" s="52" customFormat="1">
      <c r="A342" s="98" t="s">
        <v>228</v>
      </c>
      <c r="B342" s="74">
        <v>401396.12</v>
      </c>
      <c r="C342" s="201">
        <f t="shared" si="626"/>
        <v>33449.68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189"/>
      <c r="C343" s="193"/>
      <c r="D343" s="6">
        <f t="shared" ref="D343" si="645">$C342*D342</f>
        <v>220.767888</v>
      </c>
      <c r="E343" s="6">
        <f t="shared" ref="E343" si="646">$C342*E342</f>
        <v>0</v>
      </c>
      <c r="F343" s="6">
        <f t="shared" ref="F343:AB343" si="647">$C342*F342</f>
        <v>1200.8435120000001</v>
      </c>
      <c r="G343" s="6">
        <f t="shared" si="647"/>
        <v>0</v>
      </c>
      <c r="H343" s="6">
        <f t="shared" si="647"/>
        <v>0</v>
      </c>
      <c r="I343" s="6">
        <f t="shared" si="647"/>
        <v>0</v>
      </c>
      <c r="J343" s="6">
        <f t="shared" si="647"/>
        <v>0</v>
      </c>
      <c r="K343" s="6">
        <f t="shared" si="647"/>
        <v>0</v>
      </c>
      <c r="L343" s="6">
        <f t="shared" si="647"/>
        <v>0</v>
      </c>
      <c r="M343" s="6">
        <f t="shared" si="647"/>
        <v>304.392088</v>
      </c>
      <c r="N343" s="6">
        <f t="shared" si="647"/>
        <v>31088.132592000002</v>
      </c>
      <c r="O343" s="6">
        <f t="shared" si="647"/>
        <v>0</v>
      </c>
      <c r="P343" s="6">
        <f t="shared" si="647"/>
        <v>0</v>
      </c>
      <c r="Q343" s="6">
        <f t="shared" si="647"/>
        <v>0</v>
      </c>
      <c r="R343" s="6">
        <f t="shared" si="647"/>
        <v>0</v>
      </c>
      <c r="S343" s="6">
        <f t="shared" si="647"/>
        <v>0</v>
      </c>
      <c r="T343" s="6">
        <f t="shared" si="647"/>
        <v>635.54391999999996</v>
      </c>
      <c r="U343" s="6">
        <f t="shared" si="647"/>
        <v>0</v>
      </c>
      <c r="V343" s="6">
        <f t="shared" si="647"/>
        <v>0</v>
      </c>
      <c r="W343" s="6">
        <f t="shared" si="647"/>
        <v>0</v>
      </c>
      <c r="X343" s="6">
        <f t="shared" si="647"/>
        <v>0</v>
      </c>
      <c r="Y343" s="6">
        <f t="shared" si="647"/>
        <v>0</v>
      </c>
      <c r="Z343" s="6">
        <f t="shared" si="647"/>
        <v>0</v>
      </c>
      <c r="AA343" s="6">
        <f t="shared" si="647"/>
        <v>0</v>
      </c>
      <c r="AB343" s="6">
        <f t="shared" si="647"/>
        <v>0</v>
      </c>
      <c r="AC343" s="67"/>
      <c r="AD343" s="55"/>
    </row>
    <row r="344" spans="1:30" s="52" customFormat="1">
      <c r="A344" s="98" t="s">
        <v>262</v>
      </c>
      <c r="B344" s="74">
        <v>2378876.52</v>
      </c>
      <c r="C344" s="201">
        <f t="shared" si="626"/>
        <v>198239.71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189"/>
      <c r="C345" s="193"/>
      <c r="D345" s="6">
        <f t="shared" ref="D345" si="648">$C344*D344</f>
        <v>0</v>
      </c>
      <c r="E345" s="6">
        <f t="shared" ref="E345" si="649">$C344*E344</f>
        <v>0</v>
      </c>
      <c r="F345" s="6">
        <f t="shared" ref="F345:AB345" si="650">$C344*F344</f>
        <v>8345.891791</v>
      </c>
      <c r="G345" s="6">
        <f t="shared" si="650"/>
        <v>0</v>
      </c>
      <c r="H345" s="6">
        <f t="shared" si="650"/>
        <v>26326.233487999998</v>
      </c>
      <c r="I345" s="6">
        <f t="shared" si="650"/>
        <v>0</v>
      </c>
      <c r="J345" s="6">
        <f t="shared" si="650"/>
        <v>0</v>
      </c>
      <c r="K345" s="6">
        <f t="shared" si="650"/>
        <v>0</v>
      </c>
      <c r="L345" s="6">
        <f t="shared" si="650"/>
        <v>0</v>
      </c>
      <c r="M345" s="6">
        <f t="shared" si="650"/>
        <v>2160.8128389999997</v>
      </c>
      <c r="N345" s="6">
        <f t="shared" si="650"/>
        <v>117714.739798</v>
      </c>
      <c r="O345" s="6">
        <f t="shared" si="650"/>
        <v>0</v>
      </c>
      <c r="P345" s="6">
        <f t="shared" si="650"/>
        <v>0</v>
      </c>
      <c r="Q345" s="6">
        <f t="shared" si="650"/>
        <v>0</v>
      </c>
      <c r="R345" s="6">
        <f t="shared" si="650"/>
        <v>0</v>
      </c>
      <c r="S345" s="6">
        <f t="shared" si="650"/>
        <v>0</v>
      </c>
      <c r="T345" s="6">
        <f t="shared" si="650"/>
        <v>0</v>
      </c>
      <c r="U345" s="6">
        <f t="shared" si="650"/>
        <v>0</v>
      </c>
      <c r="V345" s="6">
        <f t="shared" si="650"/>
        <v>43692.032083999999</v>
      </c>
      <c r="W345" s="6">
        <f t="shared" si="650"/>
        <v>0</v>
      </c>
      <c r="X345" s="6">
        <f t="shared" si="650"/>
        <v>0</v>
      </c>
      <c r="Y345" s="6">
        <f t="shared" si="650"/>
        <v>0</v>
      </c>
      <c r="Z345" s="6">
        <f t="shared" si="650"/>
        <v>0</v>
      </c>
      <c r="AA345" s="6">
        <f t="shared" si="650"/>
        <v>0</v>
      </c>
      <c r="AB345" s="6">
        <f t="shared" si="650"/>
        <v>0</v>
      </c>
      <c r="AC345" s="67"/>
      <c r="AD345" s="55"/>
    </row>
    <row r="346" spans="1:30" s="52" customFormat="1">
      <c r="A346" s="98" t="s">
        <v>263</v>
      </c>
      <c r="B346" s="74">
        <v>1984945.86</v>
      </c>
      <c r="C346" s="201">
        <f t="shared" si="626"/>
        <v>165412.16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189"/>
      <c r="C347" s="193"/>
      <c r="D347" s="6">
        <f t="shared" ref="D347" si="651">$C346*D346</f>
        <v>0</v>
      </c>
      <c r="E347" s="6">
        <f t="shared" ref="E347" si="652">$C346*E346</f>
        <v>0</v>
      </c>
      <c r="F347" s="6">
        <f t="shared" ref="F347:AB347" si="653">$C346*F346</f>
        <v>9643.5289279999997</v>
      </c>
      <c r="G347" s="6">
        <f t="shared" si="653"/>
        <v>0</v>
      </c>
      <c r="H347" s="6">
        <f t="shared" si="653"/>
        <v>7840.536384</v>
      </c>
      <c r="I347" s="6">
        <f t="shared" si="653"/>
        <v>0</v>
      </c>
      <c r="J347" s="6">
        <f t="shared" si="653"/>
        <v>0</v>
      </c>
      <c r="K347" s="6">
        <f t="shared" si="653"/>
        <v>0</v>
      </c>
      <c r="L347" s="6">
        <f t="shared" si="653"/>
        <v>0</v>
      </c>
      <c r="M347" s="6">
        <f t="shared" si="653"/>
        <v>0</v>
      </c>
      <c r="N347" s="6">
        <f t="shared" si="653"/>
        <v>135290.605664</v>
      </c>
      <c r="O347" s="6">
        <f t="shared" si="653"/>
        <v>0</v>
      </c>
      <c r="P347" s="6">
        <f t="shared" si="653"/>
        <v>0</v>
      </c>
      <c r="Q347" s="6">
        <f t="shared" si="653"/>
        <v>0</v>
      </c>
      <c r="R347" s="6">
        <f t="shared" si="653"/>
        <v>0</v>
      </c>
      <c r="S347" s="6">
        <f t="shared" si="653"/>
        <v>0</v>
      </c>
      <c r="T347" s="6">
        <f t="shared" si="653"/>
        <v>0</v>
      </c>
      <c r="U347" s="6">
        <f t="shared" si="653"/>
        <v>0</v>
      </c>
      <c r="V347" s="6">
        <f t="shared" si="653"/>
        <v>12637.489024</v>
      </c>
      <c r="W347" s="6">
        <f t="shared" si="653"/>
        <v>0</v>
      </c>
      <c r="X347" s="6">
        <f t="shared" si="653"/>
        <v>0</v>
      </c>
      <c r="Y347" s="6">
        <f t="shared" si="653"/>
        <v>0</v>
      </c>
      <c r="Z347" s="6">
        <f t="shared" si="653"/>
        <v>0</v>
      </c>
      <c r="AA347" s="6">
        <f t="shared" si="653"/>
        <v>0</v>
      </c>
      <c r="AB347" s="6">
        <f t="shared" si="653"/>
        <v>0</v>
      </c>
      <c r="AC347" s="67"/>
      <c r="AD347" s="55"/>
    </row>
    <row r="348" spans="1:30" s="52" customFormat="1">
      <c r="A348" s="98" t="s">
        <v>264</v>
      </c>
      <c r="B348" s="74">
        <v>352017.57</v>
      </c>
      <c r="C348" s="201">
        <f t="shared" si="626"/>
        <v>29334.799999999999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189"/>
      <c r="C349" s="193"/>
      <c r="D349" s="6">
        <f t="shared" ref="D349" si="654">$C348*D348</f>
        <v>0</v>
      </c>
      <c r="E349" s="6">
        <f t="shared" ref="E349" si="655">$C348*E348</f>
        <v>0</v>
      </c>
      <c r="F349" s="6">
        <f t="shared" ref="F349:AB349" si="656">$C348*F348</f>
        <v>1851.0258800000001</v>
      </c>
      <c r="G349" s="6">
        <f t="shared" si="656"/>
        <v>0</v>
      </c>
      <c r="H349" s="6">
        <f t="shared" si="656"/>
        <v>1117.65588</v>
      </c>
      <c r="I349" s="6">
        <f t="shared" si="656"/>
        <v>0</v>
      </c>
      <c r="J349" s="6">
        <f t="shared" si="656"/>
        <v>0</v>
      </c>
      <c r="K349" s="6">
        <f t="shared" si="656"/>
        <v>0</v>
      </c>
      <c r="L349" s="6">
        <f t="shared" si="656"/>
        <v>0</v>
      </c>
      <c r="M349" s="6">
        <f t="shared" si="656"/>
        <v>0</v>
      </c>
      <c r="N349" s="6">
        <f t="shared" si="656"/>
        <v>24025.2012</v>
      </c>
      <c r="O349" s="6">
        <f t="shared" si="656"/>
        <v>0</v>
      </c>
      <c r="P349" s="6">
        <f t="shared" si="656"/>
        <v>0</v>
      </c>
      <c r="Q349" s="6">
        <f t="shared" si="656"/>
        <v>0</v>
      </c>
      <c r="R349" s="6">
        <f t="shared" si="656"/>
        <v>0</v>
      </c>
      <c r="S349" s="6">
        <f t="shared" si="656"/>
        <v>0</v>
      </c>
      <c r="T349" s="6">
        <f t="shared" si="656"/>
        <v>0</v>
      </c>
      <c r="U349" s="6">
        <f t="shared" si="656"/>
        <v>0</v>
      </c>
      <c r="V349" s="6">
        <f t="shared" si="656"/>
        <v>2340.9170399999998</v>
      </c>
      <c r="W349" s="6">
        <f t="shared" si="656"/>
        <v>0</v>
      </c>
      <c r="X349" s="6">
        <f t="shared" si="656"/>
        <v>0</v>
      </c>
      <c r="Y349" s="6">
        <f t="shared" si="656"/>
        <v>0</v>
      </c>
      <c r="Z349" s="6">
        <f t="shared" si="656"/>
        <v>0</v>
      </c>
      <c r="AA349" s="6">
        <f t="shared" si="656"/>
        <v>0</v>
      </c>
      <c r="AB349" s="6">
        <f t="shared" si="656"/>
        <v>0</v>
      </c>
      <c r="AC349" s="67"/>
      <c r="AD349" s="55"/>
    </row>
    <row r="350" spans="1:30" s="52" customFormat="1">
      <c r="A350" s="98" t="s">
        <v>265</v>
      </c>
      <c r="B350" s="74">
        <v>10369115.890000001</v>
      </c>
      <c r="C350" s="201">
        <f t="shared" si="626"/>
        <v>864092.99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189"/>
      <c r="C351" s="193"/>
      <c r="D351" s="6">
        <f t="shared" ref="D351" si="657">$C350*D350</f>
        <v>0</v>
      </c>
      <c r="E351" s="6">
        <f t="shared" ref="E351" si="658">$C350*E350</f>
        <v>0</v>
      </c>
      <c r="F351" s="6">
        <f t="shared" ref="F351:AB351" si="659">$C350*F350</f>
        <v>0</v>
      </c>
      <c r="G351" s="6">
        <f t="shared" si="659"/>
        <v>0</v>
      </c>
      <c r="H351" s="6">
        <f t="shared" si="659"/>
        <v>0</v>
      </c>
      <c r="I351" s="6">
        <f t="shared" si="659"/>
        <v>0</v>
      </c>
      <c r="J351" s="6">
        <f t="shared" si="659"/>
        <v>0</v>
      </c>
      <c r="K351" s="6">
        <f t="shared" si="659"/>
        <v>3974.8277539999999</v>
      </c>
      <c r="L351" s="6">
        <f t="shared" si="659"/>
        <v>0</v>
      </c>
      <c r="M351" s="6">
        <f t="shared" si="659"/>
        <v>0</v>
      </c>
      <c r="N351" s="6">
        <f t="shared" si="659"/>
        <v>860118.16224599991</v>
      </c>
      <c r="O351" s="6">
        <f t="shared" si="659"/>
        <v>0</v>
      </c>
      <c r="P351" s="6">
        <f t="shared" si="659"/>
        <v>0</v>
      </c>
      <c r="Q351" s="6">
        <f t="shared" si="659"/>
        <v>0</v>
      </c>
      <c r="R351" s="6">
        <f t="shared" si="659"/>
        <v>0</v>
      </c>
      <c r="S351" s="6">
        <f t="shared" si="659"/>
        <v>0</v>
      </c>
      <c r="T351" s="6">
        <f t="shared" si="659"/>
        <v>0</v>
      </c>
      <c r="U351" s="6">
        <f t="shared" si="659"/>
        <v>0</v>
      </c>
      <c r="V351" s="6">
        <f t="shared" si="659"/>
        <v>0</v>
      </c>
      <c r="W351" s="6">
        <f t="shared" si="659"/>
        <v>0</v>
      </c>
      <c r="X351" s="6">
        <f t="shared" si="659"/>
        <v>0</v>
      </c>
      <c r="Y351" s="6">
        <f t="shared" si="659"/>
        <v>0</v>
      </c>
      <c r="Z351" s="6">
        <f t="shared" si="659"/>
        <v>0</v>
      </c>
      <c r="AA351" s="6">
        <f t="shared" si="659"/>
        <v>0</v>
      </c>
      <c r="AB351" s="6">
        <f t="shared" si="659"/>
        <v>0</v>
      </c>
      <c r="AC351" s="67"/>
      <c r="AD351" s="55"/>
    </row>
    <row r="352" spans="1:30" s="52" customFormat="1">
      <c r="A352" s="98" t="s">
        <v>266</v>
      </c>
      <c r="B352" s="74">
        <v>335834.14</v>
      </c>
      <c r="C352" s="201">
        <f t="shared" si="626"/>
        <v>27986.18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189"/>
      <c r="C353" s="193"/>
      <c r="D353" s="6">
        <f t="shared" ref="D353" si="660">$C352*D352</f>
        <v>0</v>
      </c>
      <c r="E353" s="6">
        <f t="shared" ref="E353" si="661">$C352*E352</f>
        <v>0</v>
      </c>
      <c r="F353" s="6">
        <f t="shared" ref="F353:AB353" si="662">$C352*F352</f>
        <v>2423.603188</v>
      </c>
      <c r="G353" s="6">
        <f t="shared" si="662"/>
        <v>0</v>
      </c>
      <c r="H353" s="6">
        <f t="shared" si="662"/>
        <v>3064.4867100000001</v>
      </c>
      <c r="I353" s="6">
        <f t="shared" si="662"/>
        <v>0</v>
      </c>
      <c r="J353" s="6">
        <f t="shared" si="662"/>
        <v>0</v>
      </c>
      <c r="K353" s="6">
        <f t="shared" si="662"/>
        <v>0</v>
      </c>
      <c r="L353" s="6">
        <f t="shared" si="662"/>
        <v>0</v>
      </c>
      <c r="M353" s="6">
        <f t="shared" si="662"/>
        <v>0</v>
      </c>
      <c r="N353" s="6">
        <f t="shared" si="662"/>
        <v>17715.251940000002</v>
      </c>
      <c r="O353" s="6">
        <f t="shared" si="662"/>
        <v>0</v>
      </c>
      <c r="P353" s="6">
        <f t="shared" si="662"/>
        <v>0</v>
      </c>
      <c r="Q353" s="6">
        <f t="shared" si="662"/>
        <v>0</v>
      </c>
      <c r="R353" s="6">
        <f t="shared" si="662"/>
        <v>0</v>
      </c>
      <c r="S353" s="6">
        <f t="shared" si="662"/>
        <v>0</v>
      </c>
      <c r="T353" s="6">
        <f t="shared" si="662"/>
        <v>0</v>
      </c>
      <c r="U353" s="6">
        <f t="shared" si="662"/>
        <v>0</v>
      </c>
      <c r="V353" s="6">
        <f t="shared" si="662"/>
        <v>4782.838162</v>
      </c>
      <c r="W353" s="6">
        <f t="shared" si="662"/>
        <v>0</v>
      </c>
      <c r="X353" s="6">
        <f t="shared" si="662"/>
        <v>0</v>
      </c>
      <c r="Y353" s="6">
        <f t="shared" si="662"/>
        <v>0</v>
      </c>
      <c r="Z353" s="6">
        <f t="shared" si="662"/>
        <v>0</v>
      </c>
      <c r="AA353" s="6">
        <f t="shared" si="662"/>
        <v>0</v>
      </c>
      <c r="AB353" s="6">
        <f t="shared" si="662"/>
        <v>0</v>
      </c>
      <c r="AC353" s="67"/>
      <c r="AD353" s="55"/>
    </row>
    <row r="354" spans="1:30" s="52" customFormat="1">
      <c r="A354" s="98" t="s">
        <v>273</v>
      </c>
      <c r="B354" s="74">
        <v>161254.35999999999</v>
      </c>
      <c r="C354" s="201">
        <f t="shared" si="626"/>
        <v>13437.86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189"/>
      <c r="C355" s="193"/>
      <c r="D355" s="6">
        <f t="shared" ref="D355" si="663">$C354*D354</f>
        <v>0</v>
      </c>
      <c r="E355" s="6">
        <f t="shared" ref="E355" si="664">$C354*E354</f>
        <v>0</v>
      </c>
      <c r="F355" s="6">
        <f t="shared" ref="F355:AB355" si="665">$C354*F354</f>
        <v>783.42723799999999</v>
      </c>
      <c r="G355" s="6">
        <f t="shared" si="665"/>
        <v>0</v>
      </c>
      <c r="H355" s="6">
        <f t="shared" si="665"/>
        <v>839.86625000000004</v>
      </c>
      <c r="I355" s="6">
        <f t="shared" si="665"/>
        <v>0</v>
      </c>
      <c r="J355" s="6">
        <f t="shared" si="665"/>
        <v>0</v>
      </c>
      <c r="K355" s="6">
        <f t="shared" si="665"/>
        <v>0</v>
      </c>
      <c r="L355" s="6">
        <f t="shared" si="665"/>
        <v>0</v>
      </c>
      <c r="M355" s="6">
        <f t="shared" si="665"/>
        <v>0</v>
      </c>
      <c r="N355" s="6">
        <f t="shared" si="665"/>
        <v>10532.594668000002</v>
      </c>
      <c r="O355" s="6">
        <f t="shared" si="665"/>
        <v>0</v>
      </c>
      <c r="P355" s="6">
        <f t="shared" si="665"/>
        <v>0</v>
      </c>
      <c r="Q355" s="6">
        <f t="shared" si="665"/>
        <v>0</v>
      </c>
      <c r="R355" s="6">
        <f t="shared" si="665"/>
        <v>0</v>
      </c>
      <c r="S355" s="6">
        <f t="shared" si="665"/>
        <v>0</v>
      </c>
      <c r="T355" s="6">
        <f t="shared" si="665"/>
        <v>0</v>
      </c>
      <c r="U355" s="6">
        <f t="shared" si="665"/>
        <v>0</v>
      </c>
      <c r="V355" s="6">
        <f t="shared" si="665"/>
        <v>1281.9718440000001</v>
      </c>
      <c r="W355" s="6">
        <f t="shared" si="665"/>
        <v>0</v>
      </c>
      <c r="X355" s="6">
        <f t="shared" si="665"/>
        <v>0</v>
      </c>
      <c r="Y355" s="6">
        <f t="shared" si="665"/>
        <v>0</v>
      </c>
      <c r="Z355" s="6">
        <f t="shared" si="665"/>
        <v>0</v>
      </c>
      <c r="AA355" s="6">
        <f t="shared" si="665"/>
        <v>0</v>
      </c>
      <c r="AB355" s="6">
        <f t="shared" si="665"/>
        <v>0</v>
      </c>
      <c r="AC355" s="67"/>
      <c r="AD355" s="55"/>
    </row>
    <row r="356" spans="1:30" s="52" customFormat="1">
      <c r="A356" s="95" t="s">
        <v>267</v>
      </c>
      <c r="B356" s="74">
        <f>4878952.04/2</f>
        <v>2439476.02</v>
      </c>
      <c r="C356" s="201">
        <f t="shared" si="626"/>
        <v>203289.67</v>
      </c>
      <c r="D356" s="38">
        <v>1.6500000000000001E-2</v>
      </c>
      <c r="E356" s="38">
        <v>0.1429</v>
      </c>
      <c r="F356" s="38">
        <v>5.8200000000000002E-2</v>
      </c>
      <c r="G356" s="38">
        <v>7.4899999999999994E-2</v>
      </c>
      <c r="H356" s="38">
        <v>4.0099999999999997E-2</v>
      </c>
      <c r="I356" s="38">
        <v>0.1406</v>
      </c>
      <c r="J356" s="38">
        <v>2.0299999999999999E-2</v>
      </c>
      <c r="K356" s="38">
        <v>3.2099999999999997E-2</v>
      </c>
      <c r="L356" s="38">
        <v>1.5900000000000001E-2</v>
      </c>
      <c r="M356" s="38">
        <v>2.5499999999999998E-2</v>
      </c>
      <c r="N356" s="38">
        <v>0.1389</v>
      </c>
      <c r="O356" s="38">
        <v>2.35E-2</v>
      </c>
      <c r="P356" s="38">
        <v>0</v>
      </c>
      <c r="Q356" s="38">
        <v>3.5900000000000001E-2</v>
      </c>
      <c r="R356" s="38">
        <v>1.8100000000000002E-2</v>
      </c>
      <c r="S356" s="38">
        <v>4.1999999999999997E-3</v>
      </c>
      <c r="T356" s="38">
        <v>5.11E-2</v>
      </c>
      <c r="U356" s="38">
        <v>1.7299999999999999E-2</v>
      </c>
      <c r="V356" s="38">
        <v>3.6799999999999999E-2</v>
      </c>
      <c r="W356" s="38">
        <v>4.4299999999999999E-2</v>
      </c>
      <c r="X356" s="38">
        <v>5.9900000000000002E-2</v>
      </c>
      <c r="Y356" s="38">
        <v>2.3999999999999998E-3</v>
      </c>
      <c r="Z356" s="5">
        <v>0</v>
      </c>
      <c r="AA356" s="5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93"/>
      <c r="D357" s="6">
        <f t="shared" ref="D357" si="666">$C356*D356</f>
        <v>3354.2795550000005</v>
      </c>
      <c r="E357" s="6">
        <f t="shared" ref="E357" si="667">$C356*E356</f>
        <v>29050.093843000002</v>
      </c>
      <c r="F357" s="6">
        <f t="shared" ref="F357:AB357" si="668">$C356*F356</f>
        <v>11831.458794000002</v>
      </c>
      <c r="G357" s="6">
        <f t="shared" si="668"/>
        <v>15226.396283</v>
      </c>
      <c r="H357" s="6">
        <f t="shared" si="668"/>
        <v>8151.9157669999995</v>
      </c>
      <c r="I357" s="6">
        <f t="shared" si="668"/>
        <v>28582.527602000002</v>
      </c>
      <c r="J357" s="6">
        <f t="shared" si="668"/>
        <v>4126.7803009999998</v>
      </c>
      <c r="K357" s="6">
        <f t="shared" si="668"/>
        <v>6525.5984069999995</v>
      </c>
      <c r="L357" s="6">
        <f t="shared" si="668"/>
        <v>3232.3057530000005</v>
      </c>
      <c r="M357" s="6">
        <f t="shared" si="668"/>
        <v>5183.8865850000002</v>
      </c>
      <c r="N357" s="6">
        <f t="shared" si="668"/>
        <v>28236.935163000002</v>
      </c>
      <c r="O357" s="6">
        <f t="shared" si="668"/>
        <v>4777.307245</v>
      </c>
      <c r="P357" s="6">
        <f t="shared" si="668"/>
        <v>0</v>
      </c>
      <c r="Q357" s="6">
        <f t="shared" si="668"/>
        <v>7298.099153000001</v>
      </c>
      <c r="R357" s="6">
        <f t="shared" si="668"/>
        <v>3679.5430270000006</v>
      </c>
      <c r="S357" s="6">
        <f t="shared" si="668"/>
        <v>853.81661399999996</v>
      </c>
      <c r="T357" s="6">
        <f t="shared" si="668"/>
        <v>10388.102137</v>
      </c>
      <c r="U357" s="6">
        <f t="shared" si="668"/>
        <v>3516.9112909999999</v>
      </c>
      <c r="V357" s="6">
        <f t="shared" si="668"/>
        <v>7481.0598560000008</v>
      </c>
      <c r="W357" s="6">
        <f t="shared" si="668"/>
        <v>9005.7323809999998</v>
      </c>
      <c r="X357" s="6">
        <f t="shared" si="668"/>
        <v>12177.051233000002</v>
      </c>
      <c r="Y357" s="6">
        <f t="shared" si="668"/>
        <v>487.89520799999997</v>
      </c>
      <c r="Z357" s="6">
        <f t="shared" si="668"/>
        <v>0</v>
      </c>
      <c r="AA357" s="6">
        <f t="shared" si="668"/>
        <v>121.97380199999999</v>
      </c>
      <c r="AB357" s="6">
        <f t="shared" si="668"/>
        <v>0</v>
      </c>
      <c r="AC357" s="67"/>
      <c r="AD357" s="55"/>
    </row>
    <row r="358" spans="1:30" s="52" customFormat="1">
      <c r="A358" s="95" t="s">
        <v>425</v>
      </c>
      <c r="B358" s="74">
        <f>4878952.04/2</f>
        <v>2439476.02</v>
      </c>
      <c r="C358" s="201">
        <f t="shared" si="626"/>
        <v>203289.67</v>
      </c>
      <c r="D358" s="5"/>
      <c r="E358" s="5"/>
      <c r="F358" s="5">
        <v>0.2661</v>
      </c>
      <c r="G358" s="5"/>
      <c r="H358" s="5">
        <v>0</v>
      </c>
      <c r="I358" s="5"/>
      <c r="J358" s="5"/>
      <c r="K358" s="5"/>
      <c r="L358" s="5"/>
      <c r="M358" s="5"/>
      <c r="N358" s="5">
        <v>0.7339</v>
      </c>
      <c r="O358" s="5"/>
      <c r="P358" s="5"/>
      <c r="Q358" s="5"/>
      <c r="R358" s="5"/>
      <c r="S358" s="5"/>
      <c r="T358" s="5"/>
      <c r="U358" s="5"/>
      <c r="V358" s="5">
        <v>0</v>
      </c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93"/>
      <c r="D359" s="6">
        <f t="shared" ref="D359" si="669">$C358*D358</f>
        <v>0</v>
      </c>
      <c r="E359" s="6">
        <f t="shared" ref="E359" si="670">$C358*E358</f>
        <v>0</v>
      </c>
      <c r="F359" s="6">
        <f t="shared" ref="F359:O359" si="671">$C358*F358</f>
        <v>54095.381187000006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0</v>
      </c>
      <c r="N359" s="6">
        <f t="shared" si="671"/>
        <v>149194.28881300002</v>
      </c>
      <c r="O359" s="6">
        <f t="shared" si="671"/>
        <v>0</v>
      </c>
      <c r="P359" s="6">
        <f t="shared" ref="P359" si="672">$C358*P358</f>
        <v>0</v>
      </c>
      <c r="Q359" s="6">
        <f t="shared" ref="Q359" si="673">$C358*Q358</f>
        <v>0</v>
      </c>
      <c r="R359" s="6">
        <f t="shared" ref="R359:AB359" si="674">$C358*R358</f>
        <v>0</v>
      </c>
      <c r="S359" s="6">
        <f t="shared" si="674"/>
        <v>0</v>
      </c>
      <c r="T359" s="6">
        <f t="shared" si="674"/>
        <v>0</v>
      </c>
      <c r="U359" s="6">
        <f t="shared" si="674"/>
        <v>0</v>
      </c>
      <c r="V359" s="6">
        <f t="shared" si="674"/>
        <v>0</v>
      </c>
      <c r="W359" s="6">
        <f t="shared" si="674"/>
        <v>0</v>
      </c>
      <c r="X359" s="6">
        <f t="shared" si="674"/>
        <v>0</v>
      </c>
      <c r="Y359" s="6">
        <f t="shared" si="674"/>
        <v>0</v>
      </c>
      <c r="Z359" s="6">
        <f t="shared" si="674"/>
        <v>0</v>
      </c>
      <c r="AA359" s="6">
        <f t="shared" si="674"/>
        <v>0</v>
      </c>
      <c r="AB359" s="6">
        <f t="shared" si="674"/>
        <v>0</v>
      </c>
      <c r="AC359" s="67"/>
      <c r="AD359" s="55"/>
    </row>
    <row r="360" spans="1:30" s="52" customFormat="1">
      <c r="A360" s="98" t="s">
        <v>268</v>
      </c>
      <c r="B360" s="74">
        <v>2295314.7999999998</v>
      </c>
      <c r="C360" s="201">
        <f t="shared" si="626"/>
        <v>191276.23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189"/>
      <c r="C361" s="193"/>
      <c r="D361" s="6">
        <f t="shared" ref="D361" si="675">$C360*D360</f>
        <v>0</v>
      </c>
      <c r="E361" s="6">
        <f t="shared" ref="E361" si="676">$C360*E360</f>
        <v>0</v>
      </c>
      <c r="F361" s="6">
        <f t="shared" ref="F361:AB361" si="677">$C360*F360</f>
        <v>28404.520155000002</v>
      </c>
      <c r="G361" s="6">
        <f t="shared" si="677"/>
        <v>0</v>
      </c>
      <c r="H361" s="6">
        <f t="shared" si="677"/>
        <v>5929.5631300000005</v>
      </c>
      <c r="I361" s="6">
        <f t="shared" si="677"/>
        <v>0</v>
      </c>
      <c r="J361" s="6">
        <f t="shared" si="677"/>
        <v>0</v>
      </c>
      <c r="K361" s="6">
        <f t="shared" si="677"/>
        <v>0</v>
      </c>
      <c r="L361" s="6">
        <f t="shared" si="677"/>
        <v>0</v>
      </c>
      <c r="M361" s="6">
        <f t="shared" si="677"/>
        <v>0</v>
      </c>
      <c r="N361" s="6">
        <f t="shared" si="677"/>
        <v>141773.94167599999</v>
      </c>
      <c r="O361" s="6">
        <f t="shared" si="677"/>
        <v>0</v>
      </c>
      <c r="P361" s="6">
        <f t="shared" si="677"/>
        <v>0</v>
      </c>
      <c r="Q361" s="6">
        <f t="shared" si="677"/>
        <v>0</v>
      </c>
      <c r="R361" s="6">
        <f t="shared" si="677"/>
        <v>0</v>
      </c>
      <c r="S361" s="6">
        <f t="shared" si="677"/>
        <v>0</v>
      </c>
      <c r="T361" s="6">
        <f t="shared" si="677"/>
        <v>0</v>
      </c>
      <c r="U361" s="6">
        <f t="shared" si="677"/>
        <v>0</v>
      </c>
      <c r="V361" s="6">
        <f t="shared" si="677"/>
        <v>15168.205039</v>
      </c>
      <c r="W361" s="6">
        <f t="shared" si="677"/>
        <v>0</v>
      </c>
      <c r="X361" s="6">
        <f t="shared" si="677"/>
        <v>0</v>
      </c>
      <c r="Y361" s="6">
        <f t="shared" si="677"/>
        <v>0</v>
      </c>
      <c r="Z361" s="6">
        <f t="shared" si="677"/>
        <v>0</v>
      </c>
      <c r="AA361" s="6">
        <f t="shared" si="677"/>
        <v>0</v>
      </c>
      <c r="AB361" s="6">
        <f t="shared" si="677"/>
        <v>0</v>
      </c>
      <c r="AC361" s="67"/>
      <c r="AD361" s="55"/>
    </row>
    <row r="362" spans="1:30" s="52" customFormat="1">
      <c r="A362" s="98" t="s">
        <v>270</v>
      </c>
      <c r="B362" s="74">
        <f>815062.8/2</f>
        <v>407531.4</v>
      </c>
      <c r="C362" s="201">
        <f t="shared" si="626"/>
        <v>33960.949999999997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189"/>
      <c r="C363" s="193"/>
      <c r="D363" s="6">
        <f t="shared" ref="D363" si="678">$C362*D362</f>
        <v>0</v>
      </c>
      <c r="E363" s="6">
        <f t="shared" ref="E363" si="679">$C362*E362</f>
        <v>0</v>
      </c>
      <c r="F363" s="6">
        <f t="shared" ref="F363:AB363" si="680">$C362*F362</f>
        <v>0</v>
      </c>
      <c r="G363" s="6">
        <f t="shared" si="680"/>
        <v>0</v>
      </c>
      <c r="H363" s="6">
        <f t="shared" si="680"/>
        <v>0</v>
      </c>
      <c r="I363" s="6">
        <f t="shared" si="680"/>
        <v>0</v>
      </c>
      <c r="J363" s="6">
        <f t="shared" si="680"/>
        <v>0</v>
      </c>
      <c r="K363" s="6">
        <f t="shared" si="680"/>
        <v>0</v>
      </c>
      <c r="L363" s="6">
        <f t="shared" si="680"/>
        <v>0</v>
      </c>
      <c r="M363" s="6">
        <f t="shared" si="680"/>
        <v>0</v>
      </c>
      <c r="N363" s="6">
        <f t="shared" si="680"/>
        <v>33960.949999999997</v>
      </c>
      <c r="O363" s="6">
        <f t="shared" si="680"/>
        <v>0</v>
      </c>
      <c r="P363" s="6">
        <f t="shared" si="680"/>
        <v>0</v>
      </c>
      <c r="Q363" s="6">
        <f t="shared" si="680"/>
        <v>0</v>
      </c>
      <c r="R363" s="6">
        <f t="shared" si="680"/>
        <v>0</v>
      </c>
      <c r="S363" s="6">
        <f t="shared" si="680"/>
        <v>0</v>
      </c>
      <c r="T363" s="6">
        <f t="shared" si="680"/>
        <v>0</v>
      </c>
      <c r="U363" s="6">
        <f t="shared" si="680"/>
        <v>0</v>
      </c>
      <c r="V363" s="6">
        <f t="shared" si="680"/>
        <v>0</v>
      </c>
      <c r="W363" s="6">
        <f t="shared" si="680"/>
        <v>0</v>
      </c>
      <c r="X363" s="6">
        <f t="shared" si="680"/>
        <v>0</v>
      </c>
      <c r="Y363" s="6">
        <f t="shared" si="680"/>
        <v>0</v>
      </c>
      <c r="Z363" s="6">
        <f t="shared" si="680"/>
        <v>0</v>
      </c>
      <c r="AA363" s="6">
        <f t="shared" si="680"/>
        <v>0</v>
      </c>
      <c r="AB363" s="6">
        <f t="shared" si="680"/>
        <v>0</v>
      </c>
      <c r="AC363" s="67"/>
      <c r="AD363" s="55"/>
    </row>
    <row r="364" spans="1:30" s="52" customFormat="1">
      <c r="A364" s="98" t="s">
        <v>269</v>
      </c>
      <c r="B364" s="74">
        <f>815062.8/2</f>
        <v>407531.4</v>
      </c>
      <c r="C364" s="201">
        <f t="shared" si="626"/>
        <v>33960.949999999997</v>
      </c>
      <c r="D364" s="38">
        <v>1.6500000000000001E-2</v>
      </c>
      <c r="E364" s="38">
        <v>0.1429</v>
      </c>
      <c r="F364" s="38">
        <v>5.8200000000000002E-2</v>
      </c>
      <c r="G364" s="38">
        <v>7.4899999999999994E-2</v>
      </c>
      <c r="H364" s="38">
        <v>4.0099999999999997E-2</v>
      </c>
      <c r="I364" s="38">
        <v>0.1406</v>
      </c>
      <c r="J364" s="38">
        <v>2.0299999999999999E-2</v>
      </c>
      <c r="K364" s="38">
        <v>3.2099999999999997E-2</v>
      </c>
      <c r="L364" s="38">
        <v>1.5900000000000001E-2</v>
      </c>
      <c r="M364" s="38">
        <v>2.5499999999999998E-2</v>
      </c>
      <c r="N364" s="38">
        <v>0.1389</v>
      </c>
      <c r="O364" s="38">
        <v>2.35E-2</v>
      </c>
      <c r="P364" s="38">
        <v>0</v>
      </c>
      <c r="Q364" s="38">
        <v>3.5900000000000001E-2</v>
      </c>
      <c r="R364" s="38">
        <v>1.8100000000000002E-2</v>
      </c>
      <c r="S364" s="38">
        <v>4.1999999999999997E-3</v>
      </c>
      <c r="T364" s="38">
        <v>5.11E-2</v>
      </c>
      <c r="U364" s="38">
        <v>1.7299999999999999E-2</v>
      </c>
      <c r="V364" s="38">
        <v>3.6799999999999999E-2</v>
      </c>
      <c r="W364" s="38">
        <v>4.4299999999999999E-2</v>
      </c>
      <c r="X364" s="38">
        <v>5.9900000000000002E-2</v>
      </c>
      <c r="Y364" s="38">
        <v>2.3999999999999998E-3</v>
      </c>
      <c r="Z364" s="5">
        <v>0</v>
      </c>
      <c r="AA364" s="5">
        <v>5.9999999999999995E-4</v>
      </c>
      <c r="AB364" s="5">
        <v>0</v>
      </c>
      <c r="AC364" s="67"/>
      <c r="AD364" s="55"/>
    </row>
    <row r="365" spans="1:30" s="52" customFormat="1">
      <c r="A365" s="96"/>
      <c r="B365" s="189"/>
      <c r="C365" s="193"/>
      <c r="D365" s="6">
        <f t="shared" ref="D365" si="681">$C364*D364</f>
        <v>560.35567500000002</v>
      </c>
      <c r="E365" s="6">
        <f t="shared" ref="E365" si="682">$C364*E364</f>
        <v>4853.0197549999993</v>
      </c>
      <c r="F365" s="6">
        <f t="shared" ref="F365:AB365" si="683">$C364*F364</f>
        <v>1976.52729</v>
      </c>
      <c r="G365" s="6">
        <f t="shared" si="683"/>
        <v>2543.6751549999994</v>
      </c>
      <c r="H365" s="6">
        <f t="shared" si="683"/>
        <v>1361.8340949999997</v>
      </c>
      <c r="I365" s="6">
        <f t="shared" si="683"/>
        <v>4774.9095699999998</v>
      </c>
      <c r="J365" s="6">
        <f t="shared" si="683"/>
        <v>689.40728499999989</v>
      </c>
      <c r="K365" s="6">
        <f t="shared" si="683"/>
        <v>1090.1464949999997</v>
      </c>
      <c r="L365" s="6">
        <f t="shared" si="683"/>
        <v>539.979105</v>
      </c>
      <c r="M365" s="6">
        <f t="shared" si="683"/>
        <v>866.00422499999991</v>
      </c>
      <c r="N365" s="6">
        <f t="shared" si="683"/>
        <v>4717.1759549999997</v>
      </c>
      <c r="O365" s="6">
        <f t="shared" si="683"/>
        <v>798.08232499999997</v>
      </c>
      <c r="P365" s="6">
        <f t="shared" si="683"/>
        <v>0</v>
      </c>
      <c r="Q365" s="6">
        <f t="shared" si="683"/>
        <v>1219.1981049999999</v>
      </c>
      <c r="R365" s="6">
        <f t="shared" si="683"/>
        <v>614.69319499999995</v>
      </c>
      <c r="S365" s="6">
        <f t="shared" si="683"/>
        <v>142.63598999999999</v>
      </c>
      <c r="T365" s="6">
        <f t="shared" si="683"/>
        <v>1735.4045449999999</v>
      </c>
      <c r="U365" s="6">
        <f t="shared" si="683"/>
        <v>587.52443499999993</v>
      </c>
      <c r="V365" s="6">
        <f t="shared" si="683"/>
        <v>1249.7629599999998</v>
      </c>
      <c r="W365" s="6">
        <f t="shared" si="683"/>
        <v>1504.4700849999999</v>
      </c>
      <c r="X365" s="6">
        <f t="shared" si="683"/>
        <v>2034.2609049999999</v>
      </c>
      <c r="Y365" s="6">
        <f t="shared" si="683"/>
        <v>81.50627999999999</v>
      </c>
      <c r="Z365" s="6">
        <f t="shared" si="683"/>
        <v>0</v>
      </c>
      <c r="AA365" s="6">
        <f t="shared" si="683"/>
        <v>20.376569999999997</v>
      </c>
      <c r="AB365" s="6">
        <f t="shared" si="683"/>
        <v>0</v>
      </c>
      <c r="AC365" s="67"/>
      <c r="AD365" s="55"/>
    </row>
    <row r="366" spans="1:30" s="52" customFormat="1">
      <c r="A366" s="95" t="s">
        <v>299</v>
      </c>
      <c r="B366" s="74">
        <f>27779307.15/2</f>
        <v>13889653.574999999</v>
      </c>
      <c r="C366" s="201">
        <f t="shared" si="626"/>
        <v>1157471.1299999999</v>
      </c>
      <c r="D366" s="38">
        <v>1.6500000000000001E-2</v>
      </c>
      <c r="E366" s="38">
        <v>0.1429</v>
      </c>
      <c r="F366" s="38">
        <v>5.8200000000000002E-2</v>
      </c>
      <c r="G366" s="38">
        <v>7.4899999999999994E-2</v>
      </c>
      <c r="H366" s="38">
        <v>4.0099999999999997E-2</v>
      </c>
      <c r="I366" s="38">
        <v>0.1406</v>
      </c>
      <c r="J366" s="38">
        <v>2.0299999999999999E-2</v>
      </c>
      <c r="K366" s="38">
        <v>3.2099999999999997E-2</v>
      </c>
      <c r="L366" s="38">
        <v>1.5900000000000001E-2</v>
      </c>
      <c r="M366" s="38">
        <v>2.5499999999999998E-2</v>
      </c>
      <c r="N366" s="38">
        <v>0.1389</v>
      </c>
      <c r="O366" s="38">
        <v>2.35E-2</v>
      </c>
      <c r="P366" s="38">
        <v>0</v>
      </c>
      <c r="Q366" s="38">
        <v>3.5900000000000001E-2</v>
      </c>
      <c r="R366" s="38">
        <v>1.8100000000000002E-2</v>
      </c>
      <c r="S366" s="38">
        <v>4.1999999999999997E-3</v>
      </c>
      <c r="T366" s="38">
        <v>5.11E-2</v>
      </c>
      <c r="U366" s="38">
        <v>1.7299999999999999E-2</v>
      </c>
      <c r="V366" s="38">
        <v>3.6799999999999999E-2</v>
      </c>
      <c r="W366" s="38">
        <v>4.4299999999999999E-2</v>
      </c>
      <c r="X366" s="38">
        <v>5.9900000000000002E-2</v>
      </c>
      <c r="Y366" s="38">
        <v>2.3999999999999998E-3</v>
      </c>
      <c r="Z366" s="5">
        <v>0</v>
      </c>
      <c r="AA366" s="5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93"/>
      <c r="D367" s="6">
        <f t="shared" ref="D367" si="684">$C366*D366</f>
        <v>19098.273644999997</v>
      </c>
      <c r="E367" s="6">
        <f t="shared" ref="E367" si="685">$C366*E366</f>
        <v>165402.62447699998</v>
      </c>
      <c r="F367" s="6">
        <f t="shared" ref="F367:AB367" si="686">$C366*F366</f>
        <v>67364.819766000001</v>
      </c>
      <c r="G367" s="6">
        <f t="shared" si="686"/>
        <v>86694.58763699999</v>
      </c>
      <c r="H367" s="6">
        <f t="shared" si="686"/>
        <v>46414.592312999994</v>
      </c>
      <c r="I367" s="6">
        <f t="shared" si="686"/>
        <v>162740.44087799999</v>
      </c>
      <c r="J367" s="6">
        <f t="shared" si="686"/>
        <v>23496.663938999995</v>
      </c>
      <c r="K367" s="6">
        <f t="shared" si="686"/>
        <v>37154.823272999995</v>
      </c>
      <c r="L367" s="6">
        <f t="shared" si="686"/>
        <v>18403.790967000001</v>
      </c>
      <c r="M367" s="6">
        <f t="shared" si="686"/>
        <v>29515.513814999995</v>
      </c>
      <c r="N367" s="6">
        <f t="shared" si="686"/>
        <v>160772.73995699998</v>
      </c>
      <c r="O367" s="6">
        <f t="shared" si="686"/>
        <v>27200.571554999999</v>
      </c>
      <c r="P367" s="6">
        <f t="shared" si="686"/>
        <v>0</v>
      </c>
      <c r="Q367" s="6">
        <f t="shared" si="686"/>
        <v>41553.213566999999</v>
      </c>
      <c r="R367" s="6">
        <f t="shared" si="686"/>
        <v>20950.227453</v>
      </c>
      <c r="S367" s="6">
        <f t="shared" si="686"/>
        <v>4861.3787459999994</v>
      </c>
      <c r="T367" s="6">
        <f t="shared" si="686"/>
        <v>59146.774742999994</v>
      </c>
      <c r="U367" s="6">
        <f t="shared" si="686"/>
        <v>20024.250548999997</v>
      </c>
      <c r="V367" s="6">
        <f t="shared" si="686"/>
        <v>42594.937583999992</v>
      </c>
      <c r="W367" s="6">
        <f t="shared" si="686"/>
        <v>51275.971058999996</v>
      </c>
      <c r="X367" s="6">
        <f t="shared" si="686"/>
        <v>69332.520686999997</v>
      </c>
      <c r="Y367" s="6">
        <f t="shared" si="686"/>
        <v>2777.9307119999994</v>
      </c>
      <c r="Z367" s="6">
        <f t="shared" si="686"/>
        <v>0</v>
      </c>
      <c r="AA367" s="6">
        <f t="shared" si="686"/>
        <v>694.48267799999985</v>
      </c>
      <c r="AB367" s="6">
        <f t="shared" si="686"/>
        <v>0</v>
      </c>
      <c r="AC367" s="67"/>
      <c r="AD367" s="55"/>
    </row>
    <row r="368" spans="1:30" s="52" customFormat="1">
      <c r="A368" s="95" t="s">
        <v>426</v>
      </c>
      <c r="B368" s="74">
        <f>27779307.15/2</f>
        <v>13889653.574999999</v>
      </c>
      <c r="C368" s="201">
        <f t="shared" si="626"/>
        <v>1157471.1299999999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93"/>
      <c r="D369" s="6">
        <f t="shared" ref="D369" si="687">$C368*D368</f>
        <v>0</v>
      </c>
      <c r="E369" s="6">
        <f t="shared" ref="E369" si="688">$C368*E368</f>
        <v>0</v>
      </c>
      <c r="F369" s="6">
        <f t="shared" ref="F369:O369" si="689">$C368*F368</f>
        <v>0</v>
      </c>
      <c r="G369" s="6">
        <f t="shared" si="689"/>
        <v>0</v>
      </c>
      <c r="H369" s="6">
        <f t="shared" si="689"/>
        <v>0</v>
      </c>
      <c r="I369" s="6">
        <f t="shared" si="689"/>
        <v>0</v>
      </c>
      <c r="J369" s="6">
        <f t="shared" si="689"/>
        <v>0</v>
      </c>
      <c r="K369" s="6">
        <f t="shared" si="689"/>
        <v>0</v>
      </c>
      <c r="L369" s="6">
        <f t="shared" si="689"/>
        <v>0</v>
      </c>
      <c r="M369" s="6">
        <f t="shared" si="689"/>
        <v>0</v>
      </c>
      <c r="N369" s="6">
        <f t="shared" si="689"/>
        <v>1157471.1299999999</v>
      </c>
      <c r="O369" s="6">
        <f t="shared" si="689"/>
        <v>0</v>
      </c>
      <c r="P369" s="6">
        <f t="shared" ref="P369" si="690">$C368*P368</f>
        <v>0</v>
      </c>
      <c r="Q369" s="6">
        <f t="shared" ref="Q369" si="691">$C368*Q368</f>
        <v>0</v>
      </c>
      <c r="R369" s="6">
        <f t="shared" ref="R369:AB369" si="692">$C368*R368</f>
        <v>0</v>
      </c>
      <c r="S369" s="6">
        <f t="shared" si="692"/>
        <v>0</v>
      </c>
      <c r="T369" s="6">
        <f t="shared" si="692"/>
        <v>0</v>
      </c>
      <c r="U369" s="6">
        <f t="shared" si="692"/>
        <v>0</v>
      </c>
      <c r="V369" s="6">
        <f t="shared" si="692"/>
        <v>0</v>
      </c>
      <c r="W369" s="6">
        <f t="shared" si="692"/>
        <v>0</v>
      </c>
      <c r="X369" s="6">
        <f t="shared" si="692"/>
        <v>0</v>
      </c>
      <c r="Y369" s="6">
        <f t="shared" si="692"/>
        <v>0</v>
      </c>
      <c r="Z369" s="6">
        <f t="shared" si="692"/>
        <v>0</v>
      </c>
      <c r="AA369" s="6">
        <f t="shared" si="692"/>
        <v>0</v>
      </c>
      <c r="AB369" s="6">
        <f t="shared" si="692"/>
        <v>0</v>
      </c>
      <c r="AC369" s="67"/>
      <c r="AD369" s="55"/>
    </row>
    <row r="370" spans="1:30" s="52" customFormat="1">
      <c r="A370" s="98" t="s">
        <v>300</v>
      </c>
      <c r="B370" s="74">
        <v>555254.87</v>
      </c>
      <c r="C370" s="201">
        <f t="shared" si="626"/>
        <v>46271.24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189"/>
      <c r="C371" s="193"/>
      <c r="D371" s="6">
        <f t="shared" ref="D371" si="693">$C370*D370</f>
        <v>0</v>
      </c>
      <c r="E371" s="6">
        <f t="shared" ref="E371" si="694">$C370*E370</f>
        <v>0</v>
      </c>
      <c r="F371" s="6">
        <f t="shared" ref="F371:AB371" si="695">$C370*F370</f>
        <v>0</v>
      </c>
      <c r="G371" s="6">
        <f t="shared" si="695"/>
        <v>0</v>
      </c>
      <c r="H371" s="6">
        <f t="shared" si="695"/>
        <v>0</v>
      </c>
      <c r="I371" s="6">
        <f t="shared" si="695"/>
        <v>0</v>
      </c>
      <c r="J371" s="6">
        <f t="shared" si="695"/>
        <v>0</v>
      </c>
      <c r="K371" s="6">
        <f t="shared" si="695"/>
        <v>0</v>
      </c>
      <c r="L371" s="6">
        <f t="shared" si="695"/>
        <v>0</v>
      </c>
      <c r="M371" s="6">
        <f t="shared" si="695"/>
        <v>0</v>
      </c>
      <c r="N371" s="6">
        <f t="shared" si="695"/>
        <v>46197.206015999996</v>
      </c>
      <c r="O371" s="6">
        <f t="shared" si="695"/>
        <v>0</v>
      </c>
      <c r="P371" s="6">
        <f t="shared" si="695"/>
        <v>0</v>
      </c>
      <c r="Q371" s="6">
        <f t="shared" si="695"/>
        <v>0</v>
      </c>
      <c r="R371" s="6">
        <f t="shared" si="695"/>
        <v>0</v>
      </c>
      <c r="S371" s="6">
        <f t="shared" si="695"/>
        <v>0</v>
      </c>
      <c r="T371" s="6">
        <f t="shared" si="695"/>
        <v>0</v>
      </c>
      <c r="U371" s="6">
        <f t="shared" si="695"/>
        <v>0</v>
      </c>
      <c r="V371" s="6">
        <f t="shared" si="695"/>
        <v>74.033984000000004</v>
      </c>
      <c r="W371" s="6">
        <f t="shared" si="695"/>
        <v>0</v>
      </c>
      <c r="X371" s="6">
        <f t="shared" si="695"/>
        <v>0</v>
      </c>
      <c r="Y371" s="6">
        <f t="shared" si="695"/>
        <v>0</v>
      </c>
      <c r="Z371" s="6">
        <f t="shared" si="695"/>
        <v>0</v>
      </c>
      <c r="AA371" s="6">
        <f t="shared" si="695"/>
        <v>0</v>
      </c>
      <c r="AB371" s="6">
        <f t="shared" si="695"/>
        <v>0</v>
      </c>
      <c r="AC371" s="67"/>
      <c r="AD371" s="55"/>
    </row>
    <row r="372" spans="1:30" s="52" customFormat="1">
      <c r="A372" s="98" t="s">
        <v>301</v>
      </c>
      <c r="B372" s="74">
        <v>12528924</v>
      </c>
      <c r="C372" s="201">
        <f t="shared" si="626"/>
        <v>1044077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189"/>
      <c r="C373" s="193"/>
      <c r="D373" s="6">
        <f t="shared" ref="D373" si="696">$C372*D372</f>
        <v>4802.7542000000003</v>
      </c>
      <c r="E373" s="6">
        <f t="shared" ref="E373" si="697">$C372*E372</f>
        <v>0</v>
      </c>
      <c r="F373" s="6">
        <f t="shared" ref="F373:AB373" si="698">$C372*F372</f>
        <v>43642.418599999997</v>
      </c>
      <c r="G373" s="6">
        <f t="shared" si="698"/>
        <v>0</v>
      </c>
      <c r="H373" s="6">
        <f t="shared" si="698"/>
        <v>21090.3554</v>
      </c>
      <c r="I373" s="6">
        <f t="shared" si="698"/>
        <v>0</v>
      </c>
      <c r="J373" s="6">
        <f t="shared" si="698"/>
        <v>0</v>
      </c>
      <c r="K373" s="6">
        <f t="shared" si="698"/>
        <v>0</v>
      </c>
      <c r="L373" s="6">
        <f t="shared" si="698"/>
        <v>0</v>
      </c>
      <c r="M373" s="6">
        <f t="shared" si="698"/>
        <v>8352.616</v>
      </c>
      <c r="N373" s="6">
        <f t="shared" si="698"/>
        <v>923486.10649999999</v>
      </c>
      <c r="O373" s="6">
        <f t="shared" si="698"/>
        <v>0</v>
      </c>
      <c r="P373" s="6">
        <f t="shared" si="698"/>
        <v>0</v>
      </c>
      <c r="Q373" s="6">
        <f t="shared" si="698"/>
        <v>6682.0928000000004</v>
      </c>
      <c r="R373" s="6">
        <f t="shared" si="698"/>
        <v>5220.3850000000002</v>
      </c>
      <c r="S373" s="6">
        <f t="shared" si="698"/>
        <v>626.44619999999998</v>
      </c>
      <c r="T373" s="6">
        <f t="shared" si="698"/>
        <v>16183.193499999999</v>
      </c>
      <c r="U373" s="6">
        <f t="shared" si="698"/>
        <v>0</v>
      </c>
      <c r="V373" s="6">
        <f t="shared" si="698"/>
        <v>13990.631800000001</v>
      </c>
      <c r="W373" s="6">
        <f t="shared" si="698"/>
        <v>0</v>
      </c>
      <c r="X373" s="6">
        <f t="shared" si="698"/>
        <v>0</v>
      </c>
      <c r="Y373" s="6">
        <f t="shared" si="698"/>
        <v>0</v>
      </c>
      <c r="Z373" s="6">
        <f t="shared" si="698"/>
        <v>0</v>
      </c>
      <c r="AA373" s="6">
        <f t="shared" si="698"/>
        <v>0</v>
      </c>
      <c r="AB373" s="6">
        <f t="shared" si="698"/>
        <v>0</v>
      </c>
      <c r="AC373" s="67"/>
      <c r="AD373" s="55"/>
    </row>
    <row r="374" spans="1:30" s="52" customFormat="1">
      <c r="A374" s="98" t="s">
        <v>302</v>
      </c>
      <c r="B374" s="74">
        <f>4627702.81/2</f>
        <v>2313851.4049999998</v>
      </c>
      <c r="C374" s="201">
        <f t="shared" si="626"/>
        <v>192820.95</v>
      </c>
      <c r="D374" s="38">
        <v>1.6500000000000001E-2</v>
      </c>
      <c r="E374" s="38">
        <v>0.1429</v>
      </c>
      <c r="F374" s="38">
        <v>5.8200000000000002E-2</v>
      </c>
      <c r="G374" s="38">
        <v>7.4899999999999994E-2</v>
      </c>
      <c r="H374" s="38">
        <v>4.0099999999999997E-2</v>
      </c>
      <c r="I374" s="38">
        <v>0.1406</v>
      </c>
      <c r="J374" s="38">
        <v>2.0299999999999999E-2</v>
      </c>
      <c r="K374" s="38">
        <v>3.2099999999999997E-2</v>
      </c>
      <c r="L374" s="38">
        <v>1.5900000000000001E-2</v>
      </c>
      <c r="M374" s="38">
        <v>2.5499999999999998E-2</v>
      </c>
      <c r="N374" s="38">
        <v>0.1389</v>
      </c>
      <c r="O374" s="38">
        <v>2.35E-2</v>
      </c>
      <c r="P374" s="38">
        <v>0</v>
      </c>
      <c r="Q374" s="38">
        <v>3.5900000000000001E-2</v>
      </c>
      <c r="R374" s="38">
        <v>1.8100000000000002E-2</v>
      </c>
      <c r="S374" s="38">
        <v>4.1999999999999997E-3</v>
      </c>
      <c r="T374" s="38">
        <v>5.11E-2</v>
      </c>
      <c r="U374" s="38">
        <v>1.7299999999999999E-2</v>
      </c>
      <c r="V374" s="38">
        <v>3.6799999999999999E-2</v>
      </c>
      <c r="W374" s="38">
        <v>4.4299999999999999E-2</v>
      </c>
      <c r="X374" s="38">
        <v>5.9900000000000002E-2</v>
      </c>
      <c r="Y374" s="38">
        <v>2.3999999999999998E-3</v>
      </c>
      <c r="Z374" s="5">
        <v>0</v>
      </c>
      <c r="AA374" s="5">
        <v>5.9999999999999995E-4</v>
      </c>
      <c r="AB374" s="5">
        <v>0</v>
      </c>
      <c r="AC374" s="67"/>
      <c r="AD374" s="55"/>
    </row>
    <row r="375" spans="1:30" s="52" customFormat="1">
      <c r="A375" s="96"/>
      <c r="B375" s="189"/>
      <c r="C375" s="193"/>
      <c r="D375" s="6">
        <f t="shared" ref="D375" si="699">$C374*D374</f>
        <v>3181.5456750000003</v>
      </c>
      <c r="E375" s="6">
        <f t="shared" ref="E375" si="700">$C374*E374</f>
        <v>27554.113755000002</v>
      </c>
      <c r="F375" s="6">
        <f t="shared" ref="F375:AB375" si="701">$C374*F374</f>
        <v>11222.179290000002</v>
      </c>
      <c r="G375" s="6">
        <f t="shared" si="701"/>
        <v>14442.289155</v>
      </c>
      <c r="H375" s="6">
        <f t="shared" si="701"/>
        <v>7732.1200950000002</v>
      </c>
      <c r="I375" s="6">
        <f t="shared" si="701"/>
        <v>27110.625570000004</v>
      </c>
      <c r="J375" s="6">
        <f t="shared" si="701"/>
        <v>3914.2652849999999</v>
      </c>
      <c r="K375" s="6">
        <f t="shared" si="701"/>
        <v>6189.5524949999999</v>
      </c>
      <c r="L375" s="6">
        <f t="shared" si="701"/>
        <v>3065.8531050000001</v>
      </c>
      <c r="M375" s="6">
        <f t="shared" si="701"/>
        <v>4916.934225</v>
      </c>
      <c r="N375" s="6">
        <f t="shared" si="701"/>
        <v>26782.829955000001</v>
      </c>
      <c r="O375" s="6">
        <f t="shared" si="701"/>
        <v>4531.2923250000003</v>
      </c>
      <c r="P375" s="6">
        <f t="shared" si="701"/>
        <v>0</v>
      </c>
      <c r="Q375" s="6">
        <f t="shared" si="701"/>
        <v>6922.2721050000009</v>
      </c>
      <c r="R375" s="6">
        <f t="shared" si="701"/>
        <v>3490.0591950000007</v>
      </c>
      <c r="S375" s="6">
        <f t="shared" si="701"/>
        <v>809.84798999999998</v>
      </c>
      <c r="T375" s="6">
        <f t="shared" si="701"/>
        <v>9853.1505450000004</v>
      </c>
      <c r="U375" s="6">
        <f t="shared" si="701"/>
        <v>3335.8024350000001</v>
      </c>
      <c r="V375" s="6">
        <f t="shared" si="701"/>
        <v>7095.8109600000007</v>
      </c>
      <c r="W375" s="6">
        <f t="shared" si="701"/>
        <v>8541.9680850000004</v>
      </c>
      <c r="X375" s="6">
        <f t="shared" si="701"/>
        <v>11549.974905000001</v>
      </c>
      <c r="Y375" s="6">
        <f t="shared" si="701"/>
        <v>462.77028000000001</v>
      </c>
      <c r="Z375" s="6">
        <f t="shared" si="701"/>
        <v>0</v>
      </c>
      <c r="AA375" s="6">
        <f t="shared" si="701"/>
        <v>115.69257</v>
      </c>
      <c r="AB375" s="6">
        <f t="shared" si="701"/>
        <v>0</v>
      </c>
      <c r="AC375" s="67"/>
      <c r="AD375" s="55"/>
    </row>
    <row r="376" spans="1:30" s="52" customFormat="1">
      <c r="A376" s="98" t="s">
        <v>461</v>
      </c>
      <c r="B376" s="74">
        <f>4627702.81/2</f>
        <v>2313851.4049999998</v>
      </c>
      <c r="C376" s="201">
        <f t="shared" si="626"/>
        <v>192820.95</v>
      </c>
      <c r="D376" s="38"/>
      <c r="E376" s="38"/>
      <c r="F376" s="38">
        <v>0.52139999999999997</v>
      </c>
      <c r="G376" s="38"/>
      <c r="H376" s="38"/>
      <c r="I376" s="38"/>
      <c r="J376" s="38"/>
      <c r="K376" s="38"/>
      <c r="L376" s="38"/>
      <c r="M376" s="38"/>
      <c r="N376" s="38">
        <v>0.20630000000000001</v>
      </c>
      <c r="O376" s="38"/>
      <c r="P376" s="38"/>
      <c r="Q376" s="38"/>
      <c r="R376" s="38"/>
      <c r="S376" s="38"/>
      <c r="T376" s="38"/>
      <c r="U376" s="38"/>
      <c r="V376" s="38">
        <v>0.27229999999999999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189"/>
      <c r="C377" s="193"/>
      <c r="D377" s="6">
        <f t="shared" ref="D377" si="702">$C376*D376</f>
        <v>0</v>
      </c>
      <c r="E377" s="6">
        <f t="shared" ref="E377" si="703">$C376*E376</f>
        <v>0</v>
      </c>
      <c r="F377" s="6">
        <f t="shared" ref="F377:AB377" si="704">$C376*F376</f>
        <v>100536.84333</v>
      </c>
      <c r="G377" s="6">
        <f t="shared" si="704"/>
        <v>0</v>
      </c>
      <c r="H377" s="6">
        <f t="shared" si="704"/>
        <v>0</v>
      </c>
      <c r="I377" s="6">
        <f t="shared" si="704"/>
        <v>0</v>
      </c>
      <c r="J377" s="6">
        <f t="shared" si="704"/>
        <v>0</v>
      </c>
      <c r="K377" s="6">
        <f t="shared" si="704"/>
        <v>0</v>
      </c>
      <c r="L377" s="6">
        <f t="shared" si="704"/>
        <v>0</v>
      </c>
      <c r="M377" s="6">
        <f t="shared" si="704"/>
        <v>0</v>
      </c>
      <c r="N377" s="6">
        <f t="shared" si="704"/>
        <v>39778.961985000002</v>
      </c>
      <c r="O377" s="6">
        <f t="shared" si="704"/>
        <v>0</v>
      </c>
      <c r="P377" s="6">
        <f t="shared" si="704"/>
        <v>0</v>
      </c>
      <c r="Q377" s="6">
        <f t="shared" si="704"/>
        <v>0</v>
      </c>
      <c r="R377" s="6">
        <f t="shared" si="704"/>
        <v>0</v>
      </c>
      <c r="S377" s="6">
        <f t="shared" si="704"/>
        <v>0</v>
      </c>
      <c r="T377" s="6">
        <f t="shared" si="704"/>
        <v>0</v>
      </c>
      <c r="U377" s="6">
        <f t="shared" si="704"/>
        <v>0</v>
      </c>
      <c r="V377" s="6">
        <f t="shared" si="704"/>
        <v>52505.144684999999</v>
      </c>
      <c r="W377" s="6">
        <f t="shared" si="704"/>
        <v>0</v>
      </c>
      <c r="X377" s="6">
        <f t="shared" si="704"/>
        <v>0</v>
      </c>
      <c r="Y377" s="6">
        <f t="shared" si="704"/>
        <v>0</v>
      </c>
      <c r="Z377" s="6">
        <f t="shared" si="704"/>
        <v>0</v>
      </c>
      <c r="AA377" s="6">
        <f t="shared" si="704"/>
        <v>0</v>
      </c>
      <c r="AB377" s="6">
        <f t="shared" si="704"/>
        <v>0</v>
      </c>
      <c r="AC377" s="67"/>
      <c r="AD377" s="55"/>
    </row>
    <row r="378" spans="1:30" s="52" customFormat="1">
      <c r="A378" s="98" t="s">
        <v>376</v>
      </c>
      <c r="B378" s="74">
        <v>12367539.279999999</v>
      </c>
      <c r="C378" s="201">
        <f t="shared" si="626"/>
        <v>1030628.27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189"/>
      <c r="C379" s="193"/>
      <c r="D379" s="6">
        <f t="shared" ref="D379" si="705">$C378*D378</f>
        <v>0</v>
      </c>
      <c r="E379" s="6">
        <f t="shared" ref="E379" si="706">$C378*E378</f>
        <v>0</v>
      </c>
      <c r="F379" s="6">
        <f t="shared" ref="F379:AB379" si="707">$C378*F378</f>
        <v>0</v>
      </c>
      <c r="G379" s="6">
        <f t="shared" si="707"/>
        <v>0</v>
      </c>
      <c r="H379" s="6">
        <f t="shared" si="707"/>
        <v>0</v>
      </c>
      <c r="I379" s="6">
        <f t="shared" si="707"/>
        <v>0</v>
      </c>
      <c r="J379" s="6">
        <f t="shared" si="707"/>
        <v>0</v>
      </c>
      <c r="K379" s="6">
        <f t="shared" si="707"/>
        <v>0</v>
      </c>
      <c r="L379" s="6">
        <f t="shared" si="707"/>
        <v>0</v>
      </c>
      <c r="M379" s="6">
        <f t="shared" si="707"/>
        <v>0</v>
      </c>
      <c r="N379" s="6">
        <f t="shared" si="707"/>
        <v>1028979.264768</v>
      </c>
      <c r="O379" s="6">
        <f t="shared" si="707"/>
        <v>0</v>
      </c>
      <c r="P379" s="6">
        <f t="shared" si="707"/>
        <v>0</v>
      </c>
      <c r="Q379" s="6">
        <f t="shared" si="707"/>
        <v>0</v>
      </c>
      <c r="R379" s="6">
        <f t="shared" si="707"/>
        <v>0</v>
      </c>
      <c r="S379" s="6">
        <f t="shared" si="707"/>
        <v>0</v>
      </c>
      <c r="T379" s="6">
        <f t="shared" si="707"/>
        <v>0</v>
      </c>
      <c r="U379" s="6">
        <f t="shared" si="707"/>
        <v>0</v>
      </c>
      <c r="V379" s="6">
        <f t="shared" si="707"/>
        <v>1649.0052320000002</v>
      </c>
      <c r="W379" s="6">
        <f t="shared" si="707"/>
        <v>0</v>
      </c>
      <c r="X379" s="6">
        <f t="shared" si="707"/>
        <v>0</v>
      </c>
      <c r="Y379" s="6">
        <f t="shared" si="707"/>
        <v>0</v>
      </c>
      <c r="Z379" s="6">
        <f t="shared" si="707"/>
        <v>0</v>
      </c>
      <c r="AA379" s="6">
        <f t="shared" si="707"/>
        <v>0</v>
      </c>
      <c r="AB379" s="6">
        <f t="shared" si="707"/>
        <v>0</v>
      </c>
      <c r="AC379" s="67"/>
      <c r="AD379" s="55"/>
    </row>
    <row r="380" spans="1:30" s="52" customFormat="1">
      <c r="A380" s="98" t="s">
        <v>377</v>
      </c>
      <c r="B380" s="74">
        <v>9156662.9600000009</v>
      </c>
      <c r="C380" s="201">
        <f t="shared" si="626"/>
        <v>763055.25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189"/>
      <c r="C381" s="193"/>
      <c r="D381" s="6">
        <f t="shared" ref="D381" si="708">$C380*D380</f>
        <v>0</v>
      </c>
      <c r="E381" s="6">
        <f t="shared" ref="E381" si="709">$C380*E380</f>
        <v>0</v>
      </c>
      <c r="F381" s="6">
        <f t="shared" ref="F381:AB381" si="710">$C380*F380</f>
        <v>0</v>
      </c>
      <c r="G381" s="6">
        <f t="shared" si="710"/>
        <v>0</v>
      </c>
      <c r="H381" s="6">
        <f t="shared" si="710"/>
        <v>0</v>
      </c>
      <c r="I381" s="6">
        <f t="shared" si="710"/>
        <v>0</v>
      </c>
      <c r="J381" s="6">
        <f t="shared" si="710"/>
        <v>0</v>
      </c>
      <c r="K381" s="6">
        <f t="shared" si="710"/>
        <v>0</v>
      </c>
      <c r="L381" s="6">
        <f t="shared" si="710"/>
        <v>0</v>
      </c>
      <c r="M381" s="6">
        <f t="shared" si="710"/>
        <v>0</v>
      </c>
      <c r="N381" s="6">
        <f t="shared" si="710"/>
        <v>761834.36159999995</v>
      </c>
      <c r="O381" s="6">
        <f t="shared" si="710"/>
        <v>0</v>
      </c>
      <c r="P381" s="6">
        <f t="shared" si="710"/>
        <v>0</v>
      </c>
      <c r="Q381" s="6">
        <f t="shared" si="710"/>
        <v>0</v>
      </c>
      <c r="R381" s="6">
        <f t="shared" si="710"/>
        <v>0</v>
      </c>
      <c r="S381" s="6">
        <f t="shared" si="710"/>
        <v>0</v>
      </c>
      <c r="T381" s="6">
        <f t="shared" si="710"/>
        <v>0</v>
      </c>
      <c r="U381" s="6">
        <f t="shared" si="710"/>
        <v>0</v>
      </c>
      <c r="V381" s="6">
        <f t="shared" si="710"/>
        <v>1220.8884</v>
      </c>
      <c r="W381" s="6">
        <f t="shared" si="710"/>
        <v>0</v>
      </c>
      <c r="X381" s="6">
        <f t="shared" si="710"/>
        <v>0</v>
      </c>
      <c r="Y381" s="6">
        <f t="shared" si="710"/>
        <v>0</v>
      </c>
      <c r="Z381" s="6">
        <f t="shared" si="710"/>
        <v>0</v>
      </c>
      <c r="AA381" s="6">
        <f t="shared" si="710"/>
        <v>0</v>
      </c>
      <c r="AB381" s="6">
        <f t="shared" si="710"/>
        <v>0</v>
      </c>
      <c r="AC381" s="67"/>
      <c r="AD381" s="55"/>
    </row>
    <row r="382" spans="1:30" s="52" customFormat="1">
      <c r="A382" s="98" t="s">
        <v>379</v>
      </c>
      <c r="B382" s="74">
        <f>6131836.42/2</f>
        <v>3065918.21</v>
      </c>
      <c r="C382" s="201">
        <f t="shared" si="626"/>
        <v>255493.18</v>
      </c>
      <c r="D382" s="38"/>
      <c r="E382" s="38"/>
      <c r="F382" s="38"/>
      <c r="G382" s="38"/>
      <c r="H382" s="38">
        <v>0</v>
      </c>
      <c r="I382" s="38"/>
      <c r="J382" s="38"/>
      <c r="K382" s="38"/>
      <c r="L382" s="38"/>
      <c r="M382" s="38"/>
      <c r="N382" s="38">
        <v>1</v>
      </c>
      <c r="O382" s="38"/>
      <c r="P382" s="38"/>
      <c r="Q382" s="38"/>
      <c r="R382" s="38"/>
      <c r="S382" s="38"/>
      <c r="T382" s="38"/>
      <c r="U382" s="38"/>
      <c r="V382" s="38">
        <v>0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189"/>
      <c r="C383" s="193"/>
      <c r="D383" s="6">
        <f t="shared" ref="D383" si="711">$C382*D382</f>
        <v>0</v>
      </c>
      <c r="E383" s="6">
        <f t="shared" ref="E383" si="712">$C382*E382</f>
        <v>0</v>
      </c>
      <c r="F383" s="6">
        <f t="shared" ref="F383:AB383" si="713">$C382*F382</f>
        <v>0</v>
      </c>
      <c r="G383" s="6">
        <f t="shared" si="713"/>
        <v>0</v>
      </c>
      <c r="H383" s="6">
        <f t="shared" si="713"/>
        <v>0</v>
      </c>
      <c r="I383" s="6">
        <f t="shared" si="713"/>
        <v>0</v>
      </c>
      <c r="J383" s="6">
        <f t="shared" si="713"/>
        <v>0</v>
      </c>
      <c r="K383" s="6">
        <f t="shared" si="713"/>
        <v>0</v>
      </c>
      <c r="L383" s="6">
        <f t="shared" si="713"/>
        <v>0</v>
      </c>
      <c r="M383" s="6">
        <f t="shared" si="713"/>
        <v>0</v>
      </c>
      <c r="N383" s="6">
        <f t="shared" si="713"/>
        <v>255493.18</v>
      </c>
      <c r="O383" s="6">
        <f t="shared" si="713"/>
        <v>0</v>
      </c>
      <c r="P383" s="6">
        <f t="shared" si="713"/>
        <v>0</v>
      </c>
      <c r="Q383" s="6">
        <f t="shared" si="713"/>
        <v>0</v>
      </c>
      <c r="R383" s="6">
        <f t="shared" si="713"/>
        <v>0</v>
      </c>
      <c r="S383" s="6">
        <f t="shared" si="713"/>
        <v>0</v>
      </c>
      <c r="T383" s="6">
        <f t="shared" si="713"/>
        <v>0</v>
      </c>
      <c r="U383" s="6">
        <f t="shared" si="713"/>
        <v>0</v>
      </c>
      <c r="V383" s="6">
        <f t="shared" si="713"/>
        <v>0</v>
      </c>
      <c r="W383" s="6">
        <f t="shared" si="713"/>
        <v>0</v>
      </c>
      <c r="X383" s="6">
        <f t="shared" si="713"/>
        <v>0</v>
      </c>
      <c r="Y383" s="6">
        <f t="shared" si="713"/>
        <v>0</v>
      </c>
      <c r="Z383" s="6">
        <f t="shared" si="713"/>
        <v>0</v>
      </c>
      <c r="AA383" s="6">
        <f t="shared" si="713"/>
        <v>0</v>
      </c>
      <c r="AB383" s="6">
        <f t="shared" si="713"/>
        <v>0</v>
      </c>
      <c r="AC383" s="67"/>
      <c r="AD383" s="55"/>
    </row>
    <row r="384" spans="1:30" s="52" customFormat="1">
      <c r="A384" s="98" t="s">
        <v>378</v>
      </c>
      <c r="B384" s="74">
        <f>6131836.42/2</f>
        <v>3065918.21</v>
      </c>
      <c r="C384" s="201">
        <f t="shared" si="626"/>
        <v>255493.18</v>
      </c>
      <c r="D384" s="38">
        <v>1.6500000000000001E-2</v>
      </c>
      <c r="E384" s="38">
        <v>0.1429</v>
      </c>
      <c r="F384" s="38">
        <v>5.8200000000000002E-2</v>
      </c>
      <c r="G384" s="38">
        <v>7.4899999999999994E-2</v>
      </c>
      <c r="H384" s="38">
        <v>4.0099999999999997E-2</v>
      </c>
      <c r="I384" s="38">
        <v>0.1406</v>
      </c>
      <c r="J384" s="38">
        <v>2.0299999999999999E-2</v>
      </c>
      <c r="K384" s="38">
        <v>3.2099999999999997E-2</v>
      </c>
      <c r="L384" s="38">
        <v>1.5900000000000001E-2</v>
      </c>
      <c r="M384" s="38">
        <v>2.5499999999999998E-2</v>
      </c>
      <c r="N384" s="38">
        <v>0.1389</v>
      </c>
      <c r="O384" s="38">
        <v>2.35E-2</v>
      </c>
      <c r="P384" s="38">
        <v>0</v>
      </c>
      <c r="Q384" s="38">
        <v>3.5900000000000001E-2</v>
      </c>
      <c r="R384" s="38">
        <v>1.8100000000000002E-2</v>
      </c>
      <c r="S384" s="38">
        <v>4.1999999999999997E-3</v>
      </c>
      <c r="T384" s="38">
        <v>5.11E-2</v>
      </c>
      <c r="U384" s="38">
        <v>1.7299999999999999E-2</v>
      </c>
      <c r="V384" s="38">
        <v>3.6799999999999999E-2</v>
      </c>
      <c r="W384" s="38">
        <v>4.4299999999999999E-2</v>
      </c>
      <c r="X384" s="38">
        <v>5.9900000000000002E-2</v>
      </c>
      <c r="Y384" s="38">
        <v>2.3999999999999998E-3</v>
      </c>
      <c r="Z384" s="5">
        <v>0</v>
      </c>
      <c r="AA384" s="5">
        <v>5.9999999999999995E-4</v>
      </c>
      <c r="AB384" s="5">
        <v>0</v>
      </c>
      <c r="AC384" s="67"/>
      <c r="AD384" s="55"/>
    </row>
    <row r="385" spans="1:30" s="52" customFormat="1">
      <c r="A385" s="96"/>
      <c r="B385" s="190"/>
      <c r="C385" s="193"/>
      <c r="D385" s="6">
        <f t="shared" ref="D385" si="714">$C384*D384</f>
        <v>4215.6374699999997</v>
      </c>
      <c r="E385" s="6">
        <f t="shared" ref="E385" si="715">$C384*E384</f>
        <v>36509.975421999996</v>
      </c>
      <c r="F385" s="6">
        <f t="shared" ref="F385:AB385" si="716">$C384*F384</f>
        <v>14869.703076</v>
      </c>
      <c r="G385" s="6">
        <f t="shared" si="716"/>
        <v>19136.439181999998</v>
      </c>
      <c r="H385" s="6">
        <f t="shared" si="716"/>
        <v>10245.276517999999</v>
      </c>
      <c r="I385" s="6">
        <f t="shared" si="716"/>
        <v>35922.341108000001</v>
      </c>
      <c r="J385" s="6">
        <f t="shared" si="716"/>
        <v>5186.5115539999997</v>
      </c>
      <c r="K385" s="6">
        <f t="shared" si="716"/>
        <v>8201.3310779999993</v>
      </c>
      <c r="L385" s="6">
        <f t="shared" si="716"/>
        <v>4062.3415620000001</v>
      </c>
      <c r="M385" s="6">
        <f t="shared" si="716"/>
        <v>6515.0760899999996</v>
      </c>
      <c r="N385" s="6">
        <f t="shared" si="716"/>
        <v>35488.002701999998</v>
      </c>
      <c r="O385" s="6">
        <f t="shared" si="716"/>
        <v>6004.0897299999997</v>
      </c>
      <c r="P385" s="6">
        <f t="shared" si="716"/>
        <v>0</v>
      </c>
      <c r="Q385" s="6">
        <f t="shared" si="716"/>
        <v>9172.2051620000002</v>
      </c>
      <c r="R385" s="6">
        <f t="shared" si="716"/>
        <v>4624.4265580000001</v>
      </c>
      <c r="S385" s="6">
        <f t="shared" si="716"/>
        <v>1073.0713559999999</v>
      </c>
      <c r="T385" s="6">
        <f t="shared" si="716"/>
        <v>13055.701498</v>
      </c>
      <c r="U385" s="6">
        <f t="shared" si="716"/>
        <v>4420.0320139999994</v>
      </c>
      <c r="V385" s="6">
        <f t="shared" si="716"/>
        <v>9402.1490240000003</v>
      </c>
      <c r="W385" s="6">
        <f t="shared" si="716"/>
        <v>11318.347873999999</v>
      </c>
      <c r="X385" s="6">
        <f t="shared" si="716"/>
        <v>15304.041482000001</v>
      </c>
      <c r="Y385" s="6">
        <f t="shared" si="716"/>
        <v>613.18363199999988</v>
      </c>
      <c r="Z385" s="6">
        <f t="shared" si="716"/>
        <v>0</v>
      </c>
      <c r="AA385" s="6">
        <f t="shared" si="716"/>
        <v>153.29590799999997</v>
      </c>
      <c r="AB385" s="6">
        <f t="shared" si="716"/>
        <v>0</v>
      </c>
      <c r="AC385" s="67"/>
      <c r="AD385" s="55"/>
    </row>
    <row r="386" spans="1:30" s="52" customFormat="1">
      <c r="A386" s="98" t="s">
        <v>468</v>
      </c>
      <c r="B386" s="74">
        <v>152424.01999999999</v>
      </c>
      <c r="C386" s="201">
        <f t="shared" si="626"/>
        <v>12702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189"/>
      <c r="C387" s="193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12681.676799999999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20.3232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8" t="s">
        <v>469</v>
      </c>
      <c r="B388" s="74">
        <v>11895.89</v>
      </c>
      <c r="C388" s="201">
        <f t="shared" si="626"/>
        <v>991.32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189"/>
      <c r="C389" s="193"/>
      <c r="D389" s="6">
        <f t="shared" ref="D389" si="720">$C388*D388</f>
        <v>0</v>
      </c>
      <c r="E389" s="6">
        <f t="shared" ref="E389" si="721">$C388*E388</f>
        <v>0</v>
      </c>
      <c r="F389" s="6">
        <f t="shared" ref="F389:AB389" si="722">$C388*F388</f>
        <v>0</v>
      </c>
      <c r="G389" s="6">
        <f t="shared" si="722"/>
        <v>0</v>
      </c>
      <c r="H389" s="6">
        <f t="shared" si="722"/>
        <v>0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0</v>
      </c>
      <c r="N389" s="6">
        <f t="shared" si="722"/>
        <v>989.73388799999998</v>
      </c>
      <c r="O389" s="6">
        <f t="shared" si="722"/>
        <v>0</v>
      </c>
      <c r="P389" s="6">
        <f t="shared" si="722"/>
        <v>0</v>
      </c>
      <c r="Q389" s="6">
        <f t="shared" si="722"/>
        <v>0</v>
      </c>
      <c r="R389" s="6">
        <f t="shared" si="722"/>
        <v>0</v>
      </c>
      <c r="S389" s="6">
        <f t="shared" si="722"/>
        <v>0</v>
      </c>
      <c r="T389" s="6">
        <f t="shared" si="722"/>
        <v>0</v>
      </c>
      <c r="U389" s="6">
        <f t="shared" si="722"/>
        <v>0</v>
      </c>
      <c r="V389" s="6">
        <f t="shared" si="722"/>
        <v>1.5861120000000002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8" t="s">
        <v>470</v>
      </c>
      <c r="B390" s="74">
        <v>9504.2800000000007</v>
      </c>
      <c r="C390" s="201">
        <f t="shared" si="626"/>
        <v>792.02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189"/>
      <c r="C391" s="193"/>
      <c r="D391" s="6">
        <f t="shared" ref="D391" si="723">$C390*D390</f>
        <v>0</v>
      </c>
      <c r="E391" s="6">
        <f t="shared" ref="E391" si="724">$C390*E390</f>
        <v>0</v>
      </c>
      <c r="F391" s="6">
        <f t="shared" ref="F391:AB391" si="725">$C390*F390</f>
        <v>0</v>
      </c>
      <c r="G391" s="6">
        <f t="shared" si="725"/>
        <v>0</v>
      </c>
      <c r="H391" s="6">
        <f t="shared" si="725"/>
        <v>0</v>
      </c>
      <c r="I391" s="6">
        <f t="shared" si="725"/>
        <v>0</v>
      </c>
      <c r="J391" s="6">
        <f t="shared" si="725"/>
        <v>0</v>
      </c>
      <c r="K391" s="6">
        <f t="shared" si="725"/>
        <v>0</v>
      </c>
      <c r="L391" s="6">
        <f t="shared" si="725"/>
        <v>0</v>
      </c>
      <c r="M391" s="6">
        <f t="shared" si="725"/>
        <v>0</v>
      </c>
      <c r="N391" s="6">
        <f t="shared" si="725"/>
        <v>790.75276799999995</v>
      </c>
      <c r="O391" s="6">
        <f t="shared" si="725"/>
        <v>0</v>
      </c>
      <c r="P391" s="6">
        <f t="shared" si="725"/>
        <v>0</v>
      </c>
      <c r="Q391" s="6">
        <f t="shared" si="725"/>
        <v>0</v>
      </c>
      <c r="R391" s="6">
        <f t="shared" si="725"/>
        <v>0</v>
      </c>
      <c r="S391" s="6">
        <f t="shared" si="725"/>
        <v>0</v>
      </c>
      <c r="T391" s="6">
        <f t="shared" si="725"/>
        <v>0</v>
      </c>
      <c r="U391" s="6">
        <f t="shared" si="725"/>
        <v>0</v>
      </c>
      <c r="V391" s="6">
        <f t="shared" si="725"/>
        <v>1.2672320000000001</v>
      </c>
      <c r="W391" s="6">
        <f t="shared" si="725"/>
        <v>0</v>
      </c>
      <c r="X391" s="6">
        <f t="shared" si="725"/>
        <v>0</v>
      </c>
      <c r="Y391" s="6">
        <f t="shared" si="725"/>
        <v>0</v>
      </c>
      <c r="Z391" s="6">
        <f t="shared" si="725"/>
        <v>0</v>
      </c>
      <c r="AA391" s="6">
        <f t="shared" si="725"/>
        <v>0</v>
      </c>
      <c r="AB391" s="6">
        <f t="shared" si="725"/>
        <v>0</v>
      </c>
      <c r="AC391" s="67"/>
      <c r="AD391" s="55"/>
    </row>
    <row r="392" spans="1:30" s="52" customFormat="1">
      <c r="A392" s="98" t="s">
        <v>471</v>
      </c>
      <c r="B392" s="74">
        <f>10062074.35/2</f>
        <v>5031037.1749999998</v>
      </c>
      <c r="C392" s="201">
        <f t="shared" si="626"/>
        <v>419253.1</v>
      </c>
      <c r="D392" s="38">
        <v>1.6500000000000001E-2</v>
      </c>
      <c r="E392" s="38">
        <v>0.1429</v>
      </c>
      <c r="F392" s="38">
        <v>5.8200000000000002E-2</v>
      </c>
      <c r="G392" s="38">
        <v>7.4899999999999994E-2</v>
      </c>
      <c r="H392" s="38">
        <v>4.0099999999999997E-2</v>
      </c>
      <c r="I392" s="38">
        <v>0.1406</v>
      </c>
      <c r="J392" s="38">
        <v>2.0299999999999999E-2</v>
      </c>
      <c r="K392" s="38">
        <v>3.2099999999999997E-2</v>
      </c>
      <c r="L392" s="38">
        <v>1.5900000000000001E-2</v>
      </c>
      <c r="M392" s="38">
        <v>2.5499999999999998E-2</v>
      </c>
      <c r="N392" s="38">
        <v>0.1389</v>
      </c>
      <c r="O392" s="38">
        <v>2.35E-2</v>
      </c>
      <c r="P392" s="38">
        <v>0</v>
      </c>
      <c r="Q392" s="38">
        <v>3.5900000000000001E-2</v>
      </c>
      <c r="R392" s="38">
        <v>1.8100000000000002E-2</v>
      </c>
      <c r="S392" s="38">
        <v>4.1999999999999997E-3</v>
      </c>
      <c r="T392" s="38">
        <v>5.11E-2</v>
      </c>
      <c r="U392" s="38">
        <v>1.7299999999999999E-2</v>
      </c>
      <c r="V392" s="38">
        <v>3.6799999999999999E-2</v>
      </c>
      <c r="W392" s="38">
        <v>4.4299999999999999E-2</v>
      </c>
      <c r="X392" s="38">
        <v>5.9900000000000002E-2</v>
      </c>
      <c r="Y392" s="38">
        <v>2.3999999999999998E-3</v>
      </c>
      <c r="Z392" s="5">
        <v>0</v>
      </c>
      <c r="AA392" s="5">
        <v>5.9999999999999995E-4</v>
      </c>
      <c r="AB392" s="5">
        <v>0</v>
      </c>
      <c r="AC392" s="67"/>
      <c r="AD392" s="55"/>
    </row>
    <row r="393" spans="1:30" s="52" customFormat="1">
      <c r="A393" s="99"/>
      <c r="B393" s="189"/>
      <c r="C393" s="193"/>
      <c r="D393" s="39">
        <f t="shared" ref="D393" si="726">$C392*D392</f>
        <v>6917.6761500000002</v>
      </c>
      <c r="E393" s="39">
        <f t="shared" ref="E393" si="727">$C392*E392</f>
        <v>59911.267989999993</v>
      </c>
      <c r="F393" s="39">
        <f t="shared" ref="F393:AA393" si="728">$C392*F392</f>
        <v>24400.530419999999</v>
      </c>
      <c r="G393" s="39">
        <f t="shared" si="728"/>
        <v>31402.057189999996</v>
      </c>
      <c r="H393" s="39">
        <f t="shared" si="728"/>
        <v>16812.049309999999</v>
      </c>
      <c r="I393" s="39">
        <f t="shared" si="728"/>
        <v>58946.985860000001</v>
      </c>
      <c r="J393" s="39">
        <f t="shared" si="728"/>
        <v>8510.8379299999997</v>
      </c>
      <c r="K393" s="39">
        <f t="shared" si="728"/>
        <v>13458.024509999997</v>
      </c>
      <c r="L393" s="39">
        <f t="shared" si="728"/>
        <v>6666.1242899999997</v>
      </c>
      <c r="M393" s="39">
        <f t="shared" si="728"/>
        <v>10690.954049999998</v>
      </c>
      <c r="N393" s="39">
        <f t="shared" si="728"/>
        <v>58234.255589999993</v>
      </c>
      <c r="O393" s="39">
        <f t="shared" si="728"/>
        <v>9852.4478499999987</v>
      </c>
      <c r="P393" s="39">
        <f t="shared" si="728"/>
        <v>0</v>
      </c>
      <c r="Q393" s="39">
        <f t="shared" si="728"/>
        <v>15051.18629</v>
      </c>
      <c r="R393" s="39">
        <f t="shared" si="728"/>
        <v>7588.4811100000006</v>
      </c>
      <c r="S393" s="39">
        <f t="shared" si="728"/>
        <v>1760.8630199999998</v>
      </c>
      <c r="T393" s="39">
        <f t="shared" si="728"/>
        <v>21423.833409999999</v>
      </c>
      <c r="U393" s="39">
        <f t="shared" si="728"/>
        <v>7253.0786299999991</v>
      </c>
      <c r="V393" s="39">
        <f t="shared" si="728"/>
        <v>15428.514079999999</v>
      </c>
      <c r="W393" s="39">
        <f t="shared" si="728"/>
        <v>18572.912329999999</v>
      </c>
      <c r="X393" s="39">
        <f t="shared" si="728"/>
        <v>25113.260689999999</v>
      </c>
      <c r="Y393" s="39">
        <f t="shared" si="728"/>
        <v>1006.2074399999999</v>
      </c>
      <c r="Z393" s="39">
        <f t="shared" si="728"/>
        <v>0</v>
      </c>
      <c r="AA393" s="39">
        <f t="shared" si="728"/>
        <v>251.55185999999998</v>
      </c>
      <c r="AB393" s="39">
        <f t="shared" ref="AB393" si="729">$C392*AB392</f>
        <v>0</v>
      </c>
      <c r="AC393" s="67"/>
      <c r="AD393" s="55"/>
    </row>
    <row r="394" spans="1:30" s="52" customFormat="1">
      <c r="A394" s="98" t="s">
        <v>546</v>
      </c>
      <c r="B394" s="74">
        <f>10062074.35/2</f>
        <v>5031037.1749999998</v>
      </c>
      <c r="C394" s="201">
        <f t="shared" si="626"/>
        <v>419253.1</v>
      </c>
      <c r="D394" s="38"/>
      <c r="E394" s="38"/>
      <c r="F394" s="38">
        <v>6.2100000000000002E-2</v>
      </c>
      <c r="G394" s="38"/>
      <c r="H394" s="38">
        <v>4.7800000000000002E-2</v>
      </c>
      <c r="I394" s="38"/>
      <c r="J394" s="38"/>
      <c r="K394" s="38"/>
      <c r="L394" s="38"/>
      <c r="M394" s="38"/>
      <c r="N394" s="38">
        <v>0.81730000000000003</v>
      </c>
      <c r="O394" s="38"/>
      <c r="P394" s="38"/>
      <c r="Q394" s="38"/>
      <c r="R394" s="38"/>
      <c r="S394" s="38"/>
      <c r="T394" s="38"/>
      <c r="U394" s="38"/>
      <c r="V394" s="38">
        <v>7.2800000000000004E-2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189"/>
      <c r="C395" s="193"/>
      <c r="D395" s="39">
        <f t="shared" ref="D395" si="730">$C394*D394</f>
        <v>0</v>
      </c>
      <c r="E395" s="39">
        <f t="shared" ref="E395" si="731">$C394*E394</f>
        <v>0</v>
      </c>
      <c r="F395" s="39">
        <f t="shared" ref="F395:AB395" si="732">$C394*F394</f>
        <v>26035.61751</v>
      </c>
      <c r="G395" s="39">
        <f t="shared" si="732"/>
        <v>0</v>
      </c>
      <c r="H395" s="39">
        <f t="shared" si="732"/>
        <v>20040.298180000002</v>
      </c>
      <c r="I395" s="39">
        <f t="shared" si="732"/>
        <v>0</v>
      </c>
      <c r="J395" s="39">
        <f t="shared" si="732"/>
        <v>0</v>
      </c>
      <c r="K395" s="39">
        <f t="shared" si="732"/>
        <v>0</v>
      </c>
      <c r="L395" s="39">
        <f t="shared" si="732"/>
        <v>0</v>
      </c>
      <c r="M395" s="39">
        <f t="shared" si="732"/>
        <v>0</v>
      </c>
      <c r="N395" s="39">
        <f t="shared" si="732"/>
        <v>342655.55862999998</v>
      </c>
      <c r="O395" s="39">
        <f t="shared" si="732"/>
        <v>0</v>
      </c>
      <c r="P395" s="39">
        <f t="shared" si="732"/>
        <v>0</v>
      </c>
      <c r="Q395" s="39">
        <f t="shared" si="732"/>
        <v>0</v>
      </c>
      <c r="R395" s="39">
        <f t="shared" si="732"/>
        <v>0</v>
      </c>
      <c r="S395" s="39">
        <f t="shared" si="732"/>
        <v>0</v>
      </c>
      <c r="T395" s="39">
        <f t="shared" si="732"/>
        <v>0</v>
      </c>
      <c r="U395" s="39">
        <f t="shared" si="732"/>
        <v>0</v>
      </c>
      <c r="V395" s="39">
        <f t="shared" si="732"/>
        <v>30521.625680000001</v>
      </c>
      <c r="W395" s="39">
        <f t="shared" si="732"/>
        <v>0</v>
      </c>
      <c r="X395" s="39">
        <f t="shared" si="732"/>
        <v>0</v>
      </c>
      <c r="Y395" s="39">
        <f t="shared" si="732"/>
        <v>0</v>
      </c>
      <c r="Z395" s="39">
        <f t="shared" si="732"/>
        <v>0</v>
      </c>
      <c r="AA395" s="39">
        <f t="shared" si="732"/>
        <v>0</v>
      </c>
      <c r="AB395" s="39">
        <f t="shared" si="732"/>
        <v>0</v>
      </c>
      <c r="AC395" s="67"/>
      <c r="AD395" s="55"/>
    </row>
    <row r="396" spans="1:30" s="52" customFormat="1">
      <c r="A396" s="98" t="s">
        <v>590</v>
      </c>
      <c r="B396" s="74">
        <v>2474959.65</v>
      </c>
      <c r="C396" s="201">
        <f t="shared" si="626"/>
        <v>206246.64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189"/>
      <c r="C397" s="193"/>
      <c r="D397" s="39">
        <f t="shared" ref="D397" si="733">$C396*D396</f>
        <v>0</v>
      </c>
      <c r="E397" s="39">
        <f t="shared" ref="E397" si="734">$C396*E396</f>
        <v>0</v>
      </c>
      <c r="F397" s="39">
        <f t="shared" ref="F397:AA397" si="735">$C396*F396</f>
        <v>0</v>
      </c>
      <c r="G397" s="39">
        <f t="shared" si="735"/>
        <v>0</v>
      </c>
      <c r="H397" s="39">
        <f t="shared" si="735"/>
        <v>0</v>
      </c>
      <c r="I397" s="39">
        <f t="shared" si="735"/>
        <v>0</v>
      </c>
      <c r="J397" s="39">
        <f t="shared" si="735"/>
        <v>0</v>
      </c>
      <c r="K397" s="39">
        <f t="shared" si="735"/>
        <v>0</v>
      </c>
      <c r="L397" s="39">
        <f t="shared" si="735"/>
        <v>0</v>
      </c>
      <c r="M397" s="39">
        <f t="shared" si="735"/>
        <v>0</v>
      </c>
      <c r="N397" s="39">
        <f t="shared" si="735"/>
        <v>200286.112104</v>
      </c>
      <c r="O397" s="39">
        <f t="shared" si="735"/>
        <v>0</v>
      </c>
      <c r="P397" s="39">
        <f t="shared" si="735"/>
        <v>0</v>
      </c>
      <c r="Q397" s="39">
        <f t="shared" si="735"/>
        <v>0</v>
      </c>
      <c r="R397" s="39">
        <f t="shared" si="735"/>
        <v>371.24395200000004</v>
      </c>
      <c r="S397" s="39">
        <f t="shared" si="735"/>
        <v>0</v>
      </c>
      <c r="T397" s="39">
        <f t="shared" si="735"/>
        <v>0</v>
      </c>
      <c r="U397" s="39">
        <f t="shared" si="735"/>
        <v>0</v>
      </c>
      <c r="V397" s="39">
        <f t="shared" si="735"/>
        <v>5589.2839439999998</v>
      </c>
      <c r="W397" s="39">
        <f t="shared" si="735"/>
        <v>0</v>
      </c>
      <c r="X397" s="39">
        <f t="shared" si="735"/>
        <v>0</v>
      </c>
      <c r="Y397" s="39">
        <f t="shared" si="735"/>
        <v>0</v>
      </c>
      <c r="Z397" s="39">
        <f t="shared" si="735"/>
        <v>0</v>
      </c>
      <c r="AA397" s="39">
        <f t="shared" si="735"/>
        <v>0</v>
      </c>
      <c r="AB397" s="39">
        <f t="shared" ref="AB397" si="736">$C396*AB396</f>
        <v>0</v>
      </c>
      <c r="AC397" s="67"/>
      <c r="AD397" s="55"/>
    </row>
    <row r="398" spans="1:30" s="52" customFormat="1">
      <c r="A398" s="98" t="s">
        <v>472</v>
      </c>
      <c r="B398" s="74">
        <f>8998887.82/2</f>
        <v>4499443.91</v>
      </c>
      <c r="C398" s="201">
        <f t="shared" ref="C398:C442" si="737">ROUND(B398/12,2)</f>
        <v>374953.66</v>
      </c>
      <c r="D398" s="38">
        <v>1.6500000000000001E-2</v>
      </c>
      <c r="E398" s="38">
        <v>0.1429</v>
      </c>
      <c r="F398" s="38">
        <v>5.8200000000000002E-2</v>
      </c>
      <c r="G398" s="38">
        <v>7.4899999999999994E-2</v>
      </c>
      <c r="H398" s="38">
        <v>4.0099999999999997E-2</v>
      </c>
      <c r="I398" s="38">
        <v>0.1406</v>
      </c>
      <c r="J398" s="38">
        <v>2.0299999999999999E-2</v>
      </c>
      <c r="K398" s="38">
        <v>3.2099999999999997E-2</v>
      </c>
      <c r="L398" s="38">
        <v>1.5900000000000001E-2</v>
      </c>
      <c r="M398" s="38">
        <v>2.5499999999999998E-2</v>
      </c>
      <c r="N398" s="38">
        <v>0.1389</v>
      </c>
      <c r="O398" s="38">
        <v>2.35E-2</v>
      </c>
      <c r="P398" s="38">
        <v>0</v>
      </c>
      <c r="Q398" s="38">
        <v>3.5900000000000001E-2</v>
      </c>
      <c r="R398" s="38">
        <v>1.8100000000000002E-2</v>
      </c>
      <c r="S398" s="38">
        <v>4.1999999999999997E-3</v>
      </c>
      <c r="T398" s="38">
        <v>5.11E-2</v>
      </c>
      <c r="U398" s="38">
        <v>1.7299999999999999E-2</v>
      </c>
      <c r="V398" s="38">
        <v>3.6799999999999999E-2</v>
      </c>
      <c r="W398" s="38">
        <v>4.4299999999999999E-2</v>
      </c>
      <c r="X398" s="38">
        <v>5.9900000000000002E-2</v>
      </c>
      <c r="Y398" s="38">
        <v>2.3999999999999998E-3</v>
      </c>
      <c r="Z398" s="5">
        <v>0</v>
      </c>
      <c r="AA398" s="5">
        <v>5.9999999999999995E-4</v>
      </c>
      <c r="AB398" s="5">
        <v>0</v>
      </c>
      <c r="AC398" s="67"/>
      <c r="AD398" s="55"/>
    </row>
    <row r="399" spans="1:30" s="52" customFormat="1">
      <c r="A399" s="99"/>
      <c r="B399" s="189"/>
      <c r="C399" s="193"/>
      <c r="D399" s="39">
        <f t="shared" ref="D399" si="738">$C398*D398</f>
        <v>6186.7353899999998</v>
      </c>
      <c r="E399" s="39">
        <f t="shared" ref="E399" si="739">$C398*E398</f>
        <v>53580.878013999994</v>
      </c>
      <c r="F399" s="39">
        <f t="shared" ref="F399:AB399" si="740">$C398*F398</f>
        <v>21822.303012</v>
      </c>
      <c r="G399" s="39">
        <f t="shared" si="740"/>
        <v>28084.029133999997</v>
      </c>
      <c r="H399" s="39">
        <f t="shared" si="740"/>
        <v>15035.641765999997</v>
      </c>
      <c r="I399" s="39">
        <f t="shared" si="740"/>
        <v>52718.484595999995</v>
      </c>
      <c r="J399" s="39">
        <f t="shared" si="740"/>
        <v>7611.5592979999992</v>
      </c>
      <c r="K399" s="39">
        <f t="shared" si="740"/>
        <v>12036.012485999998</v>
      </c>
      <c r="L399" s="39">
        <f t="shared" si="740"/>
        <v>5961.7631940000001</v>
      </c>
      <c r="M399" s="39">
        <f t="shared" si="740"/>
        <v>9561.3183299999982</v>
      </c>
      <c r="N399" s="39">
        <f t="shared" si="740"/>
        <v>52081.063373999998</v>
      </c>
      <c r="O399" s="39">
        <f t="shared" si="740"/>
        <v>8811.4110099999998</v>
      </c>
      <c r="P399" s="39">
        <f t="shared" si="740"/>
        <v>0</v>
      </c>
      <c r="Q399" s="39">
        <f t="shared" si="740"/>
        <v>13460.836394</v>
      </c>
      <c r="R399" s="39">
        <f t="shared" si="740"/>
        <v>6786.6612459999997</v>
      </c>
      <c r="S399" s="39">
        <f t="shared" si="740"/>
        <v>1574.8053719999998</v>
      </c>
      <c r="T399" s="39">
        <f t="shared" si="740"/>
        <v>19160.132025999999</v>
      </c>
      <c r="U399" s="39">
        <f t="shared" si="740"/>
        <v>6486.6983179999997</v>
      </c>
      <c r="V399" s="39">
        <f t="shared" si="740"/>
        <v>13798.294687999998</v>
      </c>
      <c r="W399" s="39">
        <f t="shared" si="740"/>
        <v>16610.447138</v>
      </c>
      <c r="X399" s="39">
        <f t="shared" si="740"/>
        <v>22459.724233999998</v>
      </c>
      <c r="Y399" s="39">
        <f t="shared" si="740"/>
        <v>899.88878399999987</v>
      </c>
      <c r="Z399" s="39">
        <f t="shared" si="740"/>
        <v>0</v>
      </c>
      <c r="AA399" s="39">
        <f t="shared" si="740"/>
        <v>224.97219599999997</v>
      </c>
      <c r="AB399" s="39">
        <f t="shared" si="740"/>
        <v>0</v>
      </c>
      <c r="AC399" s="67"/>
      <c r="AD399" s="55"/>
    </row>
    <row r="400" spans="1:30">
      <c r="A400" s="98" t="s">
        <v>547</v>
      </c>
      <c r="B400" s="74">
        <f>8998887.82/2</f>
        <v>4499443.91</v>
      </c>
      <c r="C400" s="201">
        <f t="shared" si="737"/>
        <v>374953.66</v>
      </c>
      <c r="D400" s="38"/>
      <c r="E400" s="38"/>
      <c r="F400" s="38">
        <v>0.1007</v>
      </c>
      <c r="G400" s="38"/>
      <c r="H400" s="38">
        <v>6.5799999999999997E-2</v>
      </c>
      <c r="I400" s="38"/>
      <c r="J400" s="38"/>
      <c r="K400" s="38"/>
      <c r="L400" s="38"/>
      <c r="M400" s="38"/>
      <c r="N400" s="38">
        <v>0.72509999999999997</v>
      </c>
      <c r="O400" s="38"/>
      <c r="P400" s="38"/>
      <c r="Q400" s="38"/>
      <c r="R400" s="38"/>
      <c r="S400" s="38"/>
      <c r="T400" s="38"/>
      <c r="U400" s="38"/>
      <c r="V400" s="38">
        <v>0.1084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189"/>
      <c r="C401" s="193"/>
      <c r="D401" s="39">
        <f t="shared" ref="D401" si="741">$C400*D400</f>
        <v>0</v>
      </c>
      <c r="E401" s="39">
        <f t="shared" ref="E401" si="742">$C400*E400</f>
        <v>0</v>
      </c>
      <c r="F401" s="39">
        <f t="shared" ref="F401:AB401" si="743">$C400*F400</f>
        <v>37757.833562</v>
      </c>
      <c r="G401" s="39">
        <f t="shared" si="743"/>
        <v>0</v>
      </c>
      <c r="H401" s="39">
        <f t="shared" si="743"/>
        <v>24671.950827999997</v>
      </c>
      <c r="I401" s="39">
        <f t="shared" si="743"/>
        <v>0</v>
      </c>
      <c r="J401" s="39">
        <f t="shared" si="743"/>
        <v>0</v>
      </c>
      <c r="K401" s="39">
        <f t="shared" si="743"/>
        <v>0</v>
      </c>
      <c r="L401" s="39">
        <f t="shared" si="743"/>
        <v>0</v>
      </c>
      <c r="M401" s="39">
        <f t="shared" si="743"/>
        <v>0</v>
      </c>
      <c r="N401" s="39">
        <f t="shared" si="743"/>
        <v>271878.89886599994</v>
      </c>
      <c r="O401" s="39">
        <f t="shared" si="743"/>
        <v>0</v>
      </c>
      <c r="P401" s="39">
        <f t="shared" si="743"/>
        <v>0</v>
      </c>
      <c r="Q401" s="39">
        <f t="shared" si="743"/>
        <v>0</v>
      </c>
      <c r="R401" s="39">
        <f t="shared" si="743"/>
        <v>0</v>
      </c>
      <c r="S401" s="39">
        <f t="shared" si="743"/>
        <v>0</v>
      </c>
      <c r="T401" s="39">
        <f t="shared" si="743"/>
        <v>0</v>
      </c>
      <c r="U401" s="39">
        <f t="shared" si="743"/>
        <v>0</v>
      </c>
      <c r="V401" s="39">
        <f t="shared" si="743"/>
        <v>40644.976743999992</v>
      </c>
      <c r="W401" s="39">
        <f t="shared" si="743"/>
        <v>0</v>
      </c>
      <c r="X401" s="39">
        <f t="shared" si="743"/>
        <v>0</v>
      </c>
      <c r="Y401" s="39">
        <f t="shared" si="743"/>
        <v>0</v>
      </c>
      <c r="Z401" s="39">
        <f t="shared" si="743"/>
        <v>0</v>
      </c>
      <c r="AA401" s="39">
        <f t="shared" si="743"/>
        <v>0</v>
      </c>
      <c r="AB401" s="39">
        <f t="shared" si="743"/>
        <v>0</v>
      </c>
      <c r="AC401" s="67"/>
      <c r="AD401" s="145"/>
    </row>
    <row r="402" spans="1:30" s="52" customFormat="1" ht="15.6" customHeight="1">
      <c r="A402" s="98" t="s">
        <v>473</v>
      </c>
      <c r="B402" s="74">
        <f>6747668.15/2</f>
        <v>3373834.0750000002</v>
      </c>
      <c r="C402" s="201">
        <f t="shared" si="737"/>
        <v>281152.84000000003</v>
      </c>
      <c r="D402" s="38">
        <v>1.6500000000000001E-2</v>
      </c>
      <c r="E402" s="38">
        <v>0.1429</v>
      </c>
      <c r="F402" s="38">
        <v>5.8200000000000002E-2</v>
      </c>
      <c r="G402" s="38">
        <v>7.4899999999999994E-2</v>
      </c>
      <c r="H402" s="38">
        <v>4.0099999999999997E-2</v>
      </c>
      <c r="I402" s="38">
        <v>0.1406</v>
      </c>
      <c r="J402" s="38">
        <v>2.0299999999999999E-2</v>
      </c>
      <c r="K402" s="38">
        <v>3.2099999999999997E-2</v>
      </c>
      <c r="L402" s="38">
        <v>1.5900000000000001E-2</v>
      </c>
      <c r="M402" s="38">
        <v>2.5499999999999998E-2</v>
      </c>
      <c r="N402" s="38">
        <v>0.1389</v>
      </c>
      <c r="O402" s="38">
        <v>2.35E-2</v>
      </c>
      <c r="P402" s="38">
        <v>0</v>
      </c>
      <c r="Q402" s="38">
        <v>3.5900000000000001E-2</v>
      </c>
      <c r="R402" s="38">
        <v>1.8100000000000002E-2</v>
      </c>
      <c r="S402" s="38">
        <v>4.1999999999999997E-3</v>
      </c>
      <c r="T402" s="38">
        <v>5.11E-2</v>
      </c>
      <c r="U402" s="38">
        <v>1.7299999999999999E-2</v>
      </c>
      <c r="V402" s="38">
        <v>3.6799999999999999E-2</v>
      </c>
      <c r="W402" s="38">
        <v>4.4299999999999999E-2</v>
      </c>
      <c r="X402" s="38">
        <v>5.9900000000000002E-2</v>
      </c>
      <c r="Y402" s="38">
        <v>2.3999999999999998E-3</v>
      </c>
      <c r="Z402" s="5">
        <v>0</v>
      </c>
      <c r="AA402" s="5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189"/>
      <c r="C403" s="193"/>
      <c r="D403" s="39">
        <f t="shared" ref="D403" si="744">$C402*D402</f>
        <v>4639.0218600000007</v>
      </c>
      <c r="E403" s="39">
        <f t="shared" ref="E403" si="745">$C402*E402</f>
        <v>40176.740836000004</v>
      </c>
      <c r="F403" s="39">
        <f t="shared" ref="F403:AB403" si="746">$C402*F402</f>
        <v>16363.095288000002</v>
      </c>
      <c r="G403" s="39">
        <f t="shared" si="746"/>
        <v>21058.347716</v>
      </c>
      <c r="H403" s="39">
        <f t="shared" si="746"/>
        <v>11274.228884</v>
      </c>
      <c r="I403" s="39">
        <f t="shared" si="746"/>
        <v>39530.089304000001</v>
      </c>
      <c r="J403" s="39">
        <f t="shared" si="746"/>
        <v>5707.4026519999998</v>
      </c>
      <c r="K403" s="39">
        <f t="shared" si="746"/>
        <v>9025.0061640000004</v>
      </c>
      <c r="L403" s="39">
        <f t="shared" si="746"/>
        <v>4470.3301560000009</v>
      </c>
      <c r="M403" s="39">
        <f t="shared" si="746"/>
        <v>7169.3974200000002</v>
      </c>
      <c r="N403" s="39">
        <f t="shared" si="746"/>
        <v>39052.129476000002</v>
      </c>
      <c r="O403" s="39">
        <f t="shared" si="746"/>
        <v>6607.0917400000008</v>
      </c>
      <c r="P403" s="39">
        <f t="shared" si="746"/>
        <v>0</v>
      </c>
      <c r="Q403" s="39">
        <f t="shared" si="746"/>
        <v>10093.386956000002</v>
      </c>
      <c r="R403" s="39">
        <f t="shared" si="746"/>
        <v>5088.8664040000012</v>
      </c>
      <c r="S403" s="39">
        <f t="shared" si="746"/>
        <v>1180.8419280000001</v>
      </c>
      <c r="T403" s="39">
        <f t="shared" si="746"/>
        <v>14366.910124000002</v>
      </c>
      <c r="U403" s="39">
        <f t="shared" si="746"/>
        <v>4863.9441320000005</v>
      </c>
      <c r="V403" s="39">
        <f t="shared" si="746"/>
        <v>10346.424512000001</v>
      </c>
      <c r="W403" s="39">
        <f t="shared" si="746"/>
        <v>12455.070812000002</v>
      </c>
      <c r="X403" s="39">
        <f t="shared" si="746"/>
        <v>16841.055116000003</v>
      </c>
      <c r="Y403" s="39">
        <f t="shared" si="746"/>
        <v>674.76681599999995</v>
      </c>
      <c r="Z403" s="39">
        <f t="shared" si="746"/>
        <v>0</v>
      </c>
      <c r="AA403" s="39">
        <f t="shared" si="746"/>
        <v>168.69170399999999</v>
      </c>
      <c r="AB403" s="39">
        <f t="shared" si="746"/>
        <v>0</v>
      </c>
      <c r="AC403" s="67"/>
      <c r="AD403" s="55"/>
    </row>
    <row r="404" spans="1:30" s="52" customFormat="1">
      <c r="A404" s="98" t="s">
        <v>548</v>
      </c>
      <c r="B404" s="74">
        <f>6747668.15/2</f>
        <v>3373834.0750000002</v>
      </c>
      <c r="C404" s="201">
        <f t="shared" si="737"/>
        <v>281152.84000000003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189"/>
      <c r="C405" s="193"/>
      <c r="D405" s="39">
        <f t="shared" ref="D405" si="747">$C404*D404</f>
        <v>0</v>
      </c>
      <c r="E405" s="39">
        <f t="shared" ref="E405" si="748">$C404*E404</f>
        <v>0</v>
      </c>
      <c r="F405" s="39">
        <f t="shared" ref="F405:AB405" si="749">$C404*F404</f>
        <v>0</v>
      </c>
      <c r="G405" s="39">
        <f t="shared" si="749"/>
        <v>0</v>
      </c>
      <c r="H405" s="39">
        <f t="shared" si="749"/>
        <v>0</v>
      </c>
      <c r="I405" s="39">
        <f t="shared" si="749"/>
        <v>0</v>
      </c>
      <c r="J405" s="39">
        <f t="shared" si="749"/>
        <v>0</v>
      </c>
      <c r="K405" s="39">
        <f t="shared" si="749"/>
        <v>0</v>
      </c>
      <c r="L405" s="39">
        <f t="shared" si="749"/>
        <v>0</v>
      </c>
      <c r="M405" s="39">
        <f t="shared" si="749"/>
        <v>0</v>
      </c>
      <c r="N405" s="39">
        <f t="shared" si="749"/>
        <v>281152.84000000003</v>
      </c>
      <c r="O405" s="39">
        <f t="shared" si="749"/>
        <v>0</v>
      </c>
      <c r="P405" s="39">
        <f t="shared" si="749"/>
        <v>0</v>
      </c>
      <c r="Q405" s="39">
        <f t="shared" si="749"/>
        <v>0</v>
      </c>
      <c r="R405" s="39">
        <f t="shared" si="749"/>
        <v>0</v>
      </c>
      <c r="S405" s="39">
        <f t="shared" si="749"/>
        <v>0</v>
      </c>
      <c r="T405" s="39">
        <f t="shared" si="749"/>
        <v>0</v>
      </c>
      <c r="U405" s="39">
        <f t="shared" si="749"/>
        <v>0</v>
      </c>
      <c r="V405" s="39">
        <f t="shared" si="749"/>
        <v>0</v>
      </c>
      <c r="W405" s="39">
        <f t="shared" si="749"/>
        <v>0</v>
      </c>
      <c r="X405" s="39">
        <f t="shared" si="749"/>
        <v>0</v>
      </c>
      <c r="Y405" s="39">
        <f t="shared" si="749"/>
        <v>0</v>
      </c>
      <c r="Z405" s="39">
        <f t="shared" si="749"/>
        <v>0</v>
      </c>
      <c r="AA405" s="39">
        <f t="shared" si="749"/>
        <v>0</v>
      </c>
      <c r="AB405" s="39">
        <f t="shared" si="749"/>
        <v>0</v>
      </c>
      <c r="AC405" s="67"/>
      <c r="AD405" s="55"/>
    </row>
    <row r="406" spans="1:30" s="52" customFormat="1">
      <c r="A406" s="98" t="s">
        <v>496</v>
      </c>
      <c r="B406" s="74">
        <v>1040686.47</v>
      </c>
      <c r="C406" s="201">
        <f t="shared" si="737"/>
        <v>86723.87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190"/>
      <c r="C407" s="193"/>
      <c r="D407" s="39">
        <f t="shared" ref="D407" si="750">$C406*D406</f>
        <v>1699.7878519999999</v>
      </c>
      <c r="E407" s="39">
        <f t="shared" ref="E407" si="751">$C406*E406</f>
        <v>0</v>
      </c>
      <c r="F407" s="39">
        <f t="shared" ref="F407:AB407" si="752">$C406*F406</f>
        <v>0</v>
      </c>
      <c r="G407" s="39">
        <f t="shared" si="752"/>
        <v>0</v>
      </c>
      <c r="H407" s="39">
        <f t="shared" si="752"/>
        <v>12462.220119</v>
      </c>
      <c r="I407" s="39">
        <f t="shared" si="752"/>
        <v>0</v>
      </c>
      <c r="J407" s="39">
        <f t="shared" si="752"/>
        <v>0</v>
      </c>
      <c r="K407" s="39">
        <f t="shared" si="752"/>
        <v>0</v>
      </c>
      <c r="L407" s="39">
        <f t="shared" si="752"/>
        <v>0</v>
      </c>
      <c r="M407" s="39">
        <f t="shared" si="752"/>
        <v>3260.8175120000001</v>
      </c>
      <c r="N407" s="39">
        <f t="shared" si="752"/>
        <v>30448.750757000002</v>
      </c>
      <c r="O407" s="39">
        <f t="shared" si="752"/>
        <v>0</v>
      </c>
      <c r="P407" s="39">
        <f t="shared" si="752"/>
        <v>294.86115799999999</v>
      </c>
      <c r="Q407" s="39">
        <f t="shared" si="752"/>
        <v>2870.5600969999996</v>
      </c>
      <c r="R407" s="39">
        <f t="shared" si="752"/>
        <v>2176.7691369999998</v>
      </c>
      <c r="S407" s="39">
        <f t="shared" si="752"/>
        <v>546.36038099999996</v>
      </c>
      <c r="T407" s="39">
        <f t="shared" si="752"/>
        <v>5428.9142620000002</v>
      </c>
      <c r="U407" s="39">
        <f t="shared" si="752"/>
        <v>0</v>
      </c>
      <c r="V407" s="39">
        <f t="shared" si="752"/>
        <v>17544.238901000001</v>
      </c>
      <c r="W407" s="39">
        <f t="shared" si="752"/>
        <v>3416.9204779999995</v>
      </c>
      <c r="X407" s="39">
        <f t="shared" si="752"/>
        <v>6322.1701229999999</v>
      </c>
      <c r="Y407" s="39">
        <f t="shared" si="752"/>
        <v>0</v>
      </c>
      <c r="Z407" s="39">
        <f t="shared" si="752"/>
        <v>251.49922299999997</v>
      </c>
      <c r="AA407" s="39">
        <f t="shared" si="752"/>
        <v>0</v>
      </c>
      <c r="AB407" s="39">
        <f t="shared" si="752"/>
        <v>0</v>
      </c>
      <c r="AC407" s="67"/>
      <c r="AD407" s="55"/>
    </row>
    <row r="408" spans="1:30" s="52" customFormat="1">
      <c r="A408" s="98" t="s">
        <v>549</v>
      </c>
      <c r="B408" s="74">
        <f>3531752.9/2</f>
        <v>1765876.45</v>
      </c>
      <c r="C408" s="201">
        <f t="shared" si="737"/>
        <v>147156.37</v>
      </c>
      <c r="D408" s="38">
        <v>1.6500000000000001E-2</v>
      </c>
      <c r="E408" s="38">
        <v>0.1429</v>
      </c>
      <c r="F408" s="38">
        <v>5.8200000000000002E-2</v>
      </c>
      <c r="G408" s="38">
        <v>7.4899999999999994E-2</v>
      </c>
      <c r="H408" s="38">
        <v>4.0099999999999997E-2</v>
      </c>
      <c r="I408" s="38">
        <v>0.1406</v>
      </c>
      <c r="J408" s="38">
        <v>2.0299999999999999E-2</v>
      </c>
      <c r="K408" s="38">
        <v>3.2099999999999997E-2</v>
      </c>
      <c r="L408" s="38">
        <v>1.5900000000000001E-2</v>
      </c>
      <c r="M408" s="38">
        <v>2.5499999999999998E-2</v>
      </c>
      <c r="N408" s="38">
        <v>0.1389</v>
      </c>
      <c r="O408" s="38">
        <v>2.35E-2</v>
      </c>
      <c r="P408" s="38">
        <v>0</v>
      </c>
      <c r="Q408" s="38">
        <v>3.5900000000000001E-2</v>
      </c>
      <c r="R408" s="38">
        <v>1.8100000000000002E-2</v>
      </c>
      <c r="S408" s="38">
        <v>4.1999999999999997E-3</v>
      </c>
      <c r="T408" s="38">
        <v>5.11E-2</v>
      </c>
      <c r="U408" s="38">
        <v>1.7299999999999999E-2</v>
      </c>
      <c r="V408" s="38">
        <v>3.6799999999999999E-2</v>
      </c>
      <c r="W408" s="38">
        <v>4.4299999999999999E-2</v>
      </c>
      <c r="X408" s="38">
        <v>5.9900000000000002E-2</v>
      </c>
      <c r="Y408" s="38">
        <v>2.3999999999999998E-3</v>
      </c>
      <c r="Z408" s="5">
        <v>0</v>
      </c>
      <c r="AA408" s="5">
        <v>5.9999999999999995E-4</v>
      </c>
      <c r="AB408" s="5">
        <v>0</v>
      </c>
      <c r="AC408" s="67"/>
      <c r="AD408" s="55"/>
    </row>
    <row r="409" spans="1:30" s="52" customFormat="1">
      <c r="A409" s="99"/>
      <c r="B409" s="190"/>
      <c r="C409" s="193"/>
      <c r="D409" s="39">
        <f t="shared" ref="D409" si="753">$C408*D408</f>
        <v>2428.080105</v>
      </c>
      <c r="E409" s="39">
        <f t="shared" ref="E409" si="754">$C408*E408</f>
        <v>21028.645272999998</v>
      </c>
      <c r="F409" s="39">
        <f t="shared" ref="F409:AB409" si="755">$C408*F408</f>
        <v>8564.5007339999993</v>
      </c>
      <c r="G409" s="39">
        <f t="shared" si="755"/>
        <v>11022.012112999999</v>
      </c>
      <c r="H409" s="39">
        <f t="shared" si="755"/>
        <v>5900.970436999999</v>
      </c>
      <c r="I409" s="39">
        <f t="shared" si="755"/>
        <v>20690.185622000001</v>
      </c>
      <c r="J409" s="39">
        <f t="shared" si="755"/>
        <v>2987.2743109999997</v>
      </c>
      <c r="K409" s="39">
        <f t="shared" si="755"/>
        <v>4723.7194769999996</v>
      </c>
      <c r="L409" s="39">
        <f t="shared" si="755"/>
        <v>2339.7862829999999</v>
      </c>
      <c r="M409" s="39">
        <f t="shared" si="755"/>
        <v>3752.4874349999996</v>
      </c>
      <c r="N409" s="39">
        <f t="shared" si="755"/>
        <v>20440.019792999999</v>
      </c>
      <c r="O409" s="39">
        <f t="shared" si="755"/>
        <v>3458.1746949999997</v>
      </c>
      <c r="P409" s="39">
        <f t="shared" si="755"/>
        <v>0</v>
      </c>
      <c r="Q409" s="39">
        <f t="shared" si="755"/>
        <v>5282.9136829999998</v>
      </c>
      <c r="R409" s="39">
        <f t="shared" si="755"/>
        <v>2663.5302970000002</v>
      </c>
      <c r="S409" s="39">
        <f t="shared" si="755"/>
        <v>618.05675399999996</v>
      </c>
      <c r="T409" s="39">
        <f t="shared" si="755"/>
        <v>7519.6905069999993</v>
      </c>
      <c r="U409" s="39">
        <f t="shared" si="755"/>
        <v>2545.8052009999997</v>
      </c>
      <c r="V409" s="39">
        <f t="shared" si="755"/>
        <v>5415.3544160000001</v>
      </c>
      <c r="W409" s="39">
        <f t="shared" si="755"/>
        <v>6519.0271909999992</v>
      </c>
      <c r="X409" s="39">
        <f t="shared" si="755"/>
        <v>8814.6665630000007</v>
      </c>
      <c r="Y409" s="39">
        <f t="shared" si="755"/>
        <v>353.17528799999997</v>
      </c>
      <c r="Z409" s="39">
        <f t="shared" si="755"/>
        <v>0</v>
      </c>
      <c r="AA409" s="39">
        <f t="shared" si="755"/>
        <v>88.293821999999992</v>
      </c>
      <c r="AB409" s="39">
        <f t="shared" si="755"/>
        <v>0</v>
      </c>
      <c r="AC409" s="67"/>
      <c r="AD409" s="55"/>
    </row>
    <row r="410" spans="1:30" s="52" customFormat="1">
      <c r="A410" s="98" t="s">
        <v>550</v>
      </c>
      <c r="B410" s="74">
        <f>3531752.9/2</f>
        <v>1765876.45</v>
      </c>
      <c r="C410" s="201">
        <f t="shared" si="737"/>
        <v>147156.37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190"/>
      <c r="C411" s="193"/>
      <c r="D411" s="39">
        <f t="shared" ref="D411" si="756">$C410*D410</f>
        <v>0</v>
      </c>
      <c r="E411" s="39">
        <f t="shared" ref="E411" si="757">$C410*E410</f>
        <v>0</v>
      </c>
      <c r="F411" s="39">
        <f t="shared" ref="F411:AB411" si="758">$C410*F410</f>
        <v>0</v>
      </c>
      <c r="G411" s="39">
        <f t="shared" si="758"/>
        <v>0</v>
      </c>
      <c r="H411" s="39">
        <f t="shared" si="758"/>
        <v>0</v>
      </c>
      <c r="I411" s="39">
        <f t="shared" si="758"/>
        <v>0</v>
      </c>
      <c r="J411" s="39">
        <f t="shared" si="758"/>
        <v>0</v>
      </c>
      <c r="K411" s="39">
        <f t="shared" si="758"/>
        <v>0</v>
      </c>
      <c r="L411" s="39">
        <f t="shared" si="758"/>
        <v>0</v>
      </c>
      <c r="M411" s="39">
        <f t="shared" si="758"/>
        <v>0</v>
      </c>
      <c r="N411" s="39">
        <f t="shared" si="758"/>
        <v>147156.37</v>
      </c>
      <c r="O411" s="39">
        <f t="shared" si="758"/>
        <v>0</v>
      </c>
      <c r="P411" s="39">
        <f t="shared" si="758"/>
        <v>0</v>
      </c>
      <c r="Q411" s="39">
        <f t="shared" si="758"/>
        <v>0</v>
      </c>
      <c r="R411" s="39">
        <f t="shared" si="758"/>
        <v>0</v>
      </c>
      <c r="S411" s="39">
        <f t="shared" si="758"/>
        <v>0</v>
      </c>
      <c r="T411" s="39">
        <f t="shared" si="758"/>
        <v>0</v>
      </c>
      <c r="U411" s="39">
        <f t="shared" si="758"/>
        <v>0</v>
      </c>
      <c r="V411" s="39">
        <f t="shared" si="758"/>
        <v>0</v>
      </c>
      <c r="W411" s="39">
        <f t="shared" si="758"/>
        <v>0</v>
      </c>
      <c r="X411" s="39">
        <f t="shared" si="758"/>
        <v>0</v>
      </c>
      <c r="Y411" s="39">
        <f t="shared" si="758"/>
        <v>0</v>
      </c>
      <c r="Z411" s="39">
        <f t="shared" si="758"/>
        <v>0</v>
      </c>
      <c r="AA411" s="39">
        <f t="shared" si="758"/>
        <v>0</v>
      </c>
      <c r="AB411" s="39">
        <f t="shared" si="758"/>
        <v>0</v>
      </c>
      <c r="AC411" s="67"/>
      <c r="AD411" s="55"/>
    </row>
    <row r="412" spans="1:30" s="52" customFormat="1">
      <c r="A412" s="98" t="s">
        <v>551</v>
      </c>
      <c r="B412" s="74">
        <f>2143298.82/2</f>
        <v>1071649.4099999999</v>
      </c>
      <c r="C412" s="201">
        <f t="shared" si="737"/>
        <v>89304.12</v>
      </c>
      <c r="D412" s="38">
        <v>1.6500000000000001E-2</v>
      </c>
      <c r="E412" s="38">
        <v>0.1429</v>
      </c>
      <c r="F412" s="38">
        <v>5.8200000000000002E-2</v>
      </c>
      <c r="G412" s="38">
        <v>7.4899999999999994E-2</v>
      </c>
      <c r="H412" s="38">
        <v>4.0099999999999997E-2</v>
      </c>
      <c r="I412" s="38">
        <v>0.1406</v>
      </c>
      <c r="J412" s="38">
        <v>2.0299999999999999E-2</v>
      </c>
      <c r="K412" s="38">
        <v>3.2099999999999997E-2</v>
      </c>
      <c r="L412" s="38">
        <v>1.5900000000000001E-2</v>
      </c>
      <c r="M412" s="38">
        <v>2.5499999999999998E-2</v>
      </c>
      <c r="N412" s="38">
        <v>0.1389</v>
      </c>
      <c r="O412" s="38">
        <v>2.35E-2</v>
      </c>
      <c r="P412" s="38">
        <v>0</v>
      </c>
      <c r="Q412" s="38">
        <v>3.5900000000000001E-2</v>
      </c>
      <c r="R412" s="38">
        <v>1.8100000000000002E-2</v>
      </c>
      <c r="S412" s="38">
        <v>4.1999999999999997E-3</v>
      </c>
      <c r="T412" s="38">
        <v>5.11E-2</v>
      </c>
      <c r="U412" s="38">
        <v>1.7299999999999999E-2</v>
      </c>
      <c r="V412" s="38">
        <v>3.6799999999999999E-2</v>
      </c>
      <c r="W412" s="38">
        <v>4.4299999999999999E-2</v>
      </c>
      <c r="X412" s="38">
        <v>5.9900000000000002E-2</v>
      </c>
      <c r="Y412" s="38">
        <v>2.3999999999999998E-3</v>
      </c>
      <c r="Z412" s="5">
        <v>0</v>
      </c>
      <c r="AA412" s="5">
        <v>5.9999999999999995E-4</v>
      </c>
      <c r="AB412" s="5">
        <v>0</v>
      </c>
      <c r="AC412" s="67"/>
      <c r="AD412" s="55"/>
    </row>
    <row r="413" spans="1:30" s="52" customFormat="1">
      <c r="A413" s="99"/>
      <c r="B413" s="190"/>
      <c r="C413" s="193"/>
      <c r="D413" s="39">
        <f t="shared" ref="D413" si="759">$C412*D412</f>
        <v>1473.5179800000001</v>
      </c>
      <c r="E413" s="39">
        <f t="shared" ref="E413" si="760">$C412*E412</f>
        <v>12761.558747999999</v>
      </c>
      <c r="F413" s="39">
        <f t="shared" ref="F413:AB413" si="761">$C412*F412</f>
        <v>5197.4997839999996</v>
      </c>
      <c r="G413" s="39">
        <f t="shared" si="761"/>
        <v>6688.8785879999996</v>
      </c>
      <c r="H413" s="39">
        <f t="shared" si="761"/>
        <v>3581.0952119999997</v>
      </c>
      <c r="I413" s="39">
        <f t="shared" si="761"/>
        <v>12556.159271999999</v>
      </c>
      <c r="J413" s="39">
        <f t="shared" si="761"/>
        <v>1812.8736359999998</v>
      </c>
      <c r="K413" s="39">
        <f t="shared" si="761"/>
        <v>2866.6622519999996</v>
      </c>
      <c r="L413" s="39">
        <f t="shared" si="761"/>
        <v>1419.935508</v>
      </c>
      <c r="M413" s="39">
        <f t="shared" si="761"/>
        <v>2277.25506</v>
      </c>
      <c r="N413" s="39">
        <f t="shared" si="761"/>
        <v>12404.342267999999</v>
      </c>
      <c r="O413" s="39">
        <f t="shared" si="761"/>
        <v>2098.6468199999999</v>
      </c>
      <c r="P413" s="39">
        <f t="shared" si="761"/>
        <v>0</v>
      </c>
      <c r="Q413" s="39">
        <f t="shared" si="761"/>
        <v>3206.0179079999998</v>
      </c>
      <c r="R413" s="39">
        <f t="shared" si="761"/>
        <v>1616.4045720000001</v>
      </c>
      <c r="S413" s="39">
        <f t="shared" si="761"/>
        <v>375.07730399999997</v>
      </c>
      <c r="T413" s="39">
        <f t="shared" si="761"/>
        <v>4563.4405319999996</v>
      </c>
      <c r="U413" s="39">
        <f t="shared" si="761"/>
        <v>1544.9612759999998</v>
      </c>
      <c r="V413" s="39">
        <f t="shared" si="761"/>
        <v>3286.3916159999999</v>
      </c>
      <c r="W413" s="39">
        <f t="shared" si="761"/>
        <v>3956.1725159999996</v>
      </c>
      <c r="X413" s="39">
        <f t="shared" si="761"/>
        <v>5349.3167880000001</v>
      </c>
      <c r="Y413" s="39">
        <f t="shared" si="761"/>
        <v>214.32988799999998</v>
      </c>
      <c r="Z413" s="39">
        <f t="shared" si="761"/>
        <v>0</v>
      </c>
      <c r="AA413" s="39">
        <f t="shared" si="761"/>
        <v>53.582471999999996</v>
      </c>
      <c r="AB413" s="39">
        <f t="shared" si="761"/>
        <v>0</v>
      </c>
      <c r="AC413" s="67"/>
      <c r="AD413" s="55"/>
    </row>
    <row r="414" spans="1:30" s="52" customFormat="1">
      <c r="A414" s="98" t="s">
        <v>552</v>
      </c>
      <c r="B414" s="74">
        <f>2143298.82/2</f>
        <v>1071649.4099999999</v>
      </c>
      <c r="C414" s="201">
        <f t="shared" si="737"/>
        <v>89304.12</v>
      </c>
      <c r="D414" s="38"/>
      <c r="E414" s="38"/>
      <c r="F414" s="38"/>
      <c r="G414" s="38"/>
      <c r="H414" s="38">
        <v>0</v>
      </c>
      <c r="I414" s="38"/>
      <c r="J414" s="38"/>
      <c r="K414" s="38">
        <v>7.5700000000000003E-2</v>
      </c>
      <c r="L414" s="38"/>
      <c r="M414" s="38"/>
      <c r="N414" s="38">
        <v>0.88849999999999996</v>
      </c>
      <c r="O414" s="38">
        <v>3.5799999999999998E-2</v>
      </c>
      <c r="P414" s="38"/>
      <c r="Q414" s="38"/>
      <c r="R414" s="38"/>
      <c r="S414" s="38"/>
      <c r="T414" s="38"/>
      <c r="U414" s="38"/>
      <c r="V414" s="38">
        <v>0</v>
      </c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190"/>
      <c r="C415" s="193"/>
      <c r="D415" s="39">
        <f t="shared" ref="D415" si="762">$C414*D414</f>
        <v>0</v>
      </c>
      <c r="E415" s="39">
        <f t="shared" ref="E415" si="763">$C414*E414</f>
        <v>0</v>
      </c>
      <c r="F415" s="39">
        <f t="shared" ref="F415:AB415" si="764">$C414*F414</f>
        <v>0</v>
      </c>
      <c r="G415" s="39">
        <f t="shared" si="764"/>
        <v>0</v>
      </c>
      <c r="H415" s="39">
        <f t="shared" si="764"/>
        <v>0</v>
      </c>
      <c r="I415" s="39">
        <f t="shared" si="764"/>
        <v>0</v>
      </c>
      <c r="J415" s="39">
        <f t="shared" si="764"/>
        <v>0</v>
      </c>
      <c r="K415" s="39">
        <f t="shared" si="764"/>
        <v>6760.321884</v>
      </c>
      <c r="L415" s="39">
        <f t="shared" si="764"/>
        <v>0</v>
      </c>
      <c r="M415" s="39">
        <f t="shared" si="764"/>
        <v>0</v>
      </c>
      <c r="N415" s="39">
        <f t="shared" si="764"/>
        <v>79346.710619999998</v>
      </c>
      <c r="O415" s="39">
        <f t="shared" si="764"/>
        <v>3197.0874959999996</v>
      </c>
      <c r="P415" s="39">
        <f t="shared" si="764"/>
        <v>0</v>
      </c>
      <c r="Q415" s="39">
        <f t="shared" si="764"/>
        <v>0</v>
      </c>
      <c r="R415" s="39">
        <f t="shared" si="764"/>
        <v>0</v>
      </c>
      <c r="S415" s="39">
        <f t="shared" si="764"/>
        <v>0</v>
      </c>
      <c r="T415" s="39">
        <f t="shared" si="764"/>
        <v>0</v>
      </c>
      <c r="U415" s="39">
        <f t="shared" si="764"/>
        <v>0</v>
      </c>
      <c r="V415" s="39">
        <f t="shared" si="764"/>
        <v>0</v>
      </c>
      <c r="W415" s="39">
        <f t="shared" si="764"/>
        <v>0</v>
      </c>
      <c r="X415" s="39">
        <f t="shared" si="764"/>
        <v>0</v>
      </c>
      <c r="Y415" s="39">
        <f t="shared" si="764"/>
        <v>0</v>
      </c>
      <c r="Z415" s="39">
        <f t="shared" si="764"/>
        <v>0</v>
      </c>
      <c r="AA415" s="39">
        <f t="shared" si="764"/>
        <v>0</v>
      </c>
      <c r="AB415" s="39">
        <f t="shared" si="764"/>
        <v>0</v>
      </c>
      <c r="AC415" s="67"/>
      <c r="AD415" s="55"/>
    </row>
    <row r="416" spans="1:30" s="52" customFormat="1">
      <c r="A416" s="98" t="s">
        <v>553</v>
      </c>
      <c r="B416" s="74">
        <f>2299208.32/2</f>
        <v>1149604.1599999999</v>
      </c>
      <c r="C416" s="201">
        <f t="shared" si="737"/>
        <v>95800.35</v>
      </c>
      <c r="D416" s="38">
        <v>1.6500000000000001E-2</v>
      </c>
      <c r="E416" s="38">
        <v>0.1429</v>
      </c>
      <c r="F416" s="38">
        <v>5.8200000000000002E-2</v>
      </c>
      <c r="G416" s="38">
        <v>7.4899999999999994E-2</v>
      </c>
      <c r="H416" s="38">
        <v>4.0099999999999997E-2</v>
      </c>
      <c r="I416" s="38">
        <v>0.1406</v>
      </c>
      <c r="J416" s="38">
        <v>2.0299999999999999E-2</v>
      </c>
      <c r="K416" s="38">
        <v>3.2099999999999997E-2</v>
      </c>
      <c r="L416" s="38">
        <v>1.5900000000000001E-2</v>
      </c>
      <c r="M416" s="38">
        <v>2.5499999999999998E-2</v>
      </c>
      <c r="N416" s="38">
        <v>0.1389</v>
      </c>
      <c r="O416" s="38">
        <v>2.35E-2</v>
      </c>
      <c r="P416" s="38">
        <v>0</v>
      </c>
      <c r="Q416" s="38">
        <v>3.5900000000000001E-2</v>
      </c>
      <c r="R416" s="38">
        <v>1.8100000000000002E-2</v>
      </c>
      <c r="S416" s="38">
        <v>4.1999999999999997E-3</v>
      </c>
      <c r="T416" s="38">
        <v>5.11E-2</v>
      </c>
      <c r="U416" s="38">
        <v>1.7299999999999999E-2</v>
      </c>
      <c r="V416" s="38">
        <v>3.6799999999999999E-2</v>
      </c>
      <c r="W416" s="38">
        <v>4.4299999999999999E-2</v>
      </c>
      <c r="X416" s="38">
        <v>5.9900000000000002E-2</v>
      </c>
      <c r="Y416" s="38">
        <v>2.3999999999999998E-3</v>
      </c>
      <c r="Z416" s="5">
        <v>0</v>
      </c>
      <c r="AA416" s="5">
        <v>5.9999999999999995E-4</v>
      </c>
      <c r="AB416" s="5">
        <v>0</v>
      </c>
      <c r="AC416" s="67"/>
      <c r="AD416" s="55"/>
    </row>
    <row r="417" spans="1:30" s="52" customFormat="1">
      <c r="A417" s="99"/>
      <c r="B417" s="190"/>
      <c r="C417" s="193"/>
      <c r="D417" s="39">
        <f t="shared" ref="D417" si="765">$C416*D416</f>
        <v>1580.7057750000001</v>
      </c>
      <c r="E417" s="39">
        <f t="shared" ref="E417" si="766">$C416*E416</f>
        <v>13689.870015</v>
      </c>
      <c r="F417" s="39">
        <f t="shared" ref="F417:AB417" si="767">$C416*F416</f>
        <v>5575.5803700000006</v>
      </c>
      <c r="G417" s="39">
        <f t="shared" si="767"/>
        <v>7175.4462149999999</v>
      </c>
      <c r="H417" s="39">
        <f t="shared" si="767"/>
        <v>3841.5940350000001</v>
      </c>
      <c r="I417" s="39">
        <f t="shared" si="767"/>
        <v>13469.529210000001</v>
      </c>
      <c r="J417" s="39">
        <f t="shared" si="767"/>
        <v>1944.7471049999999</v>
      </c>
      <c r="K417" s="39">
        <f t="shared" si="767"/>
        <v>3075.1912349999998</v>
      </c>
      <c r="L417" s="39">
        <f t="shared" si="767"/>
        <v>1523.2255650000002</v>
      </c>
      <c r="M417" s="39">
        <f t="shared" si="767"/>
        <v>2442.9089250000002</v>
      </c>
      <c r="N417" s="39">
        <f t="shared" si="767"/>
        <v>13306.668615000001</v>
      </c>
      <c r="O417" s="39">
        <f t="shared" si="767"/>
        <v>2251.3082250000002</v>
      </c>
      <c r="P417" s="39">
        <f t="shared" si="767"/>
        <v>0</v>
      </c>
      <c r="Q417" s="39">
        <f t="shared" si="767"/>
        <v>3439.2325650000002</v>
      </c>
      <c r="R417" s="39">
        <f t="shared" si="767"/>
        <v>1733.9863350000003</v>
      </c>
      <c r="S417" s="39">
        <f t="shared" si="767"/>
        <v>402.36147</v>
      </c>
      <c r="T417" s="39">
        <f t="shared" si="767"/>
        <v>4895.3978850000003</v>
      </c>
      <c r="U417" s="39">
        <f t="shared" si="767"/>
        <v>1657.346055</v>
      </c>
      <c r="V417" s="39">
        <f t="shared" si="767"/>
        <v>3525.4528800000003</v>
      </c>
      <c r="W417" s="39">
        <f t="shared" si="767"/>
        <v>4243.9555049999999</v>
      </c>
      <c r="X417" s="39">
        <f t="shared" si="767"/>
        <v>5738.4409650000007</v>
      </c>
      <c r="Y417" s="39">
        <f t="shared" si="767"/>
        <v>229.92084</v>
      </c>
      <c r="Z417" s="39">
        <f t="shared" si="767"/>
        <v>0</v>
      </c>
      <c r="AA417" s="39">
        <f t="shared" si="767"/>
        <v>57.48021</v>
      </c>
      <c r="AB417" s="39">
        <f t="shared" si="767"/>
        <v>0</v>
      </c>
      <c r="AC417" s="67"/>
      <c r="AD417" s="55"/>
    </row>
    <row r="418" spans="1:30" s="52" customFormat="1">
      <c r="A418" s="98" t="s">
        <v>554</v>
      </c>
      <c r="B418" s="74">
        <f>2299208.32/2</f>
        <v>1149604.1599999999</v>
      </c>
      <c r="C418" s="201">
        <f t="shared" si="737"/>
        <v>95800.35</v>
      </c>
      <c r="D418" s="38"/>
      <c r="E418" s="38"/>
      <c r="F418" s="38"/>
      <c r="G418" s="38"/>
      <c r="H418" s="38">
        <v>0</v>
      </c>
      <c r="I418" s="38"/>
      <c r="J418" s="38"/>
      <c r="K418" s="38">
        <v>6.54E-2</v>
      </c>
      <c r="L418" s="38"/>
      <c r="M418" s="38"/>
      <c r="N418" s="38">
        <v>0.91290000000000004</v>
      </c>
      <c r="O418" s="38">
        <v>2.1700000000000001E-2</v>
      </c>
      <c r="P418" s="38"/>
      <c r="Q418" s="38"/>
      <c r="R418" s="38"/>
      <c r="S418" s="38"/>
      <c r="T418" s="38"/>
      <c r="U418" s="38"/>
      <c r="V418" s="38">
        <v>0</v>
      </c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190"/>
      <c r="C419" s="193"/>
      <c r="D419" s="39">
        <f t="shared" ref="D419" si="768">$C418*D418</f>
        <v>0</v>
      </c>
      <c r="E419" s="39">
        <f t="shared" ref="E419" si="769">$C418*E418</f>
        <v>0</v>
      </c>
      <c r="F419" s="39">
        <f t="shared" ref="F419:AB419" si="770">$C418*F418</f>
        <v>0</v>
      </c>
      <c r="G419" s="39">
        <f t="shared" si="770"/>
        <v>0</v>
      </c>
      <c r="H419" s="39">
        <f t="shared" si="770"/>
        <v>0</v>
      </c>
      <c r="I419" s="39">
        <f t="shared" si="770"/>
        <v>0</v>
      </c>
      <c r="J419" s="39">
        <f t="shared" si="770"/>
        <v>0</v>
      </c>
      <c r="K419" s="39">
        <f t="shared" si="770"/>
        <v>6265.3428900000008</v>
      </c>
      <c r="L419" s="39">
        <f t="shared" si="770"/>
        <v>0</v>
      </c>
      <c r="M419" s="39">
        <f t="shared" si="770"/>
        <v>0</v>
      </c>
      <c r="N419" s="39">
        <f t="shared" si="770"/>
        <v>87456.139515000003</v>
      </c>
      <c r="O419" s="39">
        <f t="shared" si="770"/>
        <v>2078.8675950000002</v>
      </c>
      <c r="P419" s="39">
        <f t="shared" si="770"/>
        <v>0</v>
      </c>
      <c r="Q419" s="39">
        <f t="shared" si="770"/>
        <v>0</v>
      </c>
      <c r="R419" s="39">
        <f t="shared" si="770"/>
        <v>0</v>
      </c>
      <c r="S419" s="39">
        <f t="shared" si="770"/>
        <v>0</v>
      </c>
      <c r="T419" s="39">
        <f t="shared" si="770"/>
        <v>0</v>
      </c>
      <c r="U419" s="39">
        <f t="shared" si="770"/>
        <v>0</v>
      </c>
      <c r="V419" s="39">
        <f t="shared" si="770"/>
        <v>0</v>
      </c>
      <c r="W419" s="39">
        <f t="shared" si="770"/>
        <v>0</v>
      </c>
      <c r="X419" s="39">
        <f t="shared" si="770"/>
        <v>0</v>
      </c>
      <c r="Y419" s="39">
        <f t="shared" si="770"/>
        <v>0</v>
      </c>
      <c r="Z419" s="39">
        <f t="shared" si="770"/>
        <v>0</v>
      </c>
      <c r="AA419" s="39">
        <f t="shared" si="770"/>
        <v>0</v>
      </c>
      <c r="AB419" s="39">
        <f t="shared" si="770"/>
        <v>0</v>
      </c>
      <c r="AC419" s="67"/>
      <c r="AD419" s="55"/>
    </row>
    <row r="420" spans="1:30" s="52" customFormat="1">
      <c r="A420" s="98" t="s">
        <v>584</v>
      </c>
      <c r="B420" s="74">
        <f>13430801.49/2</f>
        <v>6715400.7450000001</v>
      </c>
      <c r="C420" s="201">
        <f t="shared" si="737"/>
        <v>559616.73</v>
      </c>
      <c r="D420" s="38">
        <v>1.6500000000000001E-2</v>
      </c>
      <c r="E420" s="38">
        <v>0.1429</v>
      </c>
      <c r="F420" s="38">
        <v>5.8200000000000002E-2</v>
      </c>
      <c r="G420" s="38">
        <v>7.4899999999999994E-2</v>
      </c>
      <c r="H420" s="38">
        <v>4.0099999999999997E-2</v>
      </c>
      <c r="I420" s="38">
        <v>0.1406</v>
      </c>
      <c r="J420" s="38">
        <v>2.0299999999999999E-2</v>
      </c>
      <c r="K420" s="38">
        <v>3.2099999999999997E-2</v>
      </c>
      <c r="L420" s="38">
        <v>1.5900000000000001E-2</v>
      </c>
      <c r="M420" s="38">
        <v>2.5499999999999998E-2</v>
      </c>
      <c r="N420" s="38">
        <v>0.1389</v>
      </c>
      <c r="O420" s="38">
        <v>2.35E-2</v>
      </c>
      <c r="P420" s="38">
        <v>0</v>
      </c>
      <c r="Q420" s="38">
        <v>3.5900000000000001E-2</v>
      </c>
      <c r="R420" s="38">
        <v>1.8100000000000002E-2</v>
      </c>
      <c r="S420" s="38">
        <v>4.1999999999999997E-3</v>
      </c>
      <c r="T420" s="38">
        <v>5.11E-2</v>
      </c>
      <c r="U420" s="38">
        <v>1.7299999999999999E-2</v>
      </c>
      <c r="V420" s="38">
        <v>3.6799999999999999E-2</v>
      </c>
      <c r="W420" s="38">
        <v>4.4299999999999999E-2</v>
      </c>
      <c r="X420" s="38">
        <v>5.9900000000000002E-2</v>
      </c>
      <c r="Y420" s="38">
        <v>2.3999999999999998E-3</v>
      </c>
      <c r="Z420" s="5">
        <v>0</v>
      </c>
      <c r="AA420" s="5">
        <v>5.9999999999999995E-4</v>
      </c>
      <c r="AB420" s="5">
        <v>0</v>
      </c>
      <c r="AC420" s="67"/>
      <c r="AD420" s="55"/>
    </row>
    <row r="421" spans="1:30" s="52" customFormat="1">
      <c r="A421" s="99"/>
      <c r="B421" s="190"/>
      <c r="C421" s="193"/>
      <c r="D421" s="39">
        <f t="shared" ref="D421" si="771">$C420*D420</f>
        <v>9233.6760450000002</v>
      </c>
      <c r="E421" s="39">
        <f t="shared" ref="E421" si="772">$C420*E420</f>
        <v>79969.230716999999</v>
      </c>
      <c r="F421" s="39">
        <f t="shared" ref="F421:AB421" si="773">$C420*F420</f>
        <v>32569.693685999999</v>
      </c>
      <c r="G421" s="39">
        <f t="shared" si="773"/>
        <v>41915.293076999995</v>
      </c>
      <c r="H421" s="39">
        <f t="shared" si="773"/>
        <v>22440.630872999998</v>
      </c>
      <c r="I421" s="39">
        <f t="shared" si="773"/>
        <v>78682.112238000002</v>
      </c>
      <c r="J421" s="39">
        <f t="shared" si="773"/>
        <v>11360.219619</v>
      </c>
      <c r="K421" s="39">
        <f t="shared" si="773"/>
        <v>17963.697032999997</v>
      </c>
      <c r="L421" s="39">
        <f t="shared" si="773"/>
        <v>8897.9060069999996</v>
      </c>
      <c r="M421" s="39">
        <f t="shared" si="773"/>
        <v>14270.226614999998</v>
      </c>
      <c r="N421" s="39">
        <f t="shared" si="773"/>
        <v>77730.763796999992</v>
      </c>
      <c r="O421" s="39">
        <f t="shared" si="773"/>
        <v>13150.993155</v>
      </c>
      <c r="P421" s="39">
        <f t="shared" si="773"/>
        <v>0</v>
      </c>
      <c r="Q421" s="39">
        <f t="shared" si="773"/>
        <v>20090.240607</v>
      </c>
      <c r="R421" s="39">
        <f t="shared" si="773"/>
        <v>10129.062813</v>
      </c>
      <c r="S421" s="39">
        <f t="shared" si="773"/>
        <v>2350.3902659999999</v>
      </c>
      <c r="T421" s="39">
        <f t="shared" si="773"/>
        <v>28596.414902999997</v>
      </c>
      <c r="U421" s="39">
        <f t="shared" si="773"/>
        <v>9681.3694289999985</v>
      </c>
      <c r="V421" s="39">
        <f t="shared" si="773"/>
        <v>20593.895664</v>
      </c>
      <c r="W421" s="39">
        <f t="shared" si="773"/>
        <v>24791.021139</v>
      </c>
      <c r="X421" s="39">
        <f t="shared" si="773"/>
        <v>33521.042127000001</v>
      </c>
      <c r="Y421" s="39">
        <f t="shared" si="773"/>
        <v>1343.0801519999998</v>
      </c>
      <c r="Z421" s="39">
        <f t="shared" si="773"/>
        <v>0</v>
      </c>
      <c r="AA421" s="39">
        <f t="shared" si="773"/>
        <v>335.77003799999994</v>
      </c>
      <c r="AB421" s="39">
        <f t="shared" si="773"/>
        <v>0</v>
      </c>
      <c r="AC421" s="67"/>
      <c r="AD421" s="55"/>
    </row>
    <row r="422" spans="1:30" s="52" customFormat="1">
      <c r="A422" s="98" t="s">
        <v>586</v>
      </c>
      <c r="B422" s="74">
        <f>13430801.49/2</f>
        <v>6715400.7450000001</v>
      </c>
      <c r="C422" s="201">
        <f t="shared" si="737"/>
        <v>559616.73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190"/>
      <c r="C423" s="193"/>
      <c r="D423" s="39">
        <f t="shared" ref="D423" si="774">$C422*D422</f>
        <v>0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0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0</v>
      </c>
      <c r="N423" s="39">
        <f t="shared" si="776"/>
        <v>559616.73</v>
      </c>
      <c r="O423" s="39">
        <f t="shared" si="776"/>
        <v>0</v>
      </c>
      <c r="P423" s="39">
        <f t="shared" si="776"/>
        <v>0</v>
      </c>
      <c r="Q423" s="39">
        <f t="shared" si="776"/>
        <v>0</v>
      </c>
      <c r="R423" s="39">
        <f t="shared" si="776"/>
        <v>0</v>
      </c>
      <c r="S423" s="39">
        <f t="shared" si="776"/>
        <v>0</v>
      </c>
      <c r="T423" s="39">
        <f t="shared" si="776"/>
        <v>0</v>
      </c>
      <c r="U423" s="39">
        <f t="shared" si="776"/>
        <v>0</v>
      </c>
      <c r="V423" s="39">
        <f t="shared" si="776"/>
        <v>0</v>
      </c>
      <c r="W423" s="39">
        <f t="shared" si="776"/>
        <v>0</v>
      </c>
      <c r="X423" s="39">
        <f t="shared" si="776"/>
        <v>0</v>
      </c>
      <c r="Y423" s="39">
        <f t="shared" si="776"/>
        <v>0</v>
      </c>
      <c r="Z423" s="39">
        <f t="shared" si="776"/>
        <v>0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8" t="s">
        <v>585</v>
      </c>
      <c r="B424" s="74">
        <f>56640205.07/2</f>
        <v>28320102.535</v>
      </c>
      <c r="C424" s="201">
        <f t="shared" si="737"/>
        <v>2360008.54</v>
      </c>
      <c r="D424" s="38">
        <v>1.6500000000000001E-2</v>
      </c>
      <c r="E424" s="38">
        <v>0.1429</v>
      </c>
      <c r="F424" s="38">
        <v>5.8200000000000002E-2</v>
      </c>
      <c r="G424" s="38">
        <v>7.4899999999999994E-2</v>
      </c>
      <c r="H424" s="38">
        <v>4.0099999999999997E-2</v>
      </c>
      <c r="I424" s="38">
        <v>0.1406</v>
      </c>
      <c r="J424" s="38">
        <v>2.0299999999999999E-2</v>
      </c>
      <c r="K424" s="38">
        <v>3.2099999999999997E-2</v>
      </c>
      <c r="L424" s="38">
        <v>1.5900000000000001E-2</v>
      </c>
      <c r="M424" s="38">
        <v>2.5499999999999998E-2</v>
      </c>
      <c r="N424" s="38">
        <v>0.1389</v>
      </c>
      <c r="O424" s="38">
        <v>2.35E-2</v>
      </c>
      <c r="P424" s="38">
        <v>0</v>
      </c>
      <c r="Q424" s="38">
        <v>3.5900000000000001E-2</v>
      </c>
      <c r="R424" s="38">
        <v>1.8100000000000002E-2</v>
      </c>
      <c r="S424" s="38">
        <v>4.1999999999999997E-3</v>
      </c>
      <c r="T424" s="38">
        <v>5.11E-2</v>
      </c>
      <c r="U424" s="38">
        <v>1.7299999999999999E-2</v>
      </c>
      <c r="V424" s="38">
        <v>3.6799999999999999E-2</v>
      </c>
      <c r="W424" s="38">
        <v>4.4299999999999999E-2</v>
      </c>
      <c r="X424" s="38">
        <v>5.9900000000000002E-2</v>
      </c>
      <c r="Y424" s="38">
        <v>2.3999999999999998E-3</v>
      </c>
      <c r="Z424" s="5">
        <v>0</v>
      </c>
      <c r="AA424" s="5">
        <v>5.9999999999999995E-4</v>
      </c>
      <c r="AB424" s="5">
        <v>0</v>
      </c>
      <c r="AC424" s="67"/>
      <c r="AD424" s="55"/>
    </row>
    <row r="425" spans="1:30" s="52" customFormat="1">
      <c r="A425" s="99"/>
      <c r="B425" s="190"/>
      <c r="C425" s="193"/>
      <c r="D425" s="39">
        <f t="shared" ref="D425" si="777">$C424*D424</f>
        <v>38940.140910000002</v>
      </c>
      <c r="E425" s="39">
        <f t="shared" ref="E425" si="778">$C424*E424</f>
        <v>337245.22036600002</v>
      </c>
      <c r="F425" s="39">
        <f t="shared" ref="F425:AB425" si="779">$C424*F424</f>
        <v>137352.49702800001</v>
      </c>
      <c r="G425" s="39">
        <f t="shared" si="779"/>
        <v>176764.639646</v>
      </c>
      <c r="H425" s="39">
        <f t="shared" si="779"/>
        <v>94636.342453999998</v>
      </c>
      <c r="I425" s="39">
        <f t="shared" si="779"/>
        <v>331817.20072399999</v>
      </c>
      <c r="J425" s="39">
        <f t="shared" si="779"/>
        <v>47908.173361999994</v>
      </c>
      <c r="K425" s="39">
        <f t="shared" si="779"/>
        <v>75756.274133999992</v>
      </c>
      <c r="L425" s="39">
        <f t="shared" si="779"/>
        <v>37524.135786000006</v>
      </c>
      <c r="M425" s="39">
        <f t="shared" si="779"/>
        <v>60180.217769999996</v>
      </c>
      <c r="N425" s="39">
        <f t="shared" si="779"/>
        <v>327805.18620599998</v>
      </c>
      <c r="O425" s="39">
        <f t="shared" si="779"/>
        <v>55460.200689999998</v>
      </c>
      <c r="P425" s="39">
        <f t="shared" si="779"/>
        <v>0</v>
      </c>
      <c r="Q425" s="39">
        <f t="shared" si="779"/>
        <v>84724.306586000006</v>
      </c>
      <c r="R425" s="39">
        <f t="shared" si="779"/>
        <v>42716.154574000007</v>
      </c>
      <c r="S425" s="39">
        <f t="shared" si="779"/>
        <v>9912.035867999999</v>
      </c>
      <c r="T425" s="39">
        <f t="shared" si="779"/>
        <v>120596.436394</v>
      </c>
      <c r="U425" s="39">
        <f t="shared" si="779"/>
        <v>40828.147742000001</v>
      </c>
      <c r="V425" s="39">
        <f t="shared" si="779"/>
        <v>86848.314272000003</v>
      </c>
      <c r="W425" s="39">
        <f t="shared" si="779"/>
        <v>104548.378322</v>
      </c>
      <c r="X425" s="39">
        <f t="shared" si="779"/>
        <v>141364.51154599999</v>
      </c>
      <c r="Y425" s="39">
        <f t="shared" si="779"/>
        <v>5664.0204959999992</v>
      </c>
      <c r="Z425" s="39">
        <f t="shared" si="779"/>
        <v>0</v>
      </c>
      <c r="AA425" s="39">
        <f t="shared" si="779"/>
        <v>1416.0051239999998</v>
      </c>
      <c r="AB425" s="39">
        <f t="shared" si="779"/>
        <v>0</v>
      </c>
      <c r="AC425" s="67"/>
      <c r="AD425" s="55"/>
    </row>
    <row r="426" spans="1:30" s="52" customFormat="1">
      <c r="A426" s="98" t="s">
        <v>587</v>
      </c>
      <c r="B426" s="74">
        <f>56640205.07/2</f>
        <v>28320102.535</v>
      </c>
      <c r="C426" s="201">
        <f t="shared" si="737"/>
        <v>2360008.54</v>
      </c>
      <c r="D426" s="38"/>
      <c r="E426" s="38"/>
      <c r="F426" s="38">
        <v>0.40029999999999999</v>
      </c>
      <c r="G426" s="38"/>
      <c r="H426" s="38"/>
      <c r="I426" s="38"/>
      <c r="J426" s="38"/>
      <c r="K426" s="38"/>
      <c r="L426" s="38">
        <v>3.9100000000000003E-2</v>
      </c>
      <c r="M426" s="38"/>
      <c r="N426" s="38">
        <v>0.49409999999999998</v>
      </c>
      <c r="O426" s="38">
        <v>6.6500000000000004E-2</v>
      </c>
      <c r="P426" s="38"/>
      <c r="Q426" s="38"/>
      <c r="R426" s="38"/>
      <c r="S426" s="38"/>
      <c r="T426" s="38"/>
      <c r="U426" s="38"/>
      <c r="V426" s="38">
        <v>0</v>
      </c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190"/>
      <c r="C427" s="193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944711.41856200004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92276.333914000003</v>
      </c>
      <c r="M427" s="39">
        <f t="shared" si="782"/>
        <v>0</v>
      </c>
      <c r="N427" s="39">
        <f t="shared" si="782"/>
        <v>1166080.2196140001</v>
      </c>
      <c r="O427" s="39">
        <f t="shared" si="782"/>
        <v>156940.56791000001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8" t="s">
        <v>583</v>
      </c>
      <c r="B428" s="74">
        <v>3326802.33</v>
      </c>
      <c r="C428" s="201">
        <f t="shared" si="737"/>
        <v>277233.53000000003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190"/>
      <c r="C429" s="193"/>
      <c r="D429" s="39">
        <f t="shared" ref="D429" si="783">$C428*D428</f>
        <v>0</v>
      </c>
      <c r="E429" s="39">
        <f t="shared" ref="E429" si="784">$C428*E428</f>
        <v>0</v>
      </c>
      <c r="F429" s="39">
        <f t="shared" ref="F429:AB429" si="785">$C428*F428</f>
        <v>0</v>
      </c>
      <c r="G429" s="39">
        <f t="shared" si="785"/>
        <v>0</v>
      </c>
      <c r="H429" s="39">
        <f t="shared" si="785"/>
        <v>0</v>
      </c>
      <c r="I429" s="39">
        <f t="shared" si="785"/>
        <v>0</v>
      </c>
      <c r="J429" s="39">
        <f t="shared" si="785"/>
        <v>0</v>
      </c>
      <c r="K429" s="39">
        <f t="shared" si="785"/>
        <v>0</v>
      </c>
      <c r="L429" s="39">
        <f t="shared" si="785"/>
        <v>0</v>
      </c>
      <c r="M429" s="39">
        <f t="shared" si="785"/>
        <v>0</v>
      </c>
      <c r="N429" s="39">
        <f t="shared" si="785"/>
        <v>277233.53000000003</v>
      </c>
      <c r="O429" s="39">
        <f t="shared" si="785"/>
        <v>0</v>
      </c>
      <c r="P429" s="39">
        <f t="shared" si="785"/>
        <v>0</v>
      </c>
      <c r="Q429" s="39">
        <f t="shared" si="785"/>
        <v>0</v>
      </c>
      <c r="R429" s="39">
        <f t="shared" si="785"/>
        <v>0</v>
      </c>
      <c r="S429" s="39">
        <f t="shared" si="785"/>
        <v>0</v>
      </c>
      <c r="T429" s="39">
        <f t="shared" si="785"/>
        <v>0</v>
      </c>
      <c r="U429" s="39">
        <f t="shared" si="785"/>
        <v>0</v>
      </c>
      <c r="V429" s="39">
        <f t="shared" si="785"/>
        <v>0</v>
      </c>
      <c r="W429" s="39">
        <f t="shared" si="785"/>
        <v>0</v>
      </c>
      <c r="X429" s="39">
        <f t="shared" si="785"/>
        <v>0</v>
      </c>
      <c r="Y429" s="39">
        <f t="shared" si="785"/>
        <v>0</v>
      </c>
      <c r="Z429" s="39">
        <f t="shared" si="785"/>
        <v>0</v>
      </c>
      <c r="AA429" s="39">
        <f t="shared" si="785"/>
        <v>0</v>
      </c>
      <c r="AB429" s="39">
        <f t="shared" si="785"/>
        <v>0</v>
      </c>
      <c r="AC429" s="67"/>
      <c r="AD429" s="55"/>
    </row>
    <row r="430" spans="1:30" s="52" customFormat="1">
      <c r="A430" s="98" t="s">
        <v>602</v>
      </c>
      <c r="B430" s="74">
        <f>8986975.63/2</f>
        <v>4493487.8150000004</v>
      </c>
      <c r="C430" s="201">
        <f t="shared" si="737"/>
        <v>374457.32</v>
      </c>
      <c r="D430" s="38">
        <v>1.6500000000000001E-2</v>
      </c>
      <c r="E430" s="38">
        <v>0.1429</v>
      </c>
      <c r="F430" s="38">
        <v>5.8200000000000002E-2</v>
      </c>
      <c r="G430" s="38">
        <v>7.4899999999999994E-2</v>
      </c>
      <c r="H430" s="38">
        <v>4.0099999999999997E-2</v>
      </c>
      <c r="I430" s="38">
        <v>0.1406</v>
      </c>
      <c r="J430" s="38">
        <v>2.0299999999999999E-2</v>
      </c>
      <c r="K430" s="38">
        <v>3.2099999999999997E-2</v>
      </c>
      <c r="L430" s="38">
        <v>1.5900000000000001E-2</v>
      </c>
      <c r="M430" s="38">
        <v>2.5499999999999998E-2</v>
      </c>
      <c r="N430" s="38">
        <v>0.1389</v>
      </c>
      <c r="O430" s="38">
        <v>2.35E-2</v>
      </c>
      <c r="P430" s="38">
        <v>0</v>
      </c>
      <c r="Q430" s="38">
        <v>3.5900000000000001E-2</v>
      </c>
      <c r="R430" s="38">
        <v>1.8100000000000002E-2</v>
      </c>
      <c r="S430" s="38">
        <v>4.1999999999999997E-3</v>
      </c>
      <c r="T430" s="38">
        <v>5.11E-2</v>
      </c>
      <c r="U430" s="38">
        <v>1.7299999999999999E-2</v>
      </c>
      <c r="V430" s="38">
        <v>3.6799999999999999E-2</v>
      </c>
      <c r="W430" s="38">
        <v>4.4299999999999999E-2</v>
      </c>
      <c r="X430" s="38">
        <v>5.9900000000000002E-2</v>
      </c>
      <c r="Y430" s="38">
        <v>2.3999999999999998E-3</v>
      </c>
      <c r="Z430" s="5">
        <v>0</v>
      </c>
      <c r="AA430" s="5">
        <v>5.9999999999999995E-4</v>
      </c>
      <c r="AB430" s="5">
        <v>0</v>
      </c>
      <c r="AC430" s="67"/>
      <c r="AD430" s="55"/>
    </row>
    <row r="431" spans="1:30" s="52" customFormat="1">
      <c r="A431" s="99"/>
      <c r="B431" s="190"/>
      <c r="C431" s="193"/>
      <c r="D431" s="39">
        <f t="shared" ref="D431:S431" si="786">$C430*D430</f>
        <v>6178.5457800000004</v>
      </c>
      <c r="E431" s="39">
        <f t="shared" si="786"/>
        <v>53509.951028000003</v>
      </c>
      <c r="F431" s="39">
        <f t="shared" si="786"/>
        <v>21793.416024000002</v>
      </c>
      <c r="G431" s="39">
        <f t="shared" si="786"/>
        <v>28046.853267999999</v>
      </c>
      <c r="H431" s="39">
        <f t="shared" si="786"/>
        <v>15015.738531999999</v>
      </c>
      <c r="I431" s="39">
        <f t="shared" si="786"/>
        <v>52648.699192</v>
      </c>
      <c r="J431" s="39">
        <f t="shared" si="786"/>
        <v>7601.483596</v>
      </c>
      <c r="K431" s="39">
        <f t="shared" si="786"/>
        <v>12020.079972</v>
      </c>
      <c r="L431" s="39">
        <f t="shared" si="786"/>
        <v>5953.8713880000005</v>
      </c>
      <c r="M431" s="39">
        <f t="shared" si="786"/>
        <v>9548.6616599999998</v>
      </c>
      <c r="N431" s="39">
        <f t="shared" si="786"/>
        <v>52012.121747999998</v>
      </c>
      <c r="O431" s="39">
        <f t="shared" si="786"/>
        <v>8799.7470200000007</v>
      </c>
      <c r="P431" s="39">
        <f t="shared" si="786"/>
        <v>0</v>
      </c>
      <c r="Q431" s="39">
        <f t="shared" si="786"/>
        <v>13443.017788000001</v>
      </c>
      <c r="R431" s="39">
        <f t="shared" si="786"/>
        <v>6777.6774920000007</v>
      </c>
      <c r="S431" s="39">
        <f t="shared" si="786"/>
        <v>1572.720744</v>
      </c>
      <c r="T431" s="39">
        <f t="shared" ref="T431" si="787">$C430*T430</f>
        <v>19134.769052</v>
      </c>
      <c r="U431" s="39">
        <f t="shared" ref="U431:AB431" si="788">$C430*U430</f>
        <v>6478.1116359999996</v>
      </c>
      <c r="V431" s="39">
        <f t="shared" si="788"/>
        <v>13780.029376</v>
      </c>
      <c r="W431" s="39">
        <f t="shared" si="788"/>
        <v>16588.459276000001</v>
      </c>
      <c r="X431" s="39">
        <f t="shared" si="788"/>
        <v>22429.993468000001</v>
      </c>
      <c r="Y431" s="39">
        <f t="shared" si="788"/>
        <v>898.69756799999993</v>
      </c>
      <c r="Z431" s="39">
        <f t="shared" si="788"/>
        <v>0</v>
      </c>
      <c r="AA431" s="39">
        <f t="shared" si="788"/>
        <v>224.67439199999998</v>
      </c>
      <c r="AB431" s="39">
        <f t="shared" si="788"/>
        <v>0</v>
      </c>
      <c r="AC431" s="67"/>
      <c r="AD431" s="55"/>
    </row>
    <row r="432" spans="1:30" s="52" customFormat="1">
      <c r="A432" s="98" t="s">
        <v>603</v>
      </c>
      <c r="B432" s="74">
        <f>8986975.63/2</f>
        <v>4493487.8150000004</v>
      </c>
      <c r="C432" s="201">
        <f t="shared" si="737"/>
        <v>374457.32</v>
      </c>
      <c r="D432" s="38"/>
      <c r="E432" s="38"/>
      <c r="F432" s="38"/>
      <c r="G432" s="38"/>
      <c r="H432" s="38">
        <v>0</v>
      </c>
      <c r="I432" s="38"/>
      <c r="J432" s="38"/>
      <c r="K432" s="38"/>
      <c r="L432" s="38"/>
      <c r="M432" s="38"/>
      <c r="N432" s="38">
        <v>1</v>
      </c>
      <c r="O432" s="38"/>
      <c r="P432" s="38"/>
      <c r="Q432" s="38"/>
      <c r="R432" s="38"/>
      <c r="S432" s="38"/>
      <c r="T432" s="38"/>
      <c r="U432" s="38"/>
      <c r="V432" s="38">
        <v>0</v>
      </c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190"/>
      <c r="C433" s="193"/>
      <c r="D433" s="39">
        <f t="shared" ref="D433" si="789">$C432*D432</f>
        <v>0</v>
      </c>
      <c r="E433" s="39">
        <f t="shared" ref="E433:AB433" si="790">$C432*E432</f>
        <v>0</v>
      </c>
      <c r="F433" s="39">
        <f t="shared" si="790"/>
        <v>0</v>
      </c>
      <c r="G433" s="39">
        <f t="shared" si="790"/>
        <v>0</v>
      </c>
      <c r="H433" s="39">
        <f t="shared" si="790"/>
        <v>0</v>
      </c>
      <c r="I433" s="39">
        <f t="shared" si="790"/>
        <v>0</v>
      </c>
      <c r="J433" s="39">
        <f t="shared" si="790"/>
        <v>0</v>
      </c>
      <c r="K433" s="39">
        <f t="shared" si="790"/>
        <v>0</v>
      </c>
      <c r="L433" s="39">
        <f t="shared" si="790"/>
        <v>0</v>
      </c>
      <c r="M433" s="39">
        <f t="shared" si="790"/>
        <v>0</v>
      </c>
      <c r="N433" s="39">
        <f t="shared" si="790"/>
        <v>374457.32</v>
      </c>
      <c r="O433" s="39">
        <f t="shared" si="790"/>
        <v>0</v>
      </c>
      <c r="P433" s="39">
        <f t="shared" si="790"/>
        <v>0</v>
      </c>
      <c r="Q433" s="39">
        <f t="shared" si="790"/>
        <v>0</v>
      </c>
      <c r="R433" s="39">
        <f t="shared" si="790"/>
        <v>0</v>
      </c>
      <c r="S433" s="39">
        <f t="shared" si="790"/>
        <v>0</v>
      </c>
      <c r="T433" s="39">
        <f t="shared" si="790"/>
        <v>0</v>
      </c>
      <c r="U433" s="39">
        <f t="shared" si="790"/>
        <v>0</v>
      </c>
      <c r="V433" s="39">
        <f t="shared" si="790"/>
        <v>0</v>
      </c>
      <c r="W433" s="39">
        <f t="shared" si="790"/>
        <v>0</v>
      </c>
      <c r="X433" s="39">
        <f t="shared" si="790"/>
        <v>0</v>
      </c>
      <c r="Y433" s="39">
        <f t="shared" si="790"/>
        <v>0</v>
      </c>
      <c r="Z433" s="39">
        <f t="shared" si="790"/>
        <v>0</v>
      </c>
      <c r="AA433" s="39">
        <f t="shared" si="790"/>
        <v>0</v>
      </c>
      <c r="AB433" s="39">
        <f t="shared" si="790"/>
        <v>0</v>
      </c>
      <c r="AC433" s="67"/>
      <c r="AD433" s="55"/>
    </row>
    <row r="434" spans="1:30" s="52" customFormat="1">
      <c r="A434" s="98" t="s">
        <v>617</v>
      </c>
      <c r="B434" s="74">
        <f>552653.65/2</f>
        <v>276326.82500000001</v>
      </c>
      <c r="C434" s="201">
        <f t="shared" si="737"/>
        <v>23027.24</v>
      </c>
      <c r="D434" s="38">
        <v>1.6500000000000001E-2</v>
      </c>
      <c r="E434" s="38">
        <v>0.1429</v>
      </c>
      <c r="F434" s="38">
        <v>5.8200000000000002E-2</v>
      </c>
      <c r="G434" s="38">
        <v>7.4899999999999994E-2</v>
      </c>
      <c r="H434" s="38">
        <v>4.0099999999999997E-2</v>
      </c>
      <c r="I434" s="38">
        <v>0.1406</v>
      </c>
      <c r="J434" s="38">
        <v>2.0299999999999999E-2</v>
      </c>
      <c r="K434" s="38">
        <v>3.2099999999999997E-2</v>
      </c>
      <c r="L434" s="38">
        <v>1.5900000000000001E-2</v>
      </c>
      <c r="M434" s="38">
        <v>2.5499999999999998E-2</v>
      </c>
      <c r="N434" s="38">
        <v>0.1389</v>
      </c>
      <c r="O434" s="38">
        <v>2.35E-2</v>
      </c>
      <c r="P434" s="38">
        <v>0</v>
      </c>
      <c r="Q434" s="38">
        <v>3.5900000000000001E-2</v>
      </c>
      <c r="R434" s="38">
        <v>1.8100000000000002E-2</v>
      </c>
      <c r="S434" s="38">
        <v>4.1999999999999997E-3</v>
      </c>
      <c r="T434" s="38">
        <v>5.11E-2</v>
      </c>
      <c r="U434" s="38">
        <v>1.7299999999999999E-2</v>
      </c>
      <c r="V434" s="38">
        <v>3.6799999999999999E-2</v>
      </c>
      <c r="W434" s="38">
        <v>4.4299999999999999E-2</v>
      </c>
      <c r="X434" s="38">
        <v>5.9900000000000002E-2</v>
      </c>
      <c r="Y434" s="38">
        <v>2.3999999999999998E-3</v>
      </c>
      <c r="Z434" s="5">
        <v>0</v>
      </c>
      <c r="AA434" s="5">
        <v>5.9999999999999995E-4</v>
      </c>
      <c r="AB434" s="5">
        <v>0</v>
      </c>
      <c r="AC434" s="67"/>
      <c r="AD434" s="55"/>
    </row>
    <row r="435" spans="1:30" s="52" customFormat="1">
      <c r="A435" s="99"/>
      <c r="B435" s="190"/>
      <c r="C435" s="193"/>
      <c r="D435" s="39">
        <f t="shared" ref="D435:AB435" si="791">$C434*D434</f>
        <v>379.94946000000004</v>
      </c>
      <c r="E435" s="39">
        <f t="shared" si="791"/>
        <v>3290.5925960000004</v>
      </c>
      <c r="F435" s="39">
        <f t="shared" si="791"/>
        <v>1340.1853680000002</v>
      </c>
      <c r="G435" s="39">
        <f t="shared" si="791"/>
        <v>1724.740276</v>
      </c>
      <c r="H435" s="39">
        <f t="shared" si="791"/>
        <v>923.39232400000003</v>
      </c>
      <c r="I435" s="39">
        <f t="shared" si="791"/>
        <v>3237.6299440000003</v>
      </c>
      <c r="J435" s="39">
        <f t="shared" si="791"/>
        <v>467.45297199999999</v>
      </c>
      <c r="K435" s="39">
        <f t="shared" si="791"/>
        <v>739.17440399999998</v>
      </c>
      <c r="L435" s="39">
        <f t="shared" si="791"/>
        <v>366.13311600000003</v>
      </c>
      <c r="M435" s="39">
        <f t="shared" si="791"/>
        <v>587.19461999999999</v>
      </c>
      <c r="N435" s="39">
        <f t="shared" si="791"/>
        <v>3198.4836359999999</v>
      </c>
      <c r="O435" s="39">
        <f t="shared" si="791"/>
        <v>541.14014000000009</v>
      </c>
      <c r="P435" s="39">
        <f t="shared" si="791"/>
        <v>0</v>
      </c>
      <c r="Q435" s="39">
        <f t="shared" si="791"/>
        <v>826.6779160000001</v>
      </c>
      <c r="R435" s="39">
        <f t="shared" si="791"/>
        <v>416.79304400000007</v>
      </c>
      <c r="S435" s="39">
        <f t="shared" si="791"/>
        <v>96.714408000000006</v>
      </c>
      <c r="T435" s="39">
        <f t="shared" si="791"/>
        <v>1176.6919640000001</v>
      </c>
      <c r="U435" s="39">
        <f t="shared" si="791"/>
        <v>398.37125200000003</v>
      </c>
      <c r="V435" s="39">
        <f t="shared" si="791"/>
        <v>847.40243200000009</v>
      </c>
      <c r="W435" s="39">
        <f t="shared" si="791"/>
        <v>1020.1067320000001</v>
      </c>
      <c r="X435" s="39">
        <f t="shared" si="791"/>
        <v>1379.3316760000002</v>
      </c>
      <c r="Y435" s="39">
        <f t="shared" si="791"/>
        <v>55.265375999999996</v>
      </c>
      <c r="Z435" s="39">
        <f t="shared" si="791"/>
        <v>0</v>
      </c>
      <c r="AA435" s="39">
        <f t="shared" si="791"/>
        <v>13.816343999999999</v>
      </c>
      <c r="AB435" s="39">
        <f t="shared" si="791"/>
        <v>0</v>
      </c>
      <c r="AC435" s="67"/>
      <c r="AD435" s="55"/>
    </row>
    <row r="436" spans="1:30" s="52" customFormat="1">
      <c r="A436" s="98" t="s">
        <v>620</v>
      </c>
      <c r="B436" s="74">
        <f>552653.65/2</f>
        <v>276326.82500000001</v>
      </c>
      <c r="C436" s="201">
        <f t="shared" si="737"/>
        <v>23027.24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190"/>
      <c r="C437" s="193"/>
      <c r="D437" s="39">
        <f t="shared" ref="D437:AB437" si="792">$C436*D436</f>
        <v>0</v>
      </c>
      <c r="E437" s="39">
        <f t="shared" si="792"/>
        <v>0</v>
      </c>
      <c r="F437" s="39">
        <f t="shared" si="792"/>
        <v>3767.2564640000001</v>
      </c>
      <c r="G437" s="39">
        <f t="shared" si="792"/>
        <v>0</v>
      </c>
      <c r="H437" s="39">
        <f t="shared" si="792"/>
        <v>0</v>
      </c>
      <c r="I437" s="39">
        <f t="shared" si="792"/>
        <v>0</v>
      </c>
      <c r="J437" s="39">
        <f t="shared" si="792"/>
        <v>0</v>
      </c>
      <c r="K437" s="39">
        <f t="shared" si="792"/>
        <v>2673.4625639999999</v>
      </c>
      <c r="L437" s="39">
        <f t="shared" si="792"/>
        <v>0</v>
      </c>
      <c r="M437" s="39">
        <f t="shared" si="792"/>
        <v>0</v>
      </c>
      <c r="N437" s="39">
        <f t="shared" si="792"/>
        <v>11806.065948000001</v>
      </c>
      <c r="O437" s="39">
        <f t="shared" si="792"/>
        <v>1220.44372</v>
      </c>
      <c r="P437" s="39">
        <f t="shared" si="792"/>
        <v>0</v>
      </c>
      <c r="Q437" s="39">
        <f t="shared" si="792"/>
        <v>0</v>
      </c>
      <c r="R437" s="39">
        <f t="shared" si="792"/>
        <v>0</v>
      </c>
      <c r="S437" s="39">
        <f t="shared" si="792"/>
        <v>0</v>
      </c>
      <c r="T437" s="39">
        <f t="shared" si="792"/>
        <v>0</v>
      </c>
      <c r="U437" s="39">
        <f t="shared" si="792"/>
        <v>0</v>
      </c>
      <c r="V437" s="39">
        <f t="shared" si="792"/>
        <v>3560.0113040000001</v>
      </c>
      <c r="W437" s="39">
        <f t="shared" si="792"/>
        <v>0</v>
      </c>
      <c r="X437" s="39">
        <f t="shared" si="792"/>
        <v>0</v>
      </c>
      <c r="Y437" s="39">
        <f t="shared" si="792"/>
        <v>0</v>
      </c>
      <c r="Z437" s="39">
        <f t="shared" si="792"/>
        <v>0</v>
      </c>
      <c r="AA437" s="39">
        <f t="shared" si="792"/>
        <v>0</v>
      </c>
      <c r="AB437" s="39">
        <f t="shared" si="792"/>
        <v>0</v>
      </c>
      <c r="AC437" s="67"/>
      <c r="AD437" s="55"/>
    </row>
    <row r="438" spans="1:30" s="52" customFormat="1">
      <c r="A438" s="98" t="s">
        <v>616</v>
      </c>
      <c r="B438" s="74">
        <f>5802809.14/2</f>
        <v>2901404.57</v>
      </c>
      <c r="C438" s="201">
        <f t="shared" si="737"/>
        <v>241783.71</v>
      </c>
      <c r="D438" s="38">
        <v>1.6500000000000001E-2</v>
      </c>
      <c r="E438" s="38">
        <v>0.1429</v>
      </c>
      <c r="F438" s="38">
        <v>5.8200000000000002E-2</v>
      </c>
      <c r="G438" s="38">
        <v>7.4899999999999994E-2</v>
      </c>
      <c r="H438" s="38">
        <v>4.0099999999999997E-2</v>
      </c>
      <c r="I438" s="38">
        <v>0.1406</v>
      </c>
      <c r="J438" s="38">
        <v>2.0299999999999999E-2</v>
      </c>
      <c r="K438" s="38">
        <v>3.2099999999999997E-2</v>
      </c>
      <c r="L438" s="38">
        <v>1.5900000000000001E-2</v>
      </c>
      <c r="M438" s="38">
        <v>2.5499999999999998E-2</v>
      </c>
      <c r="N438" s="38">
        <v>0.1389</v>
      </c>
      <c r="O438" s="38">
        <v>2.35E-2</v>
      </c>
      <c r="P438" s="38">
        <v>0</v>
      </c>
      <c r="Q438" s="38">
        <v>3.5900000000000001E-2</v>
      </c>
      <c r="R438" s="38">
        <v>1.8100000000000002E-2</v>
      </c>
      <c r="S438" s="38">
        <v>4.1999999999999997E-3</v>
      </c>
      <c r="T438" s="38">
        <v>5.11E-2</v>
      </c>
      <c r="U438" s="38">
        <v>1.7299999999999999E-2</v>
      </c>
      <c r="V438" s="38">
        <v>3.6799999999999999E-2</v>
      </c>
      <c r="W438" s="38">
        <v>4.4299999999999999E-2</v>
      </c>
      <c r="X438" s="38">
        <v>5.9900000000000002E-2</v>
      </c>
      <c r="Y438" s="38">
        <v>2.3999999999999998E-3</v>
      </c>
      <c r="Z438" s="5">
        <v>0</v>
      </c>
      <c r="AA438" s="5">
        <v>5.9999999999999995E-4</v>
      </c>
      <c r="AB438" s="5">
        <v>0</v>
      </c>
      <c r="AC438" s="67"/>
      <c r="AD438" s="55"/>
    </row>
    <row r="439" spans="1:30" s="52" customFormat="1">
      <c r="A439" s="99"/>
      <c r="B439" s="190"/>
      <c r="C439" s="193"/>
      <c r="D439" s="39">
        <f t="shared" ref="D439:AB439" si="793">$C438*D438</f>
        <v>3989.4312150000001</v>
      </c>
      <c r="E439" s="39">
        <f t="shared" si="793"/>
        <v>34550.892158999995</v>
      </c>
      <c r="F439" s="39">
        <f t="shared" si="793"/>
        <v>14071.811922000001</v>
      </c>
      <c r="G439" s="39">
        <f t="shared" si="793"/>
        <v>18109.599878999998</v>
      </c>
      <c r="H439" s="39">
        <f t="shared" si="793"/>
        <v>9695.5267709999989</v>
      </c>
      <c r="I439" s="39">
        <f t="shared" si="793"/>
        <v>33994.789625999998</v>
      </c>
      <c r="J439" s="39">
        <f t="shared" si="793"/>
        <v>4908.2093129999994</v>
      </c>
      <c r="K439" s="39">
        <f t="shared" si="793"/>
        <v>7761.2570909999986</v>
      </c>
      <c r="L439" s="39">
        <f t="shared" si="793"/>
        <v>3844.3609890000002</v>
      </c>
      <c r="M439" s="39">
        <f t="shared" si="793"/>
        <v>6165.4846049999996</v>
      </c>
      <c r="N439" s="39">
        <f t="shared" si="793"/>
        <v>33583.757318999997</v>
      </c>
      <c r="O439" s="39">
        <f t="shared" si="793"/>
        <v>5681.9171850000002</v>
      </c>
      <c r="P439" s="39">
        <f t="shared" si="793"/>
        <v>0</v>
      </c>
      <c r="Q439" s="39">
        <f t="shared" si="793"/>
        <v>8680.0351890000002</v>
      </c>
      <c r="R439" s="39">
        <f t="shared" si="793"/>
        <v>4376.285151</v>
      </c>
      <c r="S439" s="39">
        <f t="shared" si="793"/>
        <v>1015.4915819999999</v>
      </c>
      <c r="T439" s="39">
        <f t="shared" si="793"/>
        <v>12355.147580999999</v>
      </c>
      <c r="U439" s="39">
        <f t="shared" si="793"/>
        <v>4182.8581829999994</v>
      </c>
      <c r="V439" s="39">
        <f t="shared" si="793"/>
        <v>8897.6405279999999</v>
      </c>
      <c r="W439" s="39">
        <f t="shared" si="793"/>
        <v>10711.018352999999</v>
      </c>
      <c r="X439" s="39">
        <f t="shared" si="793"/>
        <v>14482.844229</v>
      </c>
      <c r="Y439" s="39">
        <f t="shared" si="793"/>
        <v>580.28090399999996</v>
      </c>
      <c r="Z439" s="39">
        <f t="shared" si="793"/>
        <v>0</v>
      </c>
      <c r="AA439" s="39">
        <f t="shared" si="793"/>
        <v>145.07022599999999</v>
      </c>
      <c r="AB439" s="39">
        <f t="shared" si="793"/>
        <v>0</v>
      </c>
      <c r="AC439" s="67"/>
      <c r="AD439" s="55"/>
    </row>
    <row r="440" spans="1:30" s="52" customFormat="1">
      <c r="A440" s="98" t="s">
        <v>619</v>
      </c>
      <c r="B440" s="74">
        <f>5802809.14/2</f>
        <v>2901404.57</v>
      </c>
      <c r="C440" s="201">
        <f t="shared" si="737"/>
        <v>241783.71</v>
      </c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>
        <v>1</v>
      </c>
      <c r="O440" s="38"/>
      <c r="P440" s="38"/>
      <c r="Q440" s="38"/>
      <c r="R440" s="38"/>
      <c r="S440" s="38"/>
      <c r="T440" s="38"/>
      <c r="U440" s="38"/>
      <c r="V440" s="38">
        <v>0</v>
      </c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190"/>
      <c r="C441" s="193"/>
      <c r="D441" s="39">
        <f t="shared" ref="D441:AB441" si="794">$C440*D440</f>
        <v>0</v>
      </c>
      <c r="E441" s="39">
        <f t="shared" si="794"/>
        <v>0</v>
      </c>
      <c r="F441" s="39">
        <f t="shared" si="794"/>
        <v>0</v>
      </c>
      <c r="G441" s="39">
        <f t="shared" si="794"/>
        <v>0</v>
      </c>
      <c r="H441" s="39">
        <f t="shared" si="794"/>
        <v>0</v>
      </c>
      <c r="I441" s="39">
        <f t="shared" si="794"/>
        <v>0</v>
      </c>
      <c r="J441" s="39">
        <f t="shared" si="794"/>
        <v>0</v>
      </c>
      <c r="K441" s="39">
        <f t="shared" si="794"/>
        <v>0</v>
      </c>
      <c r="L441" s="39">
        <f t="shared" si="794"/>
        <v>0</v>
      </c>
      <c r="M441" s="39">
        <f t="shared" si="794"/>
        <v>0</v>
      </c>
      <c r="N441" s="39">
        <f t="shared" si="794"/>
        <v>241783.71</v>
      </c>
      <c r="O441" s="39">
        <f t="shared" si="794"/>
        <v>0</v>
      </c>
      <c r="P441" s="39">
        <f t="shared" si="794"/>
        <v>0</v>
      </c>
      <c r="Q441" s="39">
        <f t="shared" si="794"/>
        <v>0</v>
      </c>
      <c r="R441" s="39">
        <f t="shared" si="794"/>
        <v>0</v>
      </c>
      <c r="S441" s="39">
        <f t="shared" si="794"/>
        <v>0</v>
      </c>
      <c r="T441" s="39">
        <f t="shared" si="794"/>
        <v>0</v>
      </c>
      <c r="U441" s="39">
        <f t="shared" si="794"/>
        <v>0</v>
      </c>
      <c r="V441" s="39">
        <f t="shared" si="794"/>
        <v>0</v>
      </c>
      <c r="W441" s="39">
        <f t="shared" si="794"/>
        <v>0</v>
      </c>
      <c r="X441" s="39">
        <f t="shared" si="794"/>
        <v>0</v>
      </c>
      <c r="Y441" s="39">
        <f t="shared" si="794"/>
        <v>0</v>
      </c>
      <c r="Z441" s="39">
        <f t="shared" si="794"/>
        <v>0</v>
      </c>
      <c r="AA441" s="39">
        <f t="shared" si="794"/>
        <v>0</v>
      </c>
      <c r="AB441" s="39">
        <f t="shared" si="794"/>
        <v>0</v>
      </c>
      <c r="AC441" s="67"/>
      <c r="AD441" s="55"/>
    </row>
    <row r="442" spans="1:30" s="52" customFormat="1">
      <c r="A442" s="98" t="s">
        <v>618</v>
      </c>
      <c r="B442" s="74">
        <v>0</v>
      </c>
      <c r="C442" s="201">
        <f t="shared" si="737"/>
        <v>0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190"/>
      <c r="C443" s="193"/>
      <c r="D443" s="39">
        <f t="shared" ref="D443:AB443" si="795">$C442*D442</f>
        <v>0</v>
      </c>
      <c r="E443" s="39">
        <f t="shared" si="795"/>
        <v>0</v>
      </c>
      <c r="F443" s="39">
        <f t="shared" si="795"/>
        <v>0</v>
      </c>
      <c r="G443" s="39">
        <f t="shared" si="795"/>
        <v>0</v>
      </c>
      <c r="H443" s="39">
        <f t="shared" si="795"/>
        <v>0</v>
      </c>
      <c r="I443" s="39">
        <f t="shared" si="795"/>
        <v>0</v>
      </c>
      <c r="J443" s="39">
        <f t="shared" si="795"/>
        <v>0</v>
      </c>
      <c r="K443" s="39">
        <f t="shared" si="795"/>
        <v>0</v>
      </c>
      <c r="L443" s="39">
        <f t="shared" si="795"/>
        <v>0</v>
      </c>
      <c r="M443" s="39">
        <f t="shared" si="795"/>
        <v>0</v>
      </c>
      <c r="N443" s="39">
        <f t="shared" si="795"/>
        <v>0</v>
      </c>
      <c r="O443" s="39">
        <f t="shared" si="795"/>
        <v>0</v>
      </c>
      <c r="P443" s="39">
        <f t="shared" si="795"/>
        <v>0</v>
      </c>
      <c r="Q443" s="39">
        <f t="shared" si="795"/>
        <v>0</v>
      </c>
      <c r="R443" s="39">
        <f t="shared" si="795"/>
        <v>0</v>
      </c>
      <c r="S443" s="39">
        <f t="shared" si="795"/>
        <v>0</v>
      </c>
      <c r="T443" s="39">
        <f t="shared" si="795"/>
        <v>0</v>
      </c>
      <c r="U443" s="39">
        <f t="shared" si="795"/>
        <v>0</v>
      </c>
      <c r="V443" s="39">
        <f t="shared" si="795"/>
        <v>0</v>
      </c>
      <c r="W443" s="39">
        <f t="shared" si="795"/>
        <v>0</v>
      </c>
      <c r="X443" s="39">
        <f t="shared" si="795"/>
        <v>0</v>
      </c>
      <c r="Y443" s="39">
        <f t="shared" si="795"/>
        <v>0</v>
      </c>
      <c r="Z443" s="39">
        <f t="shared" si="795"/>
        <v>0</v>
      </c>
      <c r="AA443" s="39">
        <f t="shared" si="795"/>
        <v>0</v>
      </c>
      <c r="AB443" s="39">
        <f t="shared" si="795"/>
        <v>0</v>
      </c>
      <c r="AC443" s="67"/>
      <c r="AD443" s="55"/>
    </row>
    <row r="444" spans="1:30" s="52" customFormat="1">
      <c r="A444" s="98" t="s">
        <v>683</v>
      </c>
      <c r="B444" s="74">
        <f>35756198.32/2</f>
        <v>17878099.16</v>
      </c>
      <c r="C444" s="201">
        <f>ROUND(B444/12,2)</f>
        <v>1489841.6</v>
      </c>
      <c r="D444" s="38">
        <v>1.6500000000000001E-2</v>
      </c>
      <c r="E444" s="38">
        <v>0.1429</v>
      </c>
      <c r="F444" s="38">
        <v>5.8200000000000002E-2</v>
      </c>
      <c r="G444" s="38">
        <v>7.4899999999999994E-2</v>
      </c>
      <c r="H444" s="38">
        <v>4.0099999999999997E-2</v>
      </c>
      <c r="I444" s="38">
        <v>0.1406</v>
      </c>
      <c r="J444" s="38">
        <v>2.0299999999999999E-2</v>
      </c>
      <c r="K444" s="38">
        <v>3.2099999999999997E-2</v>
      </c>
      <c r="L444" s="38">
        <v>1.5900000000000001E-2</v>
      </c>
      <c r="M444" s="38">
        <v>2.5499999999999998E-2</v>
      </c>
      <c r="N444" s="38">
        <v>0.1389</v>
      </c>
      <c r="O444" s="38">
        <v>2.35E-2</v>
      </c>
      <c r="P444" s="38">
        <v>0</v>
      </c>
      <c r="Q444" s="38">
        <v>3.5900000000000001E-2</v>
      </c>
      <c r="R444" s="38">
        <v>1.8100000000000002E-2</v>
      </c>
      <c r="S444" s="38">
        <v>4.1999999999999997E-3</v>
      </c>
      <c r="T444" s="38">
        <v>5.11E-2</v>
      </c>
      <c r="U444" s="38">
        <v>1.7299999999999999E-2</v>
      </c>
      <c r="V444" s="38">
        <v>3.6799999999999999E-2</v>
      </c>
      <c r="W444" s="38">
        <v>4.4299999999999999E-2</v>
      </c>
      <c r="X444" s="38">
        <v>5.9900000000000002E-2</v>
      </c>
      <c r="Y444" s="38">
        <v>2.3999999999999998E-3</v>
      </c>
      <c r="Z444" s="5">
        <v>0</v>
      </c>
      <c r="AA444" s="5">
        <v>5.9999999999999995E-4</v>
      </c>
      <c r="AB444" s="5">
        <v>0</v>
      </c>
      <c r="AC444" s="67"/>
      <c r="AD444" s="55"/>
    </row>
    <row r="445" spans="1:30" s="52" customFormat="1">
      <c r="A445" s="99"/>
      <c r="B445" s="190"/>
      <c r="C445" s="201"/>
      <c r="D445" s="39">
        <f t="shared" ref="D445:AB445" si="796">$C444*D444</f>
        <v>24582.386400000003</v>
      </c>
      <c r="E445" s="39">
        <f t="shared" si="796"/>
        <v>212898.36464000001</v>
      </c>
      <c r="F445" s="39">
        <f t="shared" si="796"/>
        <v>86708.781120000014</v>
      </c>
      <c r="G445" s="39">
        <f t="shared" si="796"/>
        <v>111589.13584</v>
      </c>
      <c r="H445" s="39">
        <f t="shared" si="796"/>
        <v>59742.648159999997</v>
      </c>
      <c r="I445" s="39">
        <f t="shared" si="796"/>
        <v>209471.72896000001</v>
      </c>
      <c r="J445" s="39">
        <f t="shared" si="796"/>
        <v>30243.784479999998</v>
      </c>
      <c r="K445" s="39">
        <f t="shared" si="796"/>
        <v>47823.915359999999</v>
      </c>
      <c r="L445" s="39">
        <f t="shared" si="796"/>
        <v>23688.481440000003</v>
      </c>
      <c r="M445" s="39">
        <f t="shared" si="796"/>
        <v>37990.960800000001</v>
      </c>
      <c r="N445" s="39">
        <f t="shared" si="796"/>
        <v>206938.99824000002</v>
      </c>
      <c r="O445" s="39">
        <f t="shared" si="796"/>
        <v>35011.277600000001</v>
      </c>
      <c r="P445" s="39">
        <f t="shared" si="796"/>
        <v>0</v>
      </c>
      <c r="Q445" s="39">
        <f t="shared" si="796"/>
        <v>53485.313440000005</v>
      </c>
      <c r="R445" s="39">
        <f t="shared" si="796"/>
        <v>26966.132960000003</v>
      </c>
      <c r="S445" s="39">
        <f t="shared" si="796"/>
        <v>6257.3347199999998</v>
      </c>
      <c r="T445" s="39">
        <f t="shared" si="796"/>
        <v>76130.905760000009</v>
      </c>
      <c r="U445" s="39">
        <f t="shared" si="796"/>
        <v>25774.259679999999</v>
      </c>
      <c r="V445" s="39">
        <f t="shared" si="796"/>
        <v>54826.170880000005</v>
      </c>
      <c r="W445" s="39">
        <f t="shared" si="796"/>
        <v>65999.982879999996</v>
      </c>
      <c r="X445" s="39">
        <f t="shared" si="796"/>
        <v>89241.511840000006</v>
      </c>
      <c r="Y445" s="39">
        <f t="shared" si="796"/>
        <v>3575.6198399999998</v>
      </c>
      <c r="Z445" s="39">
        <f t="shared" si="796"/>
        <v>0</v>
      </c>
      <c r="AA445" s="39">
        <f t="shared" si="796"/>
        <v>893.90495999999996</v>
      </c>
      <c r="AB445" s="39">
        <f t="shared" si="796"/>
        <v>0</v>
      </c>
      <c r="AC445" s="67"/>
      <c r="AD445" s="55"/>
    </row>
    <row r="446" spans="1:30" s="52" customFormat="1">
      <c r="A446" s="98" t="s">
        <v>684</v>
      </c>
      <c r="B446" s="74">
        <f>35756198.32/2</f>
        <v>17878099.16</v>
      </c>
      <c r="C446" s="201">
        <f>ROUND(B446/12,2)</f>
        <v>1489841.6</v>
      </c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>
        <v>1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190"/>
      <c r="C447" s="193"/>
      <c r="D447" s="39">
        <f t="shared" ref="D447:AB447" si="797">$C446*D446</f>
        <v>0</v>
      </c>
      <c r="E447" s="39">
        <f t="shared" si="797"/>
        <v>0</v>
      </c>
      <c r="F447" s="39">
        <f t="shared" si="797"/>
        <v>0</v>
      </c>
      <c r="G447" s="39">
        <f t="shared" si="797"/>
        <v>0</v>
      </c>
      <c r="H447" s="39">
        <f t="shared" si="797"/>
        <v>0</v>
      </c>
      <c r="I447" s="39">
        <f t="shared" si="797"/>
        <v>0</v>
      </c>
      <c r="J447" s="39">
        <f t="shared" si="797"/>
        <v>0</v>
      </c>
      <c r="K447" s="39">
        <f t="shared" si="797"/>
        <v>0</v>
      </c>
      <c r="L447" s="39">
        <f t="shared" si="797"/>
        <v>0</v>
      </c>
      <c r="M447" s="39">
        <f t="shared" si="797"/>
        <v>0</v>
      </c>
      <c r="N447" s="39">
        <f t="shared" si="797"/>
        <v>1489841.6</v>
      </c>
      <c r="O447" s="39">
        <f t="shared" si="797"/>
        <v>0</v>
      </c>
      <c r="P447" s="39">
        <f t="shared" si="797"/>
        <v>0</v>
      </c>
      <c r="Q447" s="39">
        <f t="shared" si="797"/>
        <v>0</v>
      </c>
      <c r="R447" s="39">
        <f t="shared" si="797"/>
        <v>0</v>
      </c>
      <c r="S447" s="39">
        <f t="shared" si="797"/>
        <v>0</v>
      </c>
      <c r="T447" s="39">
        <f t="shared" si="797"/>
        <v>0</v>
      </c>
      <c r="U447" s="39">
        <f t="shared" si="797"/>
        <v>0</v>
      </c>
      <c r="V447" s="39">
        <f t="shared" si="797"/>
        <v>0</v>
      </c>
      <c r="W447" s="39">
        <f t="shared" si="797"/>
        <v>0</v>
      </c>
      <c r="X447" s="39">
        <f t="shared" si="797"/>
        <v>0</v>
      </c>
      <c r="Y447" s="39">
        <f t="shared" si="797"/>
        <v>0</v>
      </c>
      <c r="Z447" s="39">
        <f t="shared" si="797"/>
        <v>0</v>
      </c>
      <c r="AA447" s="39">
        <f t="shared" si="797"/>
        <v>0</v>
      </c>
      <c r="AB447" s="39">
        <f t="shared" si="797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402607711.84000027</v>
      </c>
      <c r="C448" s="83">
        <f>SUM(C204:C446)</f>
        <v>33550642.640000012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221311.54325000005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2207803.1125570005</v>
      </c>
      <c r="F448" s="9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2749303.8785500005</v>
      </c>
      <c r="G448" s="9">
        <f t="shared" si="798"/>
        <v>964152.22211699991</v>
      </c>
      <c r="H448" s="9">
        <f t="shared" si="798"/>
        <v>921012.80221400002</v>
      </c>
      <c r="I448" s="9">
        <f t="shared" si="798"/>
        <v>1809877.201998</v>
      </c>
      <c r="J448" s="9">
        <f t="shared" si="798"/>
        <v>261334.93188599998</v>
      </c>
      <c r="K448" s="9">
        <f t="shared" si="798"/>
        <v>433106.31525699992</v>
      </c>
      <c r="L448" s="9">
        <f t="shared" si="798"/>
        <v>296949.50256100006</v>
      </c>
      <c r="M448" s="9">
        <f t="shared" si="798"/>
        <v>349886.427593</v>
      </c>
      <c r="N448" s="9">
        <f t="shared" si="798"/>
        <v>18637360.380863</v>
      </c>
      <c r="O448" s="9">
        <f t="shared" si="798"/>
        <v>466073.23082299996</v>
      </c>
      <c r="P448" s="9">
        <f t="shared" si="798"/>
        <v>294.86115799999999</v>
      </c>
      <c r="Q448" s="9">
        <f t="shared" si="798"/>
        <v>471981.81229600008</v>
      </c>
      <c r="R448" s="9">
        <f t="shared" si="798"/>
        <v>244513.66895999998</v>
      </c>
      <c r="S448" s="9">
        <f t="shared" si="798"/>
        <v>55263.231038999991</v>
      </c>
      <c r="T448" s="9">
        <f t="shared" si="798"/>
        <v>688809.96302499995</v>
      </c>
      <c r="U448" s="9">
        <f t="shared" si="798"/>
        <v>222694.70550899999</v>
      </c>
      <c r="V448" s="9">
        <f t="shared" si="798"/>
        <v>1157250.731414</v>
      </c>
      <c r="W448" s="9">
        <f t="shared" si="798"/>
        <v>575406.54142700008</v>
      </c>
      <c r="X448" s="9">
        <f t="shared" si="798"/>
        <v>777386.49729000009</v>
      </c>
      <c r="Y448" s="9">
        <f t="shared" si="798"/>
        <v>30894.063191999987</v>
      </c>
      <c r="Z448" s="9">
        <f t="shared" si="798"/>
        <v>251.49922299999997</v>
      </c>
      <c r="AA448" s="9">
        <f t="shared" si="798"/>
        <v>7723.5157979999967</v>
      </c>
      <c r="AB448" s="9">
        <f t="shared" si="798"/>
        <v>0</v>
      </c>
      <c r="AC448" s="67"/>
      <c r="AD448" s="55"/>
    </row>
    <row r="449" spans="1:30" s="52" customFormat="1">
      <c r="A449" s="34"/>
      <c r="B449" s="83">
        <f>B448-B450</f>
        <v>399536796.93000025</v>
      </c>
      <c r="C449" s="83">
        <f>C448-C450</f>
        <v>33294733.060000014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191">
        <v>3070914.91</v>
      </c>
      <c r="C450" s="191">
        <v>255909.58</v>
      </c>
      <c r="D450" s="2" t="s">
        <v>621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192"/>
      <c r="B451" s="24"/>
      <c r="C451" s="30"/>
      <c r="D451" s="151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64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57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8" t="s">
        <v>3</v>
      </c>
      <c r="D454" s="213" t="s">
        <v>4</v>
      </c>
      <c r="E454" s="214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9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9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3" t="s">
        <v>625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04">
        <v>1499291</v>
      </c>
      <c r="C458" s="163">
        <f>ROUND(B458/12,2)</f>
        <v>124940.92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3"/>
      <c r="D459" s="6">
        <f t="shared" ref="D459" si="799">$C458*D458</f>
        <v>1699.196512</v>
      </c>
      <c r="E459" s="6">
        <f t="shared" ref="E459" si="800">$C458*E458</f>
        <v>0</v>
      </c>
      <c r="F459" s="6">
        <f t="shared" ref="F459:AB459" si="801">$C458*F458</f>
        <v>0</v>
      </c>
      <c r="G459" s="6">
        <f t="shared" si="801"/>
        <v>0</v>
      </c>
      <c r="H459" s="6">
        <f t="shared" si="801"/>
        <v>0</v>
      </c>
      <c r="I459" s="6">
        <f t="shared" si="801"/>
        <v>0</v>
      </c>
      <c r="J459" s="6">
        <f t="shared" si="801"/>
        <v>0</v>
      </c>
      <c r="K459" s="6">
        <f t="shared" si="801"/>
        <v>0</v>
      </c>
      <c r="L459" s="6">
        <f t="shared" si="801"/>
        <v>0</v>
      </c>
      <c r="M459" s="6">
        <f t="shared" si="801"/>
        <v>0</v>
      </c>
      <c r="N459" s="6">
        <f t="shared" si="801"/>
        <v>0</v>
      </c>
      <c r="O459" s="6">
        <f t="shared" si="801"/>
        <v>0</v>
      </c>
      <c r="P459" s="6">
        <f t="shared" si="801"/>
        <v>0</v>
      </c>
      <c r="Q459" s="6">
        <f t="shared" si="801"/>
        <v>59671.783392000005</v>
      </c>
      <c r="R459" s="6">
        <f t="shared" si="801"/>
        <v>0</v>
      </c>
      <c r="S459" s="6">
        <f t="shared" si="801"/>
        <v>0</v>
      </c>
      <c r="T459" s="6">
        <f t="shared" si="801"/>
        <v>0</v>
      </c>
      <c r="U459" s="6">
        <f t="shared" si="801"/>
        <v>0</v>
      </c>
      <c r="V459" s="6">
        <f t="shared" si="801"/>
        <v>0</v>
      </c>
      <c r="W459" s="6">
        <f t="shared" si="801"/>
        <v>0</v>
      </c>
      <c r="X459" s="6">
        <f t="shared" si="801"/>
        <v>63569.940096000006</v>
      </c>
      <c r="Y459" s="6">
        <f t="shared" si="801"/>
        <v>0</v>
      </c>
      <c r="Z459" s="6">
        <f t="shared" si="801"/>
        <v>0</v>
      </c>
      <c r="AA459" s="6">
        <f t="shared" si="801"/>
        <v>0</v>
      </c>
      <c r="AB459" s="6">
        <f t="shared" si="801"/>
        <v>0</v>
      </c>
      <c r="AC459" s="67"/>
      <c r="AD459" s="55"/>
    </row>
    <row r="460" spans="1:30" s="52" customFormat="1">
      <c r="A460" s="95" t="s">
        <v>88</v>
      </c>
      <c r="B460" s="205">
        <v>615675</v>
      </c>
      <c r="C460" s="163">
        <f>ROUND(B460/12,2)</f>
        <v>51306.25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3"/>
      <c r="D461" s="6">
        <f t="shared" ref="D461" si="802">$C460*D460</f>
        <v>0</v>
      </c>
      <c r="E461" s="6">
        <f t="shared" ref="E461" si="803">$C460*E460</f>
        <v>0</v>
      </c>
      <c r="F461" s="6">
        <f t="shared" ref="F461:AB461" si="804">$C460*F460</f>
        <v>0</v>
      </c>
      <c r="G461" s="6">
        <f t="shared" si="804"/>
        <v>0</v>
      </c>
      <c r="H461" s="6">
        <f t="shared" si="804"/>
        <v>0</v>
      </c>
      <c r="I461" s="6">
        <f t="shared" si="804"/>
        <v>0</v>
      </c>
      <c r="J461" s="6">
        <f t="shared" si="804"/>
        <v>0</v>
      </c>
      <c r="K461" s="6">
        <f t="shared" si="804"/>
        <v>0</v>
      </c>
      <c r="L461" s="6">
        <f t="shared" si="804"/>
        <v>0</v>
      </c>
      <c r="M461" s="6">
        <f t="shared" si="804"/>
        <v>0</v>
      </c>
      <c r="N461" s="6">
        <f t="shared" si="804"/>
        <v>0</v>
      </c>
      <c r="O461" s="6">
        <f t="shared" si="804"/>
        <v>0</v>
      </c>
      <c r="P461" s="6">
        <f t="shared" si="804"/>
        <v>0</v>
      </c>
      <c r="Q461" s="6">
        <f t="shared" si="804"/>
        <v>26222.624374999999</v>
      </c>
      <c r="R461" s="6">
        <f t="shared" si="804"/>
        <v>0</v>
      </c>
      <c r="S461" s="6">
        <f t="shared" si="804"/>
        <v>0</v>
      </c>
      <c r="T461" s="6">
        <f t="shared" si="804"/>
        <v>0</v>
      </c>
      <c r="U461" s="6">
        <f t="shared" si="804"/>
        <v>0</v>
      </c>
      <c r="V461" s="6">
        <f t="shared" si="804"/>
        <v>0</v>
      </c>
      <c r="W461" s="6">
        <f t="shared" si="804"/>
        <v>0</v>
      </c>
      <c r="X461" s="6">
        <f t="shared" si="804"/>
        <v>23580.352500000001</v>
      </c>
      <c r="Y461" s="6">
        <f t="shared" si="804"/>
        <v>1503.2731249999999</v>
      </c>
      <c r="Z461" s="6">
        <f t="shared" si="804"/>
        <v>0</v>
      </c>
      <c r="AA461" s="6">
        <f t="shared" si="804"/>
        <v>0</v>
      </c>
      <c r="AB461" s="6">
        <f t="shared" si="804"/>
        <v>0</v>
      </c>
      <c r="AC461" s="67"/>
      <c r="AD461" s="55"/>
    </row>
    <row r="462" spans="1:30" s="52" customFormat="1">
      <c r="A462" s="95" t="s">
        <v>89</v>
      </c>
      <c r="B462" s="205">
        <v>6595764</v>
      </c>
      <c r="C462" s="163">
        <f t="shared" ref="C462:C522" si="805">ROUND(B462/12,2)</f>
        <v>549647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3"/>
      <c r="D463" s="6">
        <f t="shared" ref="D463" si="806">$C462*D462</f>
        <v>0</v>
      </c>
      <c r="E463" s="6">
        <f t="shared" ref="E463" si="807">$C462*E462</f>
        <v>0</v>
      </c>
      <c r="F463" s="6">
        <f t="shared" ref="F463:AB463" si="808">$C462*F462</f>
        <v>0</v>
      </c>
      <c r="G463" s="6">
        <f t="shared" si="808"/>
        <v>0</v>
      </c>
      <c r="H463" s="6">
        <f t="shared" si="808"/>
        <v>0</v>
      </c>
      <c r="I463" s="6">
        <f t="shared" si="808"/>
        <v>0</v>
      </c>
      <c r="J463" s="6">
        <f t="shared" si="808"/>
        <v>0</v>
      </c>
      <c r="K463" s="6">
        <f t="shared" si="808"/>
        <v>0</v>
      </c>
      <c r="L463" s="6">
        <f t="shared" si="808"/>
        <v>0</v>
      </c>
      <c r="M463" s="6">
        <f t="shared" si="808"/>
        <v>0</v>
      </c>
      <c r="N463" s="6">
        <f t="shared" si="808"/>
        <v>0</v>
      </c>
      <c r="O463" s="6">
        <f t="shared" si="808"/>
        <v>0</v>
      </c>
      <c r="P463" s="6">
        <f t="shared" si="808"/>
        <v>0</v>
      </c>
      <c r="Q463" s="6">
        <f t="shared" si="808"/>
        <v>403715.72150000004</v>
      </c>
      <c r="R463" s="6">
        <f t="shared" si="808"/>
        <v>0</v>
      </c>
      <c r="S463" s="6">
        <f t="shared" si="808"/>
        <v>0</v>
      </c>
      <c r="T463" s="6">
        <f t="shared" si="808"/>
        <v>0</v>
      </c>
      <c r="U463" s="6">
        <f t="shared" si="808"/>
        <v>0</v>
      </c>
      <c r="V463" s="6">
        <f t="shared" si="808"/>
        <v>0</v>
      </c>
      <c r="W463" s="6">
        <f t="shared" si="808"/>
        <v>0</v>
      </c>
      <c r="X463" s="6">
        <f t="shared" si="808"/>
        <v>119713.11659999999</v>
      </c>
      <c r="Y463" s="6">
        <f t="shared" si="808"/>
        <v>26218.161899999999</v>
      </c>
      <c r="Z463" s="6">
        <f t="shared" si="808"/>
        <v>0</v>
      </c>
      <c r="AA463" s="6">
        <f t="shared" si="808"/>
        <v>0</v>
      </c>
      <c r="AB463" s="6">
        <f t="shared" si="808"/>
        <v>0</v>
      </c>
      <c r="AC463" s="67"/>
      <c r="AD463" s="55"/>
    </row>
    <row r="464" spans="1:30" s="52" customFormat="1">
      <c r="A464" s="95" t="s">
        <v>90</v>
      </c>
      <c r="B464" s="205">
        <v>1668605</v>
      </c>
      <c r="C464" s="163">
        <f t="shared" si="805"/>
        <v>139050.42000000001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3"/>
      <c r="D465" s="6">
        <f t="shared" ref="D465" si="809">$C464*D464</f>
        <v>65367.60244200001</v>
      </c>
      <c r="E465" s="6">
        <f t="shared" ref="E465" si="810">$C464*E464</f>
        <v>0</v>
      </c>
      <c r="F465" s="6">
        <f t="shared" ref="F465:AB465" si="811">$C464*F464</f>
        <v>0</v>
      </c>
      <c r="G465" s="6">
        <f t="shared" si="811"/>
        <v>0</v>
      </c>
      <c r="H465" s="6">
        <f t="shared" si="811"/>
        <v>0</v>
      </c>
      <c r="I465" s="6">
        <f t="shared" si="811"/>
        <v>0</v>
      </c>
      <c r="J465" s="6">
        <f t="shared" si="811"/>
        <v>0</v>
      </c>
      <c r="K465" s="6">
        <f t="shared" si="811"/>
        <v>0</v>
      </c>
      <c r="L465" s="6">
        <f t="shared" si="811"/>
        <v>0</v>
      </c>
      <c r="M465" s="6">
        <f t="shared" si="811"/>
        <v>0</v>
      </c>
      <c r="N465" s="6">
        <f t="shared" si="811"/>
        <v>0</v>
      </c>
      <c r="O465" s="6">
        <f t="shared" si="811"/>
        <v>0</v>
      </c>
      <c r="P465" s="6">
        <f t="shared" si="811"/>
        <v>0</v>
      </c>
      <c r="Q465" s="6">
        <f t="shared" si="811"/>
        <v>9789.1495680000007</v>
      </c>
      <c r="R465" s="6">
        <f t="shared" si="811"/>
        <v>0</v>
      </c>
      <c r="S465" s="6">
        <f t="shared" si="811"/>
        <v>389.34117600000002</v>
      </c>
      <c r="T465" s="6">
        <f t="shared" si="811"/>
        <v>32482.178112000005</v>
      </c>
      <c r="U465" s="6">
        <f t="shared" si="811"/>
        <v>0</v>
      </c>
      <c r="V465" s="6">
        <f t="shared" si="811"/>
        <v>0</v>
      </c>
      <c r="W465" s="6">
        <f t="shared" si="811"/>
        <v>0</v>
      </c>
      <c r="X465" s="6">
        <f t="shared" si="811"/>
        <v>31022.148702000002</v>
      </c>
      <c r="Y465" s="6">
        <f t="shared" si="811"/>
        <v>0</v>
      </c>
      <c r="Z465" s="6">
        <f t="shared" si="811"/>
        <v>0</v>
      </c>
      <c r="AA465" s="6">
        <f t="shared" si="811"/>
        <v>0</v>
      </c>
      <c r="AB465" s="6">
        <f t="shared" si="811"/>
        <v>0</v>
      </c>
      <c r="AC465" s="67"/>
      <c r="AD465" s="55"/>
    </row>
    <row r="466" spans="1:30" s="52" customFormat="1">
      <c r="A466" s="95" t="s">
        <v>91</v>
      </c>
      <c r="B466" s="74">
        <f>2136567/2</f>
        <v>1068283.5</v>
      </c>
      <c r="C466" s="163">
        <f t="shared" si="805"/>
        <v>89023.63</v>
      </c>
      <c r="D466" s="38">
        <v>1.6500000000000001E-2</v>
      </c>
      <c r="E466" s="38">
        <v>0.1429</v>
      </c>
      <c r="F466" s="38">
        <v>5.8200000000000002E-2</v>
      </c>
      <c r="G466" s="38">
        <v>7.4899999999999994E-2</v>
      </c>
      <c r="H466" s="38">
        <v>4.0099999999999997E-2</v>
      </c>
      <c r="I466" s="38">
        <v>0.1406</v>
      </c>
      <c r="J466" s="38">
        <v>2.0299999999999999E-2</v>
      </c>
      <c r="K466" s="38">
        <v>3.2099999999999997E-2</v>
      </c>
      <c r="L466" s="38">
        <v>1.5900000000000001E-2</v>
      </c>
      <c r="M466" s="38">
        <v>2.5499999999999998E-2</v>
      </c>
      <c r="N466" s="38">
        <v>0.1389</v>
      </c>
      <c r="O466" s="38">
        <v>2.35E-2</v>
      </c>
      <c r="P466" s="38">
        <v>0</v>
      </c>
      <c r="Q466" s="38">
        <v>3.5900000000000001E-2</v>
      </c>
      <c r="R466" s="38">
        <v>1.8100000000000002E-2</v>
      </c>
      <c r="S466" s="38">
        <v>4.1999999999999997E-3</v>
      </c>
      <c r="T466" s="38">
        <v>5.11E-2</v>
      </c>
      <c r="U466" s="38">
        <v>1.7299999999999999E-2</v>
      </c>
      <c r="V466" s="38">
        <v>3.6799999999999999E-2</v>
      </c>
      <c r="W466" s="38">
        <v>4.4299999999999999E-2</v>
      </c>
      <c r="X466" s="38">
        <v>5.9900000000000002E-2</v>
      </c>
      <c r="Y466" s="38">
        <v>2.3999999999999998E-3</v>
      </c>
      <c r="Z466" s="5">
        <v>0</v>
      </c>
      <c r="AA466" s="5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3"/>
      <c r="D467" s="6">
        <f t="shared" ref="D467" si="812">$C466*D466</f>
        <v>1468.8898950000003</v>
      </c>
      <c r="E467" s="6">
        <f t="shared" ref="E467" si="813">$C466*E466</f>
        <v>12721.476727000001</v>
      </c>
      <c r="F467" s="6">
        <f t="shared" ref="F467:O467" si="814">$C466*F466</f>
        <v>5181.1752660000002</v>
      </c>
      <c r="G467" s="6">
        <f t="shared" si="814"/>
        <v>6667.8698869999998</v>
      </c>
      <c r="H467" s="6">
        <f t="shared" si="814"/>
        <v>3569.8475629999998</v>
      </c>
      <c r="I467" s="6">
        <f t="shared" si="814"/>
        <v>12516.722378</v>
      </c>
      <c r="J467" s="6">
        <f t="shared" si="814"/>
        <v>1807.1796890000001</v>
      </c>
      <c r="K467" s="6">
        <f t="shared" si="814"/>
        <v>2857.6585230000001</v>
      </c>
      <c r="L467" s="6">
        <f t="shared" si="814"/>
        <v>1415.4757170000003</v>
      </c>
      <c r="M467" s="6">
        <f t="shared" si="814"/>
        <v>2270.1025650000001</v>
      </c>
      <c r="N467" s="6">
        <f t="shared" si="814"/>
        <v>12365.382207000001</v>
      </c>
      <c r="O467" s="6">
        <f t="shared" si="814"/>
        <v>2092.0553050000003</v>
      </c>
      <c r="P467" s="6">
        <f t="shared" ref="P467" si="815">$C466*P466</f>
        <v>0</v>
      </c>
      <c r="Q467" s="6">
        <f t="shared" ref="Q467" si="816">$C466*Q466</f>
        <v>3195.9483170000003</v>
      </c>
      <c r="R467" s="6">
        <f t="shared" ref="R467:AB467" si="817">$C466*R466</f>
        <v>1611.3277030000002</v>
      </c>
      <c r="S467" s="6">
        <f t="shared" si="817"/>
        <v>373.89924600000001</v>
      </c>
      <c r="T467" s="6">
        <f t="shared" si="817"/>
        <v>4549.1074930000004</v>
      </c>
      <c r="U467" s="6">
        <f t="shared" si="817"/>
        <v>1540.1087990000001</v>
      </c>
      <c r="V467" s="6">
        <f t="shared" si="817"/>
        <v>3276.0695840000003</v>
      </c>
      <c r="W467" s="6">
        <f t="shared" si="817"/>
        <v>3943.7468090000002</v>
      </c>
      <c r="X467" s="6">
        <f t="shared" si="817"/>
        <v>5332.515437</v>
      </c>
      <c r="Y467" s="6">
        <f t="shared" si="817"/>
        <v>213.656712</v>
      </c>
      <c r="Z467" s="6">
        <f t="shared" si="817"/>
        <v>0</v>
      </c>
      <c r="AA467" s="6">
        <f t="shared" si="817"/>
        <v>53.414178</v>
      </c>
      <c r="AB467" s="6">
        <f t="shared" si="817"/>
        <v>0</v>
      </c>
      <c r="AC467" s="67"/>
      <c r="AD467" s="55"/>
    </row>
    <row r="468" spans="1:30" s="52" customFormat="1">
      <c r="A468" s="95" t="s">
        <v>427</v>
      </c>
      <c r="B468" s="74">
        <f>2136567/2</f>
        <v>1068283.5</v>
      </c>
      <c r="C468" s="163">
        <f t="shared" si="805"/>
        <v>89023.63</v>
      </c>
      <c r="D468" s="5">
        <v>0.1099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0.2253</v>
      </c>
      <c r="R468" s="5"/>
      <c r="S468" s="5">
        <v>2.6700000000000002E-2</v>
      </c>
      <c r="T468" s="5">
        <v>0.20930000000000001</v>
      </c>
      <c r="U468" s="5"/>
      <c r="V468" s="5"/>
      <c r="W468" s="5"/>
      <c r="X468" s="5">
        <v>0.41099999999999998</v>
      </c>
      <c r="Y468" s="5">
        <v>1.78E-2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3"/>
      <c r="D469" s="6">
        <f t="shared" ref="D469" si="818">$C468*D468</f>
        <v>9783.6969370000006</v>
      </c>
      <c r="E469" s="6">
        <f t="shared" ref="E469" si="819">$C468*E468</f>
        <v>0</v>
      </c>
      <c r="F469" s="6">
        <f t="shared" ref="F469:O469" si="820">$C468*F468</f>
        <v>0</v>
      </c>
      <c r="G469" s="6">
        <f t="shared" si="820"/>
        <v>0</v>
      </c>
      <c r="H469" s="6">
        <f t="shared" si="820"/>
        <v>0</v>
      </c>
      <c r="I469" s="6">
        <f t="shared" si="820"/>
        <v>0</v>
      </c>
      <c r="J469" s="6">
        <f t="shared" si="820"/>
        <v>0</v>
      </c>
      <c r="K469" s="6">
        <f t="shared" si="820"/>
        <v>0</v>
      </c>
      <c r="L469" s="6">
        <f t="shared" si="820"/>
        <v>0</v>
      </c>
      <c r="M469" s="6">
        <f t="shared" si="820"/>
        <v>0</v>
      </c>
      <c r="N469" s="6">
        <f t="shared" si="820"/>
        <v>0</v>
      </c>
      <c r="O469" s="6">
        <f t="shared" si="820"/>
        <v>0</v>
      </c>
      <c r="P469" s="6">
        <f t="shared" ref="P469" si="821">$C468*P468</f>
        <v>0</v>
      </c>
      <c r="Q469" s="6">
        <f t="shared" ref="Q469" si="822">$C468*Q468</f>
        <v>20057.023839000001</v>
      </c>
      <c r="R469" s="6">
        <f t="shared" ref="R469:AB469" si="823">$C468*R468</f>
        <v>0</v>
      </c>
      <c r="S469" s="6">
        <f t="shared" si="823"/>
        <v>2376.9309210000001</v>
      </c>
      <c r="T469" s="6">
        <f t="shared" si="823"/>
        <v>18632.645759000003</v>
      </c>
      <c r="U469" s="6">
        <f t="shared" si="823"/>
        <v>0</v>
      </c>
      <c r="V469" s="6">
        <f t="shared" si="823"/>
        <v>0</v>
      </c>
      <c r="W469" s="6">
        <f t="shared" si="823"/>
        <v>0</v>
      </c>
      <c r="X469" s="6">
        <f t="shared" si="823"/>
        <v>36588.711929999998</v>
      </c>
      <c r="Y469" s="6">
        <f t="shared" si="823"/>
        <v>1584.6206140000002</v>
      </c>
      <c r="Z469" s="6">
        <f t="shared" si="823"/>
        <v>0</v>
      </c>
      <c r="AA469" s="6">
        <f t="shared" si="823"/>
        <v>0</v>
      </c>
      <c r="AB469" s="6">
        <f t="shared" si="823"/>
        <v>0</v>
      </c>
      <c r="AC469" s="67"/>
      <c r="AD469" s="55"/>
    </row>
    <row r="470" spans="1:30" s="52" customFormat="1">
      <c r="A470" s="95" t="s">
        <v>92</v>
      </c>
      <c r="B470" s="205">
        <v>2065128</v>
      </c>
      <c r="C470" s="163">
        <f t="shared" si="805"/>
        <v>172094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3"/>
      <c r="D471" s="6">
        <f t="shared" ref="D471" si="824">$C470*D470</f>
        <v>0</v>
      </c>
      <c r="E471" s="6">
        <f t="shared" ref="E471" si="825">$C470*E470</f>
        <v>0</v>
      </c>
      <c r="F471" s="6">
        <f t="shared" ref="F471:AB471" si="826">$C470*F470</f>
        <v>0</v>
      </c>
      <c r="G471" s="6">
        <f t="shared" si="826"/>
        <v>0</v>
      </c>
      <c r="H471" s="6">
        <f t="shared" si="826"/>
        <v>0</v>
      </c>
      <c r="I471" s="6">
        <f t="shared" si="826"/>
        <v>0</v>
      </c>
      <c r="J471" s="6">
        <f t="shared" si="826"/>
        <v>0</v>
      </c>
      <c r="K471" s="6">
        <f t="shared" si="826"/>
        <v>0</v>
      </c>
      <c r="L471" s="6">
        <f t="shared" si="826"/>
        <v>0</v>
      </c>
      <c r="M471" s="6">
        <f t="shared" si="826"/>
        <v>0</v>
      </c>
      <c r="N471" s="6">
        <f t="shared" si="826"/>
        <v>0</v>
      </c>
      <c r="O471" s="6">
        <f t="shared" si="826"/>
        <v>0</v>
      </c>
      <c r="P471" s="6">
        <f t="shared" si="826"/>
        <v>0</v>
      </c>
      <c r="Q471" s="6">
        <f t="shared" si="826"/>
        <v>0</v>
      </c>
      <c r="R471" s="6">
        <f t="shared" si="826"/>
        <v>0</v>
      </c>
      <c r="S471" s="6">
        <f t="shared" si="826"/>
        <v>0</v>
      </c>
      <c r="T471" s="6">
        <f t="shared" si="826"/>
        <v>0</v>
      </c>
      <c r="U471" s="6">
        <f t="shared" si="826"/>
        <v>0</v>
      </c>
      <c r="V471" s="6">
        <f t="shared" si="826"/>
        <v>0</v>
      </c>
      <c r="W471" s="6">
        <f t="shared" si="826"/>
        <v>0</v>
      </c>
      <c r="X471" s="6">
        <f t="shared" si="826"/>
        <v>171749.81200000001</v>
      </c>
      <c r="Y471" s="6">
        <f t="shared" si="826"/>
        <v>344.18799999999999</v>
      </c>
      <c r="Z471" s="6">
        <f t="shared" si="826"/>
        <v>0</v>
      </c>
      <c r="AA471" s="6">
        <f t="shared" si="826"/>
        <v>0</v>
      </c>
      <c r="AB471" s="6">
        <f t="shared" si="826"/>
        <v>0</v>
      </c>
      <c r="AC471" s="67"/>
      <c r="AD471" s="55"/>
    </row>
    <row r="472" spans="1:30" s="52" customFormat="1">
      <c r="A472" s="95" t="s">
        <v>93</v>
      </c>
      <c r="B472" s="205">
        <v>1262259</v>
      </c>
      <c r="C472" s="163">
        <f t="shared" si="805"/>
        <v>105188.25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3"/>
      <c r="D473" s="39">
        <f t="shared" ref="D473" si="827">$C472*D472</f>
        <v>1809.2379000000001</v>
      </c>
      <c r="E473" s="39">
        <f t="shared" ref="E473" si="828">$C472*E472</f>
        <v>0</v>
      </c>
      <c r="F473" s="39">
        <f t="shared" ref="F473:AB473" si="829">$C472*F472</f>
        <v>0</v>
      </c>
      <c r="G473" s="39">
        <f t="shared" si="829"/>
        <v>0</v>
      </c>
      <c r="H473" s="39">
        <f t="shared" si="829"/>
        <v>0</v>
      </c>
      <c r="I473" s="39">
        <f t="shared" si="829"/>
        <v>0</v>
      </c>
      <c r="J473" s="39">
        <f t="shared" si="829"/>
        <v>0</v>
      </c>
      <c r="K473" s="39">
        <f t="shared" si="829"/>
        <v>0</v>
      </c>
      <c r="L473" s="39">
        <f t="shared" si="829"/>
        <v>0</v>
      </c>
      <c r="M473" s="39">
        <f t="shared" si="829"/>
        <v>0</v>
      </c>
      <c r="N473" s="39">
        <f t="shared" si="829"/>
        <v>0</v>
      </c>
      <c r="O473" s="39">
        <f t="shared" si="829"/>
        <v>0</v>
      </c>
      <c r="P473" s="39">
        <f t="shared" si="829"/>
        <v>0</v>
      </c>
      <c r="Q473" s="39">
        <f t="shared" si="829"/>
        <v>27285.832050000001</v>
      </c>
      <c r="R473" s="39">
        <f t="shared" si="829"/>
        <v>0</v>
      </c>
      <c r="S473" s="39">
        <f t="shared" si="829"/>
        <v>11170.99215</v>
      </c>
      <c r="T473" s="39">
        <f t="shared" si="829"/>
        <v>0</v>
      </c>
      <c r="U473" s="39">
        <f t="shared" si="829"/>
        <v>0</v>
      </c>
      <c r="V473" s="39">
        <f t="shared" si="829"/>
        <v>0</v>
      </c>
      <c r="W473" s="39">
        <f t="shared" si="829"/>
        <v>0</v>
      </c>
      <c r="X473" s="39">
        <f t="shared" si="829"/>
        <v>62681.678175000001</v>
      </c>
      <c r="Y473" s="39">
        <f t="shared" si="829"/>
        <v>0</v>
      </c>
      <c r="Z473" s="39">
        <f t="shared" si="829"/>
        <v>2240.5097249999999</v>
      </c>
      <c r="AA473" s="39">
        <f t="shared" si="829"/>
        <v>0</v>
      </c>
      <c r="AB473" s="39">
        <f t="shared" si="829"/>
        <v>0</v>
      </c>
      <c r="AC473" s="67"/>
      <c r="AD473" s="55"/>
    </row>
    <row r="474" spans="1:30" s="52" customFormat="1">
      <c r="A474" s="95" t="s">
        <v>94</v>
      </c>
      <c r="B474" s="205">
        <v>550538</v>
      </c>
      <c r="C474" s="163">
        <f t="shared" si="805"/>
        <v>45878.17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3"/>
      <c r="D475" s="6">
        <f t="shared" ref="D475" si="830">$C474*D474</f>
        <v>0</v>
      </c>
      <c r="E475" s="6">
        <f t="shared" ref="E475" si="831">$C474*E474</f>
        <v>0</v>
      </c>
      <c r="F475" s="6">
        <f t="shared" ref="F475:AB475" si="832">$C474*F474</f>
        <v>0</v>
      </c>
      <c r="G475" s="6">
        <f t="shared" si="832"/>
        <v>0</v>
      </c>
      <c r="H475" s="6">
        <f t="shared" si="832"/>
        <v>0</v>
      </c>
      <c r="I475" s="6">
        <f t="shared" si="832"/>
        <v>0</v>
      </c>
      <c r="J475" s="6">
        <f t="shared" si="832"/>
        <v>0</v>
      </c>
      <c r="K475" s="6">
        <f t="shared" si="832"/>
        <v>0</v>
      </c>
      <c r="L475" s="6">
        <f t="shared" si="832"/>
        <v>0</v>
      </c>
      <c r="M475" s="6">
        <f t="shared" si="832"/>
        <v>0</v>
      </c>
      <c r="N475" s="6">
        <f t="shared" si="832"/>
        <v>0</v>
      </c>
      <c r="O475" s="6">
        <f t="shared" si="832"/>
        <v>0</v>
      </c>
      <c r="P475" s="6">
        <f t="shared" si="832"/>
        <v>0</v>
      </c>
      <c r="Q475" s="6">
        <f t="shared" si="832"/>
        <v>19704.674015000001</v>
      </c>
      <c r="R475" s="6">
        <f t="shared" si="832"/>
        <v>0</v>
      </c>
      <c r="S475" s="6">
        <f t="shared" si="832"/>
        <v>8212.1924299999991</v>
      </c>
      <c r="T475" s="6">
        <f t="shared" si="832"/>
        <v>0</v>
      </c>
      <c r="U475" s="6">
        <f t="shared" si="832"/>
        <v>0</v>
      </c>
      <c r="V475" s="6">
        <f t="shared" si="832"/>
        <v>0</v>
      </c>
      <c r="W475" s="6">
        <f t="shared" si="832"/>
        <v>0</v>
      </c>
      <c r="X475" s="6">
        <f t="shared" si="832"/>
        <v>17598.866011999999</v>
      </c>
      <c r="Y475" s="6">
        <f t="shared" si="832"/>
        <v>362.43754300000001</v>
      </c>
      <c r="Z475" s="6">
        <f t="shared" si="832"/>
        <v>0</v>
      </c>
      <c r="AA475" s="6">
        <f t="shared" si="832"/>
        <v>0</v>
      </c>
      <c r="AB475" s="6">
        <f t="shared" si="832"/>
        <v>0</v>
      </c>
      <c r="AC475" s="67"/>
      <c r="AD475" s="55"/>
    </row>
    <row r="476" spans="1:30" s="52" customFormat="1">
      <c r="A476" s="95" t="s">
        <v>95</v>
      </c>
      <c r="B476" s="206">
        <f>71500316/2</f>
        <v>35750158</v>
      </c>
      <c r="C476" s="163">
        <f t="shared" si="805"/>
        <v>2979179.83</v>
      </c>
      <c r="D476" s="38">
        <v>1.6500000000000001E-2</v>
      </c>
      <c r="E476" s="38">
        <v>0.1429</v>
      </c>
      <c r="F476" s="38">
        <v>5.8200000000000002E-2</v>
      </c>
      <c r="G476" s="38">
        <v>7.4899999999999994E-2</v>
      </c>
      <c r="H476" s="38">
        <v>4.0099999999999997E-2</v>
      </c>
      <c r="I476" s="38">
        <v>0.1406</v>
      </c>
      <c r="J476" s="38">
        <v>2.0299999999999999E-2</v>
      </c>
      <c r="K476" s="38">
        <v>3.2099999999999997E-2</v>
      </c>
      <c r="L476" s="38">
        <v>1.5900000000000001E-2</v>
      </c>
      <c r="M476" s="38">
        <v>2.5499999999999998E-2</v>
      </c>
      <c r="N476" s="38">
        <v>0.1389</v>
      </c>
      <c r="O476" s="38">
        <v>2.35E-2</v>
      </c>
      <c r="P476" s="38">
        <v>0</v>
      </c>
      <c r="Q476" s="38">
        <v>3.5900000000000001E-2</v>
      </c>
      <c r="R476" s="38">
        <v>1.8100000000000002E-2</v>
      </c>
      <c r="S476" s="38">
        <v>4.1999999999999997E-3</v>
      </c>
      <c r="T476" s="38">
        <v>5.11E-2</v>
      </c>
      <c r="U476" s="38">
        <v>1.7299999999999999E-2</v>
      </c>
      <c r="V476" s="38">
        <v>3.6799999999999999E-2</v>
      </c>
      <c r="W476" s="38">
        <v>4.4299999999999999E-2</v>
      </c>
      <c r="X476" s="38">
        <v>5.9900000000000002E-2</v>
      </c>
      <c r="Y476" s="38">
        <v>2.3999999999999998E-3</v>
      </c>
      <c r="Z476" s="5">
        <v>0</v>
      </c>
      <c r="AA476" s="5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3"/>
      <c r="D477" s="6">
        <f t="shared" ref="D477" si="833">$C476*D476</f>
        <v>49156.467195000005</v>
      </c>
      <c r="E477" s="6">
        <f t="shared" ref="E477" si="834">$C476*E476</f>
        <v>425724.79770699999</v>
      </c>
      <c r="F477" s="6">
        <f t="shared" ref="F477:O477" si="835">$C476*F476</f>
        <v>173388.266106</v>
      </c>
      <c r="G477" s="6">
        <f t="shared" si="835"/>
        <v>223140.56926699998</v>
      </c>
      <c r="H477" s="6">
        <f t="shared" si="835"/>
        <v>119465.11118299999</v>
      </c>
      <c r="I477" s="6">
        <f t="shared" si="835"/>
        <v>418872.684098</v>
      </c>
      <c r="J477" s="6">
        <f t="shared" si="835"/>
        <v>60477.350548999995</v>
      </c>
      <c r="K477" s="6">
        <f t="shared" si="835"/>
        <v>95631.672542999993</v>
      </c>
      <c r="L477" s="6">
        <f t="shared" si="835"/>
        <v>47368.959297000001</v>
      </c>
      <c r="M477" s="6">
        <f t="shared" si="835"/>
        <v>75969.085664999991</v>
      </c>
      <c r="N477" s="6">
        <f t="shared" si="835"/>
        <v>413808.07838700002</v>
      </c>
      <c r="O477" s="6">
        <f t="shared" si="835"/>
        <v>70010.726005000004</v>
      </c>
      <c r="P477" s="6">
        <f t="shared" ref="P477" si="836">$C476*P476</f>
        <v>0</v>
      </c>
      <c r="Q477" s="6">
        <f t="shared" ref="Q477" si="837">$C476*Q476</f>
        <v>106952.55589700001</v>
      </c>
      <c r="R477" s="6">
        <f t="shared" ref="R477:AB477" si="838">$C476*R476</f>
        <v>53923.154923000009</v>
      </c>
      <c r="S477" s="6">
        <f t="shared" si="838"/>
        <v>12512.555285999999</v>
      </c>
      <c r="T477" s="6">
        <f t="shared" si="838"/>
        <v>152236.089313</v>
      </c>
      <c r="U477" s="6">
        <f t="shared" si="838"/>
        <v>51539.811059</v>
      </c>
      <c r="V477" s="6">
        <f t="shared" si="838"/>
        <v>109633.817744</v>
      </c>
      <c r="W477" s="6">
        <f t="shared" si="838"/>
        <v>131977.66646899999</v>
      </c>
      <c r="X477" s="6">
        <f t="shared" si="838"/>
        <v>178452.87181700001</v>
      </c>
      <c r="Y477" s="6">
        <f t="shared" si="838"/>
        <v>7150.0315919999994</v>
      </c>
      <c r="Z477" s="6">
        <f t="shared" si="838"/>
        <v>0</v>
      </c>
      <c r="AA477" s="6">
        <f t="shared" si="838"/>
        <v>1787.5078979999998</v>
      </c>
      <c r="AB477" s="6">
        <f t="shared" si="838"/>
        <v>0</v>
      </c>
      <c r="AC477" s="67"/>
      <c r="AD477" s="55"/>
    </row>
    <row r="478" spans="1:30" s="52" customFormat="1">
      <c r="A478" s="95" t="s">
        <v>428</v>
      </c>
      <c r="B478" s="206">
        <f>71500316/2</f>
        <v>35750158</v>
      </c>
      <c r="C478" s="163">
        <f t="shared" si="805"/>
        <v>2979179.83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>
        <v>0.33679999999999999</v>
      </c>
      <c r="R478" s="5"/>
      <c r="S478" s="5">
        <v>3.6799999999999999E-2</v>
      </c>
      <c r="T478" s="5"/>
      <c r="U478" s="5"/>
      <c r="V478" s="5"/>
      <c r="W478" s="5"/>
      <c r="X478" s="5">
        <v>0.60040000000000004</v>
      </c>
      <c r="Y478" s="5">
        <v>2.5999999999999999E-2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3"/>
      <c r="D479" s="6">
        <f t="shared" ref="D479" si="839">$C478*D478</f>
        <v>0</v>
      </c>
      <c r="E479" s="6">
        <f t="shared" ref="E479" si="840">$C478*E478</f>
        <v>0</v>
      </c>
      <c r="F479" s="6">
        <f t="shared" ref="F479:O479" si="841">$C478*F478</f>
        <v>0</v>
      </c>
      <c r="G479" s="6">
        <f t="shared" si="841"/>
        <v>0</v>
      </c>
      <c r="H479" s="6">
        <f t="shared" si="841"/>
        <v>0</v>
      </c>
      <c r="I479" s="6">
        <f t="shared" si="841"/>
        <v>0</v>
      </c>
      <c r="J479" s="6">
        <f t="shared" si="841"/>
        <v>0</v>
      </c>
      <c r="K479" s="6">
        <f t="shared" si="841"/>
        <v>0</v>
      </c>
      <c r="L479" s="6">
        <f t="shared" si="841"/>
        <v>0</v>
      </c>
      <c r="M479" s="6">
        <f t="shared" si="841"/>
        <v>0</v>
      </c>
      <c r="N479" s="6">
        <f t="shared" si="841"/>
        <v>0</v>
      </c>
      <c r="O479" s="6">
        <f t="shared" si="841"/>
        <v>0</v>
      </c>
      <c r="P479" s="6">
        <f t="shared" ref="P479" si="842">$C478*P478</f>
        <v>0</v>
      </c>
      <c r="Q479" s="6">
        <f t="shared" ref="Q479" si="843">$C478*Q478</f>
        <v>1003387.766744</v>
      </c>
      <c r="R479" s="6">
        <f t="shared" ref="R479:AB479" si="844">$C478*R478</f>
        <v>0</v>
      </c>
      <c r="S479" s="6">
        <f t="shared" si="844"/>
        <v>109633.817744</v>
      </c>
      <c r="T479" s="6">
        <f t="shared" si="844"/>
        <v>0</v>
      </c>
      <c r="U479" s="6">
        <f t="shared" si="844"/>
        <v>0</v>
      </c>
      <c r="V479" s="6">
        <f t="shared" si="844"/>
        <v>0</v>
      </c>
      <c r="W479" s="6">
        <f t="shared" si="844"/>
        <v>0</v>
      </c>
      <c r="X479" s="6">
        <f t="shared" si="844"/>
        <v>1788699.5699320002</v>
      </c>
      <c r="Y479" s="6">
        <f t="shared" si="844"/>
        <v>77458.675579999996</v>
      </c>
      <c r="Z479" s="6">
        <f t="shared" si="844"/>
        <v>0</v>
      </c>
      <c r="AA479" s="6">
        <f t="shared" si="844"/>
        <v>0</v>
      </c>
      <c r="AB479" s="6">
        <f t="shared" si="844"/>
        <v>0</v>
      </c>
      <c r="AC479" s="67"/>
      <c r="AD479" s="55"/>
    </row>
    <row r="480" spans="1:30" s="52" customFormat="1">
      <c r="A480" s="95" t="s">
        <v>96</v>
      </c>
      <c r="B480" s="206">
        <v>3884464</v>
      </c>
      <c r="C480" s="163">
        <f t="shared" si="805"/>
        <v>323705.33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3"/>
      <c r="D481" s="39">
        <f t="shared" ref="D481" si="845">$C480*D480</f>
        <v>16476.601297000001</v>
      </c>
      <c r="E481" s="39">
        <f t="shared" ref="E481" si="846">$C480*E480</f>
        <v>0</v>
      </c>
      <c r="F481" s="39">
        <f t="shared" ref="F481:AB481" si="847">$C480*F480</f>
        <v>0</v>
      </c>
      <c r="G481" s="39">
        <f t="shared" si="847"/>
        <v>0</v>
      </c>
      <c r="H481" s="39">
        <f t="shared" si="847"/>
        <v>0</v>
      </c>
      <c r="I481" s="39">
        <f t="shared" si="847"/>
        <v>938.74545699999999</v>
      </c>
      <c r="J481" s="39">
        <f t="shared" si="847"/>
        <v>97.111598999999998</v>
      </c>
      <c r="K481" s="39">
        <f t="shared" si="847"/>
        <v>0</v>
      </c>
      <c r="L481" s="39">
        <f t="shared" si="847"/>
        <v>0</v>
      </c>
      <c r="M481" s="39">
        <f t="shared" si="847"/>
        <v>5697.2138080000004</v>
      </c>
      <c r="N481" s="39">
        <f t="shared" si="847"/>
        <v>0</v>
      </c>
      <c r="O481" s="39">
        <f t="shared" si="847"/>
        <v>0</v>
      </c>
      <c r="P481" s="39">
        <f t="shared" si="847"/>
        <v>0</v>
      </c>
      <c r="Q481" s="39">
        <f t="shared" si="847"/>
        <v>105948.75450900001</v>
      </c>
      <c r="R481" s="39">
        <f t="shared" si="847"/>
        <v>0</v>
      </c>
      <c r="S481" s="39">
        <f t="shared" si="847"/>
        <v>20458.176856000002</v>
      </c>
      <c r="T481" s="39">
        <f t="shared" si="847"/>
        <v>32500.015132000004</v>
      </c>
      <c r="U481" s="39">
        <f t="shared" si="847"/>
        <v>1812.7498480000002</v>
      </c>
      <c r="V481" s="39">
        <f t="shared" si="847"/>
        <v>0</v>
      </c>
      <c r="W481" s="39">
        <f t="shared" si="847"/>
        <v>0</v>
      </c>
      <c r="X481" s="39">
        <f t="shared" si="847"/>
        <v>131780.439843</v>
      </c>
      <c r="Y481" s="39">
        <f t="shared" si="847"/>
        <v>4920.3210159999999</v>
      </c>
      <c r="Z481" s="39">
        <f t="shared" si="847"/>
        <v>3075.2006350000001</v>
      </c>
      <c r="AA481" s="39">
        <f t="shared" si="847"/>
        <v>0</v>
      </c>
      <c r="AB481" s="39">
        <f t="shared" si="847"/>
        <v>0</v>
      </c>
      <c r="AC481" s="67"/>
      <c r="AD481" s="55"/>
    </row>
    <row r="482" spans="1:30" s="52" customFormat="1">
      <c r="A482" s="95" t="s">
        <v>97</v>
      </c>
      <c r="B482" s="74">
        <f>2151/2</f>
        <v>1075.5</v>
      </c>
      <c r="C482" s="163">
        <f t="shared" si="805"/>
        <v>89.63</v>
      </c>
      <c r="D482" s="38">
        <v>1.6500000000000001E-2</v>
      </c>
      <c r="E482" s="38">
        <v>0.1429</v>
      </c>
      <c r="F482" s="38">
        <v>5.8200000000000002E-2</v>
      </c>
      <c r="G482" s="38">
        <v>7.4899999999999994E-2</v>
      </c>
      <c r="H482" s="38">
        <v>4.0099999999999997E-2</v>
      </c>
      <c r="I482" s="38">
        <v>0.1406</v>
      </c>
      <c r="J482" s="38">
        <v>2.0299999999999999E-2</v>
      </c>
      <c r="K482" s="38">
        <v>3.2099999999999997E-2</v>
      </c>
      <c r="L482" s="38">
        <v>1.5900000000000001E-2</v>
      </c>
      <c r="M482" s="38">
        <v>2.5499999999999998E-2</v>
      </c>
      <c r="N482" s="38">
        <v>0.1389</v>
      </c>
      <c r="O482" s="38">
        <v>2.35E-2</v>
      </c>
      <c r="P482" s="38">
        <v>0</v>
      </c>
      <c r="Q482" s="38">
        <v>3.5900000000000001E-2</v>
      </c>
      <c r="R482" s="38">
        <v>1.8100000000000002E-2</v>
      </c>
      <c r="S482" s="38">
        <v>4.1999999999999997E-3</v>
      </c>
      <c r="T482" s="38">
        <v>5.11E-2</v>
      </c>
      <c r="U482" s="38">
        <v>1.7299999999999999E-2</v>
      </c>
      <c r="V482" s="38">
        <v>3.6799999999999999E-2</v>
      </c>
      <c r="W482" s="38">
        <v>4.4299999999999999E-2</v>
      </c>
      <c r="X482" s="38">
        <v>5.9900000000000002E-2</v>
      </c>
      <c r="Y482" s="38">
        <v>2.3999999999999998E-3</v>
      </c>
      <c r="Z482" s="5">
        <v>0</v>
      </c>
      <c r="AA482" s="5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3"/>
      <c r="D483" s="6">
        <f t="shared" ref="D483" si="848">$C482*D482</f>
        <v>1.4788950000000001</v>
      </c>
      <c r="E483" s="6">
        <f t="shared" ref="E483" si="849">$C482*E482</f>
        <v>12.808126999999999</v>
      </c>
      <c r="F483" s="6">
        <f t="shared" ref="F483:O483" si="850">$C482*F482</f>
        <v>5.2164659999999996</v>
      </c>
      <c r="G483" s="6">
        <f t="shared" si="850"/>
        <v>6.7132869999999993</v>
      </c>
      <c r="H483" s="6">
        <f t="shared" si="850"/>
        <v>3.5941629999999996</v>
      </c>
      <c r="I483" s="6">
        <f t="shared" si="850"/>
        <v>12.601977999999999</v>
      </c>
      <c r="J483" s="6">
        <f t="shared" si="850"/>
        <v>1.8194889999999997</v>
      </c>
      <c r="K483" s="6">
        <f t="shared" si="850"/>
        <v>2.8771229999999997</v>
      </c>
      <c r="L483" s="6">
        <f t="shared" si="850"/>
        <v>1.425117</v>
      </c>
      <c r="M483" s="6">
        <f t="shared" si="850"/>
        <v>2.2855649999999996</v>
      </c>
      <c r="N483" s="6">
        <f t="shared" si="850"/>
        <v>12.449606999999999</v>
      </c>
      <c r="O483" s="6">
        <f t="shared" si="850"/>
        <v>2.1063049999999999</v>
      </c>
      <c r="P483" s="6">
        <f t="shared" ref="P483" si="851">$C482*P482</f>
        <v>0</v>
      </c>
      <c r="Q483" s="6">
        <f t="shared" ref="Q483" si="852">$C482*Q482</f>
        <v>3.2177169999999999</v>
      </c>
      <c r="R483" s="6">
        <f t="shared" ref="R483:AB483" si="853">$C482*R482</f>
        <v>1.6223030000000001</v>
      </c>
      <c r="S483" s="6">
        <f t="shared" si="853"/>
        <v>0.37644599999999995</v>
      </c>
      <c r="T483" s="6">
        <f t="shared" si="853"/>
        <v>4.5800929999999997</v>
      </c>
      <c r="U483" s="6">
        <f t="shared" si="853"/>
        <v>1.5505989999999998</v>
      </c>
      <c r="V483" s="6">
        <f t="shared" si="853"/>
        <v>3.298384</v>
      </c>
      <c r="W483" s="6">
        <f t="shared" si="853"/>
        <v>3.9706089999999996</v>
      </c>
      <c r="X483" s="6">
        <f t="shared" si="853"/>
        <v>5.3688370000000001</v>
      </c>
      <c r="Y483" s="6">
        <f t="shared" si="853"/>
        <v>0.21511199999999997</v>
      </c>
      <c r="Z483" s="6">
        <f t="shared" si="853"/>
        <v>0</v>
      </c>
      <c r="AA483" s="6">
        <f t="shared" si="853"/>
        <v>5.3777999999999992E-2</v>
      </c>
      <c r="AB483" s="6">
        <f t="shared" si="853"/>
        <v>0</v>
      </c>
      <c r="AC483" s="67"/>
      <c r="AD483" s="55"/>
    </row>
    <row r="484" spans="1:30" s="52" customFormat="1">
      <c r="A484" s="95" t="s">
        <v>429</v>
      </c>
      <c r="B484" s="74">
        <f>2151/2</f>
        <v>1075.5</v>
      </c>
      <c r="C484" s="163">
        <f t="shared" si="805"/>
        <v>89.63</v>
      </c>
      <c r="D484" s="5">
        <v>6.7000000000000004E-2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0.3029</v>
      </c>
      <c r="R484" s="5"/>
      <c r="S484" s="5">
        <v>4.9799999999999997E-2</v>
      </c>
      <c r="T484" s="5">
        <v>0</v>
      </c>
      <c r="U484" s="5"/>
      <c r="V484" s="5"/>
      <c r="W484" s="5"/>
      <c r="X484" s="5">
        <v>0.55620000000000003</v>
      </c>
      <c r="Y484" s="5">
        <v>2.41E-2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3"/>
      <c r="D485" s="6">
        <f t="shared" ref="D485" si="854">$C484*D484</f>
        <v>6.0052099999999999</v>
      </c>
      <c r="E485" s="6">
        <f t="shared" ref="E485" si="855">$C484*E484</f>
        <v>0</v>
      </c>
      <c r="F485" s="6">
        <f t="shared" ref="F485:O485" si="856">$C484*F484</f>
        <v>0</v>
      </c>
      <c r="G485" s="6">
        <f t="shared" si="856"/>
        <v>0</v>
      </c>
      <c r="H485" s="6">
        <f t="shared" si="856"/>
        <v>0</v>
      </c>
      <c r="I485" s="6">
        <f t="shared" si="856"/>
        <v>0</v>
      </c>
      <c r="J485" s="6">
        <f t="shared" si="856"/>
        <v>0</v>
      </c>
      <c r="K485" s="6">
        <f t="shared" si="856"/>
        <v>0</v>
      </c>
      <c r="L485" s="6">
        <f t="shared" si="856"/>
        <v>0</v>
      </c>
      <c r="M485" s="6">
        <f t="shared" si="856"/>
        <v>0</v>
      </c>
      <c r="N485" s="6">
        <f t="shared" si="856"/>
        <v>0</v>
      </c>
      <c r="O485" s="6">
        <f t="shared" si="856"/>
        <v>0</v>
      </c>
      <c r="P485" s="6">
        <f t="shared" ref="P485" si="857">$C484*P484</f>
        <v>0</v>
      </c>
      <c r="Q485" s="6">
        <f t="shared" ref="Q485" si="858">$C484*Q484</f>
        <v>27.148927</v>
      </c>
      <c r="R485" s="6">
        <f t="shared" ref="R485:AB485" si="859">$C484*R484</f>
        <v>0</v>
      </c>
      <c r="S485" s="6">
        <f t="shared" si="859"/>
        <v>4.4635739999999995</v>
      </c>
      <c r="T485" s="6">
        <f t="shared" si="859"/>
        <v>0</v>
      </c>
      <c r="U485" s="6">
        <f t="shared" si="859"/>
        <v>0</v>
      </c>
      <c r="V485" s="6">
        <f t="shared" si="859"/>
        <v>0</v>
      </c>
      <c r="W485" s="6">
        <f t="shared" si="859"/>
        <v>0</v>
      </c>
      <c r="X485" s="6">
        <f t="shared" si="859"/>
        <v>49.852206000000002</v>
      </c>
      <c r="Y485" s="6">
        <f t="shared" si="859"/>
        <v>2.1600829999999998</v>
      </c>
      <c r="Z485" s="6">
        <f t="shared" si="859"/>
        <v>0</v>
      </c>
      <c r="AA485" s="6">
        <f t="shared" si="859"/>
        <v>0</v>
      </c>
      <c r="AB485" s="6">
        <f t="shared" si="859"/>
        <v>0</v>
      </c>
      <c r="AC485" s="67"/>
      <c r="AD485" s="55"/>
    </row>
    <row r="486" spans="1:30" s="52" customFormat="1">
      <c r="A486" s="95" t="s">
        <v>98</v>
      </c>
      <c r="B486" s="205">
        <v>766008</v>
      </c>
      <c r="C486" s="163">
        <f t="shared" si="805"/>
        <v>63834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3"/>
      <c r="D487" s="6">
        <f t="shared" ref="D487" si="860">$C486*D486</f>
        <v>0</v>
      </c>
      <c r="E487" s="6">
        <f t="shared" ref="E487" si="861">$C486*E486</f>
        <v>0</v>
      </c>
      <c r="F487" s="6">
        <f t="shared" ref="F487:AB487" si="862">$C486*F486</f>
        <v>0</v>
      </c>
      <c r="G487" s="6">
        <f t="shared" si="862"/>
        <v>0</v>
      </c>
      <c r="H487" s="6">
        <f t="shared" si="862"/>
        <v>797.92500000000007</v>
      </c>
      <c r="I487" s="6">
        <f t="shared" si="862"/>
        <v>0</v>
      </c>
      <c r="J487" s="6">
        <f t="shared" si="862"/>
        <v>0</v>
      </c>
      <c r="K487" s="6">
        <f t="shared" si="862"/>
        <v>0</v>
      </c>
      <c r="L487" s="6">
        <f t="shared" si="862"/>
        <v>0</v>
      </c>
      <c r="M487" s="6">
        <f t="shared" si="862"/>
        <v>0</v>
      </c>
      <c r="N487" s="6">
        <f t="shared" si="862"/>
        <v>0</v>
      </c>
      <c r="O487" s="6">
        <f t="shared" si="862"/>
        <v>0</v>
      </c>
      <c r="P487" s="6">
        <f t="shared" si="862"/>
        <v>0</v>
      </c>
      <c r="Q487" s="6">
        <f t="shared" si="862"/>
        <v>6332.3328000000001</v>
      </c>
      <c r="R487" s="6">
        <f t="shared" si="862"/>
        <v>0</v>
      </c>
      <c r="S487" s="6">
        <f t="shared" si="862"/>
        <v>555.35579999999993</v>
      </c>
      <c r="T487" s="6">
        <f t="shared" si="862"/>
        <v>0</v>
      </c>
      <c r="U487" s="6">
        <f t="shared" si="862"/>
        <v>0</v>
      </c>
      <c r="V487" s="6">
        <f t="shared" si="862"/>
        <v>708.55740000000003</v>
      </c>
      <c r="W487" s="6">
        <f t="shared" si="862"/>
        <v>0</v>
      </c>
      <c r="X487" s="6">
        <f t="shared" si="862"/>
        <v>53448.208200000001</v>
      </c>
      <c r="Y487" s="6">
        <f t="shared" si="862"/>
        <v>1991.6207999999999</v>
      </c>
      <c r="Z487" s="6">
        <f t="shared" si="862"/>
        <v>0</v>
      </c>
      <c r="AA487" s="6">
        <f t="shared" si="862"/>
        <v>0</v>
      </c>
      <c r="AB487" s="6">
        <f t="shared" si="862"/>
        <v>0</v>
      </c>
      <c r="AC487" s="67"/>
      <c r="AD487" s="55"/>
    </row>
    <row r="488" spans="1:30" s="52" customFormat="1">
      <c r="A488" s="95" t="s">
        <v>99</v>
      </c>
      <c r="B488" s="205">
        <v>1746693</v>
      </c>
      <c r="C488" s="163">
        <f t="shared" si="805"/>
        <v>145557.75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3"/>
      <c r="D489" s="39">
        <f t="shared" ref="D489" si="863">$C488*D488</f>
        <v>0</v>
      </c>
      <c r="E489" s="39">
        <f t="shared" ref="E489" si="864">$C488*E488</f>
        <v>0</v>
      </c>
      <c r="F489" s="39">
        <f t="shared" ref="F489:AB489" si="865">$C488*F488</f>
        <v>0</v>
      </c>
      <c r="G489" s="39">
        <f t="shared" si="865"/>
        <v>0</v>
      </c>
      <c r="H489" s="39">
        <f t="shared" si="865"/>
        <v>0</v>
      </c>
      <c r="I489" s="39">
        <f t="shared" si="865"/>
        <v>0</v>
      </c>
      <c r="J489" s="39">
        <f t="shared" si="865"/>
        <v>0</v>
      </c>
      <c r="K489" s="39">
        <f t="shared" si="865"/>
        <v>0</v>
      </c>
      <c r="L489" s="39">
        <f t="shared" si="865"/>
        <v>0</v>
      </c>
      <c r="M489" s="39">
        <f t="shared" si="865"/>
        <v>0</v>
      </c>
      <c r="N489" s="39">
        <f t="shared" si="865"/>
        <v>0</v>
      </c>
      <c r="O489" s="39">
        <f t="shared" si="865"/>
        <v>0</v>
      </c>
      <c r="P489" s="39">
        <f t="shared" si="865"/>
        <v>0</v>
      </c>
      <c r="Q489" s="39">
        <f t="shared" si="865"/>
        <v>42226.303275000006</v>
      </c>
      <c r="R489" s="39">
        <f t="shared" si="865"/>
        <v>0</v>
      </c>
      <c r="S489" s="39">
        <f t="shared" si="865"/>
        <v>3988.28235</v>
      </c>
      <c r="T489" s="39">
        <f t="shared" si="865"/>
        <v>0</v>
      </c>
      <c r="U489" s="39">
        <f t="shared" si="865"/>
        <v>0</v>
      </c>
      <c r="V489" s="39">
        <f t="shared" si="865"/>
        <v>0</v>
      </c>
      <c r="W489" s="39">
        <f t="shared" si="865"/>
        <v>0</v>
      </c>
      <c r="X489" s="39">
        <f t="shared" si="865"/>
        <v>94394.200874999995</v>
      </c>
      <c r="Y489" s="39">
        <f t="shared" si="865"/>
        <v>3682.6110749999998</v>
      </c>
      <c r="Z489" s="39">
        <f t="shared" si="865"/>
        <v>1266.3524249999998</v>
      </c>
      <c r="AA489" s="39">
        <f t="shared" si="865"/>
        <v>0</v>
      </c>
      <c r="AB489" s="39">
        <f t="shared" si="865"/>
        <v>0</v>
      </c>
      <c r="AC489" s="67"/>
      <c r="AD489" s="55"/>
    </row>
    <row r="490" spans="1:30" s="52" customFormat="1">
      <c r="A490" s="95" t="s">
        <v>100</v>
      </c>
      <c r="B490" s="205">
        <v>1816996</v>
      </c>
      <c r="C490" s="163">
        <f t="shared" si="805"/>
        <v>151416.32999999999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3"/>
      <c r="D491" s="39">
        <f t="shared" ref="D491" si="866">$C490*D490</f>
        <v>0</v>
      </c>
      <c r="E491" s="39">
        <f t="shared" ref="E491" si="867">$C490*E490</f>
        <v>0</v>
      </c>
      <c r="F491" s="39">
        <f t="shared" ref="F491:AB491" si="868">$C490*F490</f>
        <v>0</v>
      </c>
      <c r="G491" s="39">
        <f t="shared" si="868"/>
        <v>0</v>
      </c>
      <c r="H491" s="39">
        <f t="shared" si="868"/>
        <v>0</v>
      </c>
      <c r="I491" s="39">
        <f t="shared" si="868"/>
        <v>0</v>
      </c>
      <c r="J491" s="39">
        <f t="shared" si="868"/>
        <v>0</v>
      </c>
      <c r="K491" s="39">
        <f t="shared" si="868"/>
        <v>0</v>
      </c>
      <c r="L491" s="39">
        <f t="shared" si="868"/>
        <v>0</v>
      </c>
      <c r="M491" s="39">
        <f t="shared" si="868"/>
        <v>0</v>
      </c>
      <c r="N491" s="39">
        <f t="shared" si="868"/>
        <v>0</v>
      </c>
      <c r="O491" s="39">
        <f t="shared" si="868"/>
        <v>0</v>
      </c>
      <c r="P491" s="39">
        <f t="shared" si="868"/>
        <v>0</v>
      </c>
      <c r="Q491" s="39">
        <f t="shared" si="868"/>
        <v>44183.285093999999</v>
      </c>
      <c r="R491" s="39">
        <f t="shared" si="868"/>
        <v>0</v>
      </c>
      <c r="S491" s="39">
        <f t="shared" si="868"/>
        <v>4148.8074419999994</v>
      </c>
      <c r="T491" s="39">
        <f t="shared" si="868"/>
        <v>0</v>
      </c>
      <c r="U491" s="39">
        <f t="shared" si="868"/>
        <v>0</v>
      </c>
      <c r="V491" s="39">
        <f t="shared" si="868"/>
        <v>0</v>
      </c>
      <c r="W491" s="39">
        <f t="shared" si="868"/>
        <v>0</v>
      </c>
      <c r="X491" s="39">
        <f t="shared" si="868"/>
        <v>97936.082244000005</v>
      </c>
      <c r="Y491" s="39">
        <f t="shared" si="868"/>
        <v>3830.8331489999996</v>
      </c>
      <c r="Z491" s="39">
        <f t="shared" si="868"/>
        <v>1317.3220709999998</v>
      </c>
      <c r="AA491" s="39">
        <f t="shared" si="868"/>
        <v>0</v>
      </c>
      <c r="AB491" s="39">
        <f t="shared" si="868"/>
        <v>0</v>
      </c>
      <c r="AC491" s="67"/>
      <c r="AD491" s="55"/>
    </row>
    <row r="492" spans="1:30" s="52" customFormat="1">
      <c r="A492" s="95" t="s">
        <v>101</v>
      </c>
      <c r="B492" s="74">
        <f>41817/2</f>
        <v>20908.5</v>
      </c>
      <c r="C492" s="163">
        <f t="shared" si="805"/>
        <v>1742.38</v>
      </c>
      <c r="D492" s="38">
        <v>1.6500000000000001E-2</v>
      </c>
      <c r="E492" s="38">
        <v>0.1429</v>
      </c>
      <c r="F492" s="38">
        <v>5.8200000000000002E-2</v>
      </c>
      <c r="G492" s="38">
        <v>7.4899999999999994E-2</v>
      </c>
      <c r="H492" s="38">
        <v>4.0099999999999997E-2</v>
      </c>
      <c r="I492" s="38">
        <v>0.1406</v>
      </c>
      <c r="J492" s="38">
        <v>2.0299999999999999E-2</v>
      </c>
      <c r="K492" s="38">
        <v>3.2099999999999997E-2</v>
      </c>
      <c r="L492" s="38">
        <v>1.5900000000000001E-2</v>
      </c>
      <c r="M492" s="38">
        <v>2.5499999999999998E-2</v>
      </c>
      <c r="N492" s="38">
        <v>0.1389</v>
      </c>
      <c r="O492" s="38">
        <v>2.35E-2</v>
      </c>
      <c r="P492" s="38">
        <v>0</v>
      </c>
      <c r="Q492" s="38">
        <v>3.5900000000000001E-2</v>
      </c>
      <c r="R492" s="38">
        <v>1.8100000000000002E-2</v>
      </c>
      <c r="S492" s="38">
        <v>4.1999999999999997E-3</v>
      </c>
      <c r="T492" s="38">
        <v>5.11E-2</v>
      </c>
      <c r="U492" s="38">
        <v>1.7299999999999999E-2</v>
      </c>
      <c r="V492" s="38">
        <v>3.6799999999999999E-2</v>
      </c>
      <c r="W492" s="38">
        <v>4.4299999999999999E-2</v>
      </c>
      <c r="X492" s="38">
        <v>5.9900000000000002E-2</v>
      </c>
      <c r="Y492" s="38">
        <v>2.3999999999999998E-3</v>
      </c>
      <c r="Z492" s="5">
        <v>0</v>
      </c>
      <c r="AA492" s="5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3"/>
      <c r="D493" s="6">
        <f t="shared" ref="D493" si="869">$C492*D492</f>
        <v>28.749270000000003</v>
      </c>
      <c r="E493" s="6">
        <f t="shared" ref="E493" si="870">$C492*E492</f>
        <v>248.98610200000002</v>
      </c>
      <c r="F493" s="6">
        <f t="shared" ref="F493:O493" si="871">$C492*F492</f>
        <v>101.40651600000001</v>
      </c>
      <c r="G493" s="6">
        <f t="shared" si="871"/>
        <v>130.50426200000001</v>
      </c>
      <c r="H493" s="6">
        <f t="shared" si="871"/>
        <v>69.869438000000002</v>
      </c>
      <c r="I493" s="6">
        <f t="shared" si="871"/>
        <v>244.97862800000001</v>
      </c>
      <c r="J493" s="6">
        <f t="shared" si="871"/>
        <v>35.370314</v>
      </c>
      <c r="K493" s="6">
        <f t="shared" si="871"/>
        <v>55.930397999999997</v>
      </c>
      <c r="L493" s="6">
        <f t="shared" si="871"/>
        <v>27.703842000000002</v>
      </c>
      <c r="M493" s="6">
        <f t="shared" si="871"/>
        <v>44.430689999999998</v>
      </c>
      <c r="N493" s="6">
        <f t="shared" si="871"/>
        <v>242.016582</v>
      </c>
      <c r="O493" s="6">
        <f t="shared" si="871"/>
        <v>40.945930000000004</v>
      </c>
      <c r="P493" s="6">
        <f t="shared" ref="P493" si="872">$C492*P492</f>
        <v>0</v>
      </c>
      <c r="Q493" s="6">
        <f t="shared" ref="Q493" si="873">$C492*Q492</f>
        <v>62.551442000000009</v>
      </c>
      <c r="R493" s="6">
        <f t="shared" ref="R493:AB493" si="874">$C492*R492</f>
        <v>31.537078000000005</v>
      </c>
      <c r="S493" s="6">
        <f t="shared" si="874"/>
        <v>7.3179959999999999</v>
      </c>
      <c r="T493" s="6">
        <f t="shared" si="874"/>
        <v>89.035617999999999</v>
      </c>
      <c r="U493" s="6">
        <f t="shared" si="874"/>
        <v>30.143174000000002</v>
      </c>
      <c r="V493" s="6">
        <f t="shared" si="874"/>
        <v>64.119584000000003</v>
      </c>
      <c r="W493" s="6">
        <f t="shared" si="874"/>
        <v>77.18743400000001</v>
      </c>
      <c r="X493" s="6">
        <f t="shared" si="874"/>
        <v>104.36856200000001</v>
      </c>
      <c r="Y493" s="6">
        <f t="shared" si="874"/>
        <v>4.1817120000000001</v>
      </c>
      <c r="Z493" s="6">
        <f t="shared" si="874"/>
        <v>0</v>
      </c>
      <c r="AA493" s="6">
        <f t="shared" si="874"/>
        <v>1.045428</v>
      </c>
      <c r="AB493" s="6">
        <f t="shared" si="874"/>
        <v>0</v>
      </c>
      <c r="AC493" s="67"/>
      <c r="AD493" s="55"/>
    </row>
    <row r="494" spans="1:30" s="52" customFormat="1">
      <c r="A494" s="95" t="s">
        <v>430</v>
      </c>
      <c r="B494" s="74">
        <f>41817/2</f>
        <v>20908.5</v>
      </c>
      <c r="C494" s="163">
        <f t="shared" si="805"/>
        <v>1742.38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0.33679999999999999</v>
      </c>
      <c r="R494" s="5"/>
      <c r="S494" s="5">
        <v>3.6799999999999999E-2</v>
      </c>
      <c r="T494" s="5"/>
      <c r="U494" s="5"/>
      <c r="V494" s="5"/>
      <c r="W494" s="5"/>
      <c r="X494" s="5">
        <v>0.60040000000000004</v>
      </c>
      <c r="Y494" s="5">
        <v>2.5999999999999999E-2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3"/>
      <c r="D495" s="6">
        <f t="shared" ref="D495" si="875">$C494*D494</f>
        <v>0</v>
      </c>
      <c r="E495" s="6">
        <f t="shared" ref="E495" si="876">$C494*E494</f>
        <v>0</v>
      </c>
      <c r="F495" s="6">
        <f t="shared" ref="F495:O495" si="877">$C494*F494</f>
        <v>0</v>
      </c>
      <c r="G495" s="6">
        <f t="shared" si="877"/>
        <v>0</v>
      </c>
      <c r="H495" s="6">
        <f t="shared" si="877"/>
        <v>0</v>
      </c>
      <c r="I495" s="6">
        <f t="shared" si="877"/>
        <v>0</v>
      </c>
      <c r="J495" s="6">
        <f t="shared" si="877"/>
        <v>0</v>
      </c>
      <c r="K495" s="6">
        <f t="shared" si="877"/>
        <v>0</v>
      </c>
      <c r="L495" s="6">
        <f t="shared" si="877"/>
        <v>0</v>
      </c>
      <c r="M495" s="6">
        <f t="shared" si="877"/>
        <v>0</v>
      </c>
      <c r="N495" s="6">
        <f t="shared" si="877"/>
        <v>0</v>
      </c>
      <c r="O495" s="6">
        <f t="shared" si="877"/>
        <v>0</v>
      </c>
      <c r="P495" s="6">
        <f t="shared" ref="P495" si="878">$C494*P494</f>
        <v>0</v>
      </c>
      <c r="Q495" s="6">
        <f t="shared" ref="Q495" si="879">$C494*Q494</f>
        <v>586.83358399999997</v>
      </c>
      <c r="R495" s="6">
        <f t="shared" ref="R495:AB495" si="880">$C494*R494</f>
        <v>0</v>
      </c>
      <c r="S495" s="6">
        <f t="shared" si="880"/>
        <v>64.119584000000003</v>
      </c>
      <c r="T495" s="6">
        <f t="shared" si="880"/>
        <v>0</v>
      </c>
      <c r="U495" s="6">
        <f t="shared" si="880"/>
        <v>0</v>
      </c>
      <c r="V495" s="6">
        <f t="shared" si="880"/>
        <v>0</v>
      </c>
      <c r="W495" s="6">
        <f t="shared" si="880"/>
        <v>0</v>
      </c>
      <c r="X495" s="6">
        <f t="shared" si="880"/>
        <v>1046.1249520000001</v>
      </c>
      <c r="Y495" s="6">
        <f t="shared" si="880"/>
        <v>45.301880000000004</v>
      </c>
      <c r="Z495" s="6">
        <f t="shared" si="880"/>
        <v>0</v>
      </c>
      <c r="AA495" s="6">
        <f t="shared" si="880"/>
        <v>0</v>
      </c>
      <c r="AB495" s="6">
        <f t="shared" si="880"/>
        <v>0</v>
      </c>
      <c r="AC495" s="67"/>
      <c r="AD495" s="55"/>
    </row>
    <row r="496" spans="1:30" s="52" customFormat="1">
      <c r="A496" s="95" t="s">
        <v>102</v>
      </c>
      <c r="B496" s="74">
        <f>1413046/2</f>
        <v>706523</v>
      </c>
      <c r="C496" s="163">
        <f t="shared" si="805"/>
        <v>58876.92</v>
      </c>
      <c r="D496" s="38">
        <v>1.6500000000000001E-2</v>
      </c>
      <c r="E496" s="38">
        <v>0.1429</v>
      </c>
      <c r="F496" s="38">
        <v>5.8200000000000002E-2</v>
      </c>
      <c r="G496" s="38">
        <v>7.4899999999999994E-2</v>
      </c>
      <c r="H496" s="38">
        <v>4.0099999999999997E-2</v>
      </c>
      <c r="I496" s="38">
        <v>0.1406</v>
      </c>
      <c r="J496" s="38">
        <v>2.0299999999999999E-2</v>
      </c>
      <c r="K496" s="38">
        <v>3.2099999999999997E-2</v>
      </c>
      <c r="L496" s="38">
        <v>1.5900000000000001E-2</v>
      </c>
      <c r="M496" s="38">
        <v>2.5499999999999998E-2</v>
      </c>
      <c r="N496" s="38">
        <v>0.1389</v>
      </c>
      <c r="O496" s="38">
        <v>2.35E-2</v>
      </c>
      <c r="P496" s="38">
        <v>0</v>
      </c>
      <c r="Q496" s="38">
        <v>3.5900000000000001E-2</v>
      </c>
      <c r="R496" s="38">
        <v>1.8100000000000002E-2</v>
      </c>
      <c r="S496" s="38">
        <v>4.1999999999999997E-3</v>
      </c>
      <c r="T496" s="38">
        <v>5.11E-2</v>
      </c>
      <c r="U496" s="38">
        <v>1.7299999999999999E-2</v>
      </c>
      <c r="V496" s="38">
        <v>3.6799999999999999E-2</v>
      </c>
      <c r="W496" s="38">
        <v>4.4299999999999999E-2</v>
      </c>
      <c r="X496" s="38">
        <v>5.9900000000000002E-2</v>
      </c>
      <c r="Y496" s="38">
        <v>2.3999999999999998E-3</v>
      </c>
      <c r="Z496" s="5">
        <v>0</v>
      </c>
      <c r="AA496" s="5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3"/>
      <c r="D497" s="6">
        <f t="shared" ref="D497" si="881">$C496*D496</f>
        <v>971.46918000000005</v>
      </c>
      <c r="E497" s="6">
        <f t="shared" ref="E497" si="882">$C496*E496</f>
        <v>8413.5118679999996</v>
      </c>
      <c r="F497" s="6">
        <f t="shared" ref="F497:O497" si="883">$C496*F496</f>
        <v>3426.6367439999999</v>
      </c>
      <c r="G497" s="6">
        <f t="shared" si="883"/>
        <v>4409.881308</v>
      </c>
      <c r="H497" s="6">
        <f t="shared" si="883"/>
        <v>2360.9644919999996</v>
      </c>
      <c r="I497" s="6">
        <f t="shared" si="883"/>
        <v>8278.0949519999995</v>
      </c>
      <c r="J497" s="6">
        <f t="shared" si="883"/>
        <v>1195.201476</v>
      </c>
      <c r="K497" s="6">
        <f t="shared" si="883"/>
        <v>1889.9491319999997</v>
      </c>
      <c r="L497" s="6">
        <f t="shared" si="883"/>
        <v>936.14302800000007</v>
      </c>
      <c r="M497" s="6">
        <f t="shared" si="883"/>
        <v>1501.3614599999999</v>
      </c>
      <c r="N497" s="6">
        <f t="shared" si="883"/>
        <v>8178.0041879999999</v>
      </c>
      <c r="O497" s="6">
        <f t="shared" si="883"/>
        <v>1383.60762</v>
      </c>
      <c r="P497" s="6">
        <f t="shared" ref="P497" si="884">$C496*P496</f>
        <v>0</v>
      </c>
      <c r="Q497" s="6">
        <f t="shared" ref="Q497" si="885">$C496*Q496</f>
        <v>2113.6814279999999</v>
      </c>
      <c r="R497" s="6">
        <f t="shared" ref="R497:AB497" si="886">$C496*R496</f>
        <v>1065.6722520000001</v>
      </c>
      <c r="S497" s="6">
        <f t="shared" si="886"/>
        <v>247.28306399999997</v>
      </c>
      <c r="T497" s="6">
        <f t="shared" si="886"/>
        <v>3008.6106119999999</v>
      </c>
      <c r="U497" s="6">
        <f t="shared" si="886"/>
        <v>1018.5707159999999</v>
      </c>
      <c r="V497" s="6">
        <f t="shared" si="886"/>
        <v>2166.6706559999998</v>
      </c>
      <c r="W497" s="6">
        <f t="shared" si="886"/>
        <v>2608.2475559999998</v>
      </c>
      <c r="X497" s="6">
        <f t="shared" si="886"/>
        <v>3526.7275079999999</v>
      </c>
      <c r="Y497" s="6">
        <f t="shared" si="886"/>
        <v>141.30460799999997</v>
      </c>
      <c r="Z497" s="6">
        <f t="shared" si="886"/>
        <v>0</v>
      </c>
      <c r="AA497" s="6">
        <f t="shared" si="886"/>
        <v>35.326151999999993</v>
      </c>
      <c r="AB497" s="6">
        <f t="shared" si="886"/>
        <v>0</v>
      </c>
      <c r="AC497" s="67"/>
      <c r="AD497" s="55"/>
    </row>
    <row r="498" spans="1:30" s="52" customFormat="1">
      <c r="A498" s="95" t="s">
        <v>431</v>
      </c>
      <c r="B498" s="74">
        <f>1413046/2</f>
        <v>706523</v>
      </c>
      <c r="C498" s="163">
        <f t="shared" si="805"/>
        <v>58876.92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>
        <v>0.95850000000000002</v>
      </c>
      <c r="Y498" s="5">
        <v>4.1500000000000002E-2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3"/>
      <c r="D499" s="6">
        <f t="shared" ref="D499" si="887">$C498*D498</f>
        <v>0</v>
      </c>
      <c r="E499" s="6">
        <f t="shared" ref="E499" si="888">$C498*E498</f>
        <v>0</v>
      </c>
      <c r="F499" s="6">
        <f t="shared" ref="F499:O499" si="889">$C498*F498</f>
        <v>0</v>
      </c>
      <c r="G499" s="6">
        <f t="shared" si="889"/>
        <v>0</v>
      </c>
      <c r="H499" s="6">
        <f t="shared" si="889"/>
        <v>0</v>
      </c>
      <c r="I499" s="6">
        <f t="shared" si="889"/>
        <v>0</v>
      </c>
      <c r="J499" s="6">
        <f t="shared" si="889"/>
        <v>0</v>
      </c>
      <c r="K499" s="6">
        <f t="shared" si="889"/>
        <v>0</v>
      </c>
      <c r="L499" s="6">
        <f t="shared" si="889"/>
        <v>0</v>
      </c>
      <c r="M499" s="6">
        <f t="shared" si="889"/>
        <v>0</v>
      </c>
      <c r="N499" s="6">
        <f t="shared" si="889"/>
        <v>0</v>
      </c>
      <c r="O499" s="6">
        <f t="shared" si="889"/>
        <v>0</v>
      </c>
      <c r="P499" s="6">
        <f t="shared" ref="P499" si="890">$C498*P498</f>
        <v>0</v>
      </c>
      <c r="Q499" s="6">
        <f t="shared" ref="Q499" si="891">$C498*Q498</f>
        <v>0</v>
      </c>
      <c r="R499" s="6">
        <f t="shared" ref="R499:AB499" si="892">$C498*R498</f>
        <v>0</v>
      </c>
      <c r="S499" s="6">
        <f t="shared" si="892"/>
        <v>0</v>
      </c>
      <c r="T499" s="6">
        <f t="shared" si="892"/>
        <v>0</v>
      </c>
      <c r="U499" s="6">
        <f t="shared" si="892"/>
        <v>0</v>
      </c>
      <c r="V499" s="6">
        <f t="shared" si="892"/>
        <v>0</v>
      </c>
      <c r="W499" s="6">
        <f t="shared" si="892"/>
        <v>0</v>
      </c>
      <c r="X499" s="6">
        <f t="shared" si="892"/>
        <v>56433.527820000003</v>
      </c>
      <c r="Y499" s="6">
        <f t="shared" si="892"/>
        <v>2443.3921800000003</v>
      </c>
      <c r="Z499" s="6">
        <f t="shared" si="892"/>
        <v>0</v>
      </c>
      <c r="AA499" s="6">
        <f t="shared" si="892"/>
        <v>0</v>
      </c>
      <c r="AB499" s="6">
        <f t="shared" si="892"/>
        <v>0</v>
      </c>
      <c r="AC499" s="67"/>
      <c r="AD499" s="55"/>
    </row>
    <row r="500" spans="1:30" s="52" customFormat="1">
      <c r="A500" s="95" t="s">
        <v>103</v>
      </c>
      <c r="B500" s="74">
        <f>6677702/2</f>
        <v>3338851</v>
      </c>
      <c r="C500" s="163">
        <f t="shared" si="805"/>
        <v>278237.58</v>
      </c>
      <c r="D500" s="38">
        <v>1.6500000000000001E-2</v>
      </c>
      <c r="E500" s="38">
        <v>0.1429</v>
      </c>
      <c r="F500" s="38">
        <v>5.8200000000000002E-2</v>
      </c>
      <c r="G500" s="38">
        <v>7.4899999999999994E-2</v>
      </c>
      <c r="H500" s="38">
        <v>4.0099999999999997E-2</v>
      </c>
      <c r="I500" s="38">
        <v>0.1406</v>
      </c>
      <c r="J500" s="38">
        <v>2.0299999999999999E-2</v>
      </c>
      <c r="K500" s="38">
        <v>3.2099999999999997E-2</v>
      </c>
      <c r="L500" s="38">
        <v>1.5900000000000001E-2</v>
      </c>
      <c r="M500" s="38">
        <v>2.5499999999999998E-2</v>
      </c>
      <c r="N500" s="38">
        <v>0.1389</v>
      </c>
      <c r="O500" s="38">
        <v>2.35E-2</v>
      </c>
      <c r="P500" s="38">
        <v>0</v>
      </c>
      <c r="Q500" s="38">
        <v>3.5900000000000001E-2</v>
      </c>
      <c r="R500" s="38">
        <v>1.8100000000000002E-2</v>
      </c>
      <c r="S500" s="38">
        <v>4.1999999999999997E-3</v>
      </c>
      <c r="T500" s="38">
        <v>5.11E-2</v>
      </c>
      <c r="U500" s="38">
        <v>1.7299999999999999E-2</v>
      </c>
      <c r="V500" s="38">
        <v>3.6799999999999999E-2</v>
      </c>
      <c r="W500" s="38">
        <v>4.4299999999999999E-2</v>
      </c>
      <c r="X500" s="38">
        <v>5.9900000000000002E-2</v>
      </c>
      <c r="Y500" s="38">
        <v>2.3999999999999998E-3</v>
      </c>
      <c r="Z500" s="5">
        <v>0</v>
      </c>
      <c r="AA500" s="5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3"/>
      <c r="D501" s="6">
        <f t="shared" ref="D501" si="893">$C500*D500</f>
        <v>4590.9200700000001</v>
      </c>
      <c r="E501" s="6">
        <f t="shared" ref="E501" si="894">$C500*E500</f>
        <v>39760.150182000005</v>
      </c>
      <c r="F501" s="6">
        <f t="shared" ref="F501:O501" si="895">$C500*F500</f>
        <v>16193.427156000002</v>
      </c>
      <c r="G501" s="6">
        <f t="shared" si="895"/>
        <v>20839.994741999999</v>
      </c>
      <c r="H501" s="6">
        <f t="shared" si="895"/>
        <v>11157.326958</v>
      </c>
      <c r="I501" s="6">
        <f t="shared" si="895"/>
        <v>39120.203748</v>
      </c>
      <c r="J501" s="6">
        <f t="shared" si="895"/>
        <v>5648.222874</v>
      </c>
      <c r="K501" s="6">
        <f t="shared" si="895"/>
        <v>8931.4263179999998</v>
      </c>
      <c r="L501" s="6">
        <f t="shared" si="895"/>
        <v>4423.9775220000001</v>
      </c>
      <c r="M501" s="6">
        <f t="shared" si="895"/>
        <v>7095.0582899999999</v>
      </c>
      <c r="N501" s="6">
        <f t="shared" si="895"/>
        <v>38647.199862000001</v>
      </c>
      <c r="O501" s="6">
        <f t="shared" si="895"/>
        <v>6538.58313</v>
      </c>
      <c r="P501" s="6">
        <f t="shared" ref="P501" si="896">$C500*P500</f>
        <v>0</v>
      </c>
      <c r="Q501" s="6">
        <f t="shared" ref="Q501" si="897">$C500*Q500</f>
        <v>9988.7291220000006</v>
      </c>
      <c r="R501" s="6">
        <f t="shared" ref="R501:AB501" si="898">$C500*R500</f>
        <v>5036.100198000001</v>
      </c>
      <c r="S501" s="6">
        <f t="shared" si="898"/>
        <v>1168.5978359999999</v>
      </c>
      <c r="T501" s="6">
        <f t="shared" si="898"/>
        <v>14217.940338</v>
      </c>
      <c r="U501" s="6">
        <f t="shared" si="898"/>
        <v>4813.5101340000001</v>
      </c>
      <c r="V501" s="6">
        <f t="shared" si="898"/>
        <v>10239.142944000001</v>
      </c>
      <c r="W501" s="6">
        <f t="shared" si="898"/>
        <v>12325.924794</v>
      </c>
      <c r="X501" s="6">
        <f t="shared" si="898"/>
        <v>16666.431042</v>
      </c>
      <c r="Y501" s="6">
        <f t="shared" si="898"/>
        <v>667.77019199999995</v>
      </c>
      <c r="Z501" s="6">
        <f t="shared" si="898"/>
        <v>0</v>
      </c>
      <c r="AA501" s="6">
        <f t="shared" si="898"/>
        <v>166.94254799999999</v>
      </c>
      <c r="AB501" s="6">
        <f t="shared" si="898"/>
        <v>0</v>
      </c>
      <c r="AC501" s="67"/>
      <c r="AD501" s="55"/>
    </row>
    <row r="502" spans="1:30" s="52" customFormat="1">
      <c r="A502" s="95" t="s">
        <v>432</v>
      </c>
      <c r="B502" s="74">
        <f>6677702/2</f>
        <v>3338851</v>
      </c>
      <c r="C502" s="163">
        <f t="shared" si="805"/>
        <v>278237.58</v>
      </c>
      <c r="D502" s="5">
        <v>6.7000000000000004E-2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>
        <v>0.3029</v>
      </c>
      <c r="R502" s="5"/>
      <c r="S502" s="5">
        <v>4.9799999999999997E-2</v>
      </c>
      <c r="T502" s="5">
        <v>0</v>
      </c>
      <c r="U502" s="5"/>
      <c r="V502" s="5"/>
      <c r="W502" s="5"/>
      <c r="X502" s="5">
        <v>0.55620000000000003</v>
      </c>
      <c r="Y502" s="5">
        <v>2.41E-2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3"/>
      <c r="D503" s="6">
        <f t="shared" ref="D503" si="899">$C502*D502</f>
        <v>18641.917860000001</v>
      </c>
      <c r="E503" s="6">
        <f t="shared" ref="E503" si="900">$C502*E502</f>
        <v>0</v>
      </c>
      <c r="F503" s="6">
        <f t="shared" ref="F503:O503" si="901">$C502*F502</f>
        <v>0</v>
      </c>
      <c r="G503" s="6">
        <f t="shared" si="901"/>
        <v>0</v>
      </c>
      <c r="H503" s="6">
        <f t="shared" si="901"/>
        <v>0</v>
      </c>
      <c r="I503" s="6">
        <f t="shared" si="901"/>
        <v>0</v>
      </c>
      <c r="J503" s="6">
        <f t="shared" si="901"/>
        <v>0</v>
      </c>
      <c r="K503" s="6">
        <f t="shared" si="901"/>
        <v>0</v>
      </c>
      <c r="L503" s="6">
        <f t="shared" si="901"/>
        <v>0</v>
      </c>
      <c r="M503" s="6">
        <f t="shared" si="901"/>
        <v>0</v>
      </c>
      <c r="N503" s="6">
        <f t="shared" si="901"/>
        <v>0</v>
      </c>
      <c r="O503" s="6">
        <f t="shared" si="901"/>
        <v>0</v>
      </c>
      <c r="P503" s="6">
        <f t="shared" ref="P503" si="902">$C502*P502</f>
        <v>0</v>
      </c>
      <c r="Q503" s="6">
        <f t="shared" ref="Q503" si="903">$C502*Q502</f>
        <v>84278.162982000009</v>
      </c>
      <c r="R503" s="6">
        <f t="shared" ref="R503:AB503" si="904">$C502*R502</f>
        <v>0</v>
      </c>
      <c r="S503" s="6">
        <f t="shared" si="904"/>
        <v>13856.231484</v>
      </c>
      <c r="T503" s="6">
        <f t="shared" si="904"/>
        <v>0</v>
      </c>
      <c r="U503" s="6">
        <f t="shared" si="904"/>
        <v>0</v>
      </c>
      <c r="V503" s="6">
        <f t="shared" si="904"/>
        <v>0</v>
      </c>
      <c r="W503" s="6">
        <f t="shared" si="904"/>
        <v>0</v>
      </c>
      <c r="X503" s="6">
        <f t="shared" si="904"/>
        <v>154755.74199600003</v>
      </c>
      <c r="Y503" s="6">
        <f t="shared" si="904"/>
        <v>6705.525678</v>
      </c>
      <c r="Z503" s="6">
        <f t="shared" si="904"/>
        <v>0</v>
      </c>
      <c r="AA503" s="6">
        <f t="shared" si="904"/>
        <v>0</v>
      </c>
      <c r="AB503" s="6">
        <f t="shared" si="904"/>
        <v>0</v>
      </c>
      <c r="AC503" s="67"/>
      <c r="AD503" s="55"/>
    </row>
    <row r="504" spans="1:30" s="52" customFormat="1">
      <c r="A504" s="95" t="s">
        <v>104</v>
      </c>
      <c r="B504" s="205">
        <v>1251447</v>
      </c>
      <c r="C504" s="163">
        <f t="shared" si="805"/>
        <v>104287.25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3"/>
      <c r="D505" s="39">
        <f t="shared" ref="D505" si="905">$C504*D504</f>
        <v>0</v>
      </c>
      <c r="E505" s="39">
        <f t="shared" ref="E505" si="906">$C504*E504</f>
        <v>0</v>
      </c>
      <c r="F505" s="39">
        <f t="shared" ref="F505:AB505" si="907">$C504*F504</f>
        <v>0</v>
      </c>
      <c r="G505" s="39">
        <f t="shared" si="907"/>
        <v>0</v>
      </c>
      <c r="H505" s="39">
        <f t="shared" si="907"/>
        <v>0</v>
      </c>
      <c r="I505" s="39">
        <f t="shared" si="907"/>
        <v>0</v>
      </c>
      <c r="J505" s="39">
        <f t="shared" si="907"/>
        <v>0</v>
      </c>
      <c r="K505" s="39">
        <f t="shared" si="907"/>
        <v>0</v>
      </c>
      <c r="L505" s="39">
        <f t="shared" si="907"/>
        <v>0</v>
      </c>
      <c r="M505" s="39">
        <f t="shared" si="907"/>
        <v>0</v>
      </c>
      <c r="N505" s="39">
        <f t="shared" si="907"/>
        <v>0</v>
      </c>
      <c r="O505" s="39">
        <f t="shared" si="907"/>
        <v>0</v>
      </c>
      <c r="P505" s="39">
        <f t="shared" si="907"/>
        <v>0</v>
      </c>
      <c r="Q505" s="39">
        <f t="shared" si="907"/>
        <v>0</v>
      </c>
      <c r="R505" s="39">
        <f t="shared" si="907"/>
        <v>0</v>
      </c>
      <c r="S505" s="39">
        <f t="shared" si="907"/>
        <v>0</v>
      </c>
      <c r="T505" s="39">
        <f t="shared" si="907"/>
        <v>0</v>
      </c>
      <c r="U505" s="39">
        <f t="shared" si="907"/>
        <v>0</v>
      </c>
      <c r="V505" s="39">
        <f t="shared" si="907"/>
        <v>0</v>
      </c>
      <c r="W505" s="39">
        <f t="shared" si="907"/>
        <v>0</v>
      </c>
      <c r="X505" s="39">
        <f t="shared" si="907"/>
        <v>98457.59272500001</v>
      </c>
      <c r="Y505" s="39">
        <f t="shared" si="907"/>
        <v>3681.3399249999998</v>
      </c>
      <c r="Z505" s="39">
        <f t="shared" si="907"/>
        <v>2148.3173499999998</v>
      </c>
      <c r="AA505" s="39">
        <f t="shared" si="907"/>
        <v>0</v>
      </c>
      <c r="AB505" s="39">
        <f t="shared" si="907"/>
        <v>0</v>
      </c>
      <c r="AC505" s="67"/>
      <c r="AD505" s="55"/>
    </row>
    <row r="506" spans="1:30" s="52" customFormat="1">
      <c r="A506" s="95" t="s">
        <v>630</v>
      </c>
      <c r="B506" s="205">
        <v>1617439</v>
      </c>
      <c r="C506" s="163">
        <f t="shared" si="805"/>
        <v>134786.57999999999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3"/>
      <c r="D507" s="6">
        <f t="shared" ref="D507" si="908">$C506*D506</f>
        <v>0</v>
      </c>
      <c r="E507" s="6">
        <f t="shared" ref="E507" si="909">$C506*E506</f>
        <v>0</v>
      </c>
      <c r="F507" s="6">
        <f t="shared" ref="F507:AB507" si="910">$C506*F506</f>
        <v>0</v>
      </c>
      <c r="G507" s="6">
        <f t="shared" si="910"/>
        <v>0</v>
      </c>
      <c r="H507" s="6">
        <f t="shared" si="910"/>
        <v>0</v>
      </c>
      <c r="I507" s="6">
        <f t="shared" si="910"/>
        <v>0</v>
      </c>
      <c r="J507" s="6">
        <f t="shared" si="910"/>
        <v>0</v>
      </c>
      <c r="K507" s="6">
        <f t="shared" si="910"/>
        <v>0</v>
      </c>
      <c r="L507" s="6">
        <f t="shared" si="910"/>
        <v>0</v>
      </c>
      <c r="M507" s="6">
        <f t="shared" si="910"/>
        <v>0</v>
      </c>
      <c r="N507" s="6">
        <f t="shared" si="910"/>
        <v>0</v>
      </c>
      <c r="O507" s="6">
        <f t="shared" si="910"/>
        <v>0</v>
      </c>
      <c r="P507" s="6">
        <f t="shared" si="910"/>
        <v>0</v>
      </c>
      <c r="Q507" s="6">
        <f t="shared" si="910"/>
        <v>48994.921829999992</v>
      </c>
      <c r="R507" s="6">
        <f t="shared" si="910"/>
        <v>0</v>
      </c>
      <c r="S507" s="6">
        <f t="shared" si="910"/>
        <v>25339.877039999999</v>
      </c>
      <c r="T507" s="6">
        <f t="shared" si="910"/>
        <v>0</v>
      </c>
      <c r="U507" s="6">
        <f t="shared" si="910"/>
        <v>0</v>
      </c>
      <c r="V507" s="6">
        <f t="shared" si="910"/>
        <v>0</v>
      </c>
      <c r="W507" s="6">
        <f t="shared" si="910"/>
        <v>0</v>
      </c>
      <c r="X507" s="6">
        <f t="shared" si="910"/>
        <v>58281.717191999996</v>
      </c>
      <c r="Y507" s="6">
        <f t="shared" si="910"/>
        <v>2170.0639379999998</v>
      </c>
      <c r="Z507" s="6">
        <f t="shared" si="910"/>
        <v>0</v>
      </c>
      <c r="AA507" s="6">
        <f t="shared" si="910"/>
        <v>0</v>
      </c>
      <c r="AB507" s="6">
        <f t="shared" si="910"/>
        <v>0</v>
      </c>
      <c r="AC507" s="67"/>
      <c r="AD507" s="55"/>
    </row>
    <row r="508" spans="1:30" s="52" customFormat="1">
      <c r="A508" s="95" t="s">
        <v>105</v>
      </c>
      <c r="B508" s="205">
        <v>558550</v>
      </c>
      <c r="C508" s="163">
        <f t="shared" si="805"/>
        <v>46545.83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3"/>
      <c r="D509" s="6">
        <f t="shared" ref="D509" si="911">$C508*D508</f>
        <v>0</v>
      </c>
      <c r="E509" s="6">
        <f t="shared" ref="E509" si="912">$C508*E508</f>
        <v>0</v>
      </c>
      <c r="F509" s="6">
        <f t="shared" ref="F509:AB509" si="913">$C508*F508</f>
        <v>0</v>
      </c>
      <c r="G509" s="6">
        <f t="shared" si="913"/>
        <v>0</v>
      </c>
      <c r="H509" s="6">
        <f t="shared" si="913"/>
        <v>0</v>
      </c>
      <c r="I509" s="6">
        <f t="shared" si="913"/>
        <v>0</v>
      </c>
      <c r="J509" s="6">
        <f t="shared" si="913"/>
        <v>0</v>
      </c>
      <c r="K509" s="6">
        <f t="shared" si="913"/>
        <v>0</v>
      </c>
      <c r="L509" s="6">
        <f t="shared" si="913"/>
        <v>0</v>
      </c>
      <c r="M509" s="6">
        <f t="shared" si="913"/>
        <v>0</v>
      </c>
      <c r="N509" s="6">
        <f t="shared" si="913"/>
        <v>0</v>
      </c>
      <c r="O509" s="6">
        <f t="shared" si="913"/>
        <v>0</v>
      </c>
      <c r="P509" s="6">
        <f t="shared" si="913"/>
        <v>0</v>
      </c>
      <c r="Q509" s="6">
        <f t="shared" si="913"/>
        <v>18343.711603</v>
      </c>
      <c r="R509" s="6">
        <f t="shared" si="913"/>
        <v>0</v>
      </c>
      <c r="S509" s="6">
        <f t="shared" si="913"/>
        <v>9486.0401540000003</v>
      </c>
      <c r="T509" s="6">
        <f t="shared" si="913"/>
        <v>0</v>
      </c>
      <c r="U509" s="6">
        <f t="shared" si="913"/>
        <v>0</v>
      </c>
      <c r="V509" s="6">
        <f t="shared" si="913"/>
        <v>0</v>
      </c>
      <c r="W509" s="6">
        <f t="shared" si="913"/>
        <v>0</v>
      </c>
      <c r="X509" s="6">
        <f t="shared" si="913"/>
        <v>18041.163708</v>
      </c>
      <c r="Y509" s="6">
        <f t="shared" si="913"/>
        <v>674.91453500000011</v>
      </c>
      <c r="Z509" s="6">
        <f t="shared" si="913"/>
        <v>0</v>
      </c>
      <c r="AA509" s="6">
        <f t="shared" si="913"/>
        <v>0</v>
      </c>
      <c r="AB509" s="6">
        <f t="shared" si="913"/>
        <v>0</v>
      </c>
      <c r="AC509" s="67"/>
      <c r="AD509" s="55"/>
    </row>
    <row r="510" spans="1:30" s="52" customFormat="1">
      <c r="A510" s="95" t="s">
        <v>106</v>
      </c>
      <c r="B510" s="205">
        <v>4045990</v>
      </c>
      <c r="C510" s="163">
        <f t="shared" si="805"/>
        <v>337165.83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3"/>
      <c r="D511" s="6">
        <f t="shared" ref="D511" si="914">$C510*D510</f>
        <v>0</v>
      </c>
      <c r="E511" s="6">
        <f t="shared" ref="E511" si="915">$C510*E510</f>
        <v>0</v>
      </c>
      <c r="F511" s="6">
        <f t="shared" ref="F511:AB511" si="916">$C510*F510</f>
        <v>0</v>
      </c>
      <c r="G511" s="6">
        <f t="shared" si="916"/>
        <v>0</v>
      </c>
      <c r="H511" s="6">
        <f t="shared" si="916"/>
        <v>0</v>
      </c>
      <c r="I511" s="6">
        <f t="shared" si="916"/>
        <v>0</v>
      </c>
      <c r="J511" s="6">
        <f t="shared" si="916"/>
        <v>0</v>
      </c>
      <c r="K511" s="6">
        <f t="shared" si="916"/>
        <v>0</v>
      </c>
      <c r="L511" s="6">
        <f t="shared" si="916"/>
        <v>0</v>
      </c>
      <c r="M511" s="6">
        <f t="shared" si="916"/>
        <v>0</v>
      </c>
      <c r="N511" s="6">
        <f t="shared" si="916"/>
        <v>0</v>
      </c>
      <c r="O511" s="6">
        <f t="shared" si="916"/>
        <v>0</v>
      </c>
      <c r="P511" s="6">
        <f t="shared" si="916"/>
        <v>0</v>
      </c>
      <c r="Q511" s="6">
        <f t="shared" si="916"/>
        <v>79200.253467000002</v>
      </c>
      <c r="R511" s="6">
        <f t="shared" si="916"/>
        <v>0</v>
      </c>
      <c r="S511" s="6">
        <f t="shared" si="916"/>
        <v>5428.3698629999999</v>
      </c>
      <c r="T511" s="6">
        <f t="shared" si="916"/>
        <v>0</v>
      </c>
      <c r="U511" s="6">
        <f t="shared" si="916"/>
        <v>18105.805070999999</v>
      </c>
      <c r="V511" s="6">
        <f t="shared" si="916"/>
        <v>0</v>
      </c>
      <c r="W511" s="6">
        <f t="shared" si="916"/>
        <v>0</v>
      </c>
      <c r="X511" s="6">
        <f t="shared" si="916"/>
        <v>226002.25584900001</v>
      </c>
      <c r="Y511" s="6">
        <f t="shared" si="916"/>
        <v>8429.1457500000015</v>
      </c>
      <c r="Z511" s="6">
        <f t="shared" si="916"/>
        <v>0</v>
      </c>
      <c r="AA511" s="6">
        <f t="shared" si="916"/>
        <v>0</v>
      </c>
      <c r="AB511" s="6">
        <f t="shared" si="916"/>
        <v>0</v>
      </c>
      <c r="AC511" s="67"/>
      <c r="AD511" s="55"/>
    </row>
    <row r="512" spans="1:30" s="52" customFormat="1">
      <c r="A512" s="95" t="s">
        <v>107</v>
      </c>
      <c r="B512" s="206">
        <v>32169691</v>
      </c>
      <c r="C512" s="163">
        <f t="shared" si="805"/>
        <v>2680807.58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3"/>
      <c r="D513" s="6">
        <f t="shared" ref="D513" si="917">$C512*D512</f>
        <v>0</v>
      </c>
      <c r="E513" s="6">
        <f t="shared" ref="E513" si="918">$C512*E512</f>
        <v>0</v>
      </c>
      <c r="F513" s="6">
        <f t="shared" ref="F513:AB513" si="919">$C512*F512</f>
        <v>0</v>
      </c>
      <c r="G513" s="6">
        <f t="shared" si="919"/>
        <v>0</v>
      </c>
      <c r="H513" s="6">
        <f t="shared" si="919"/>
        <v>0</v>
      </c>
      <c r="I513" s="6">
        <f t="shared" si="919"/>
        <v>0</v>
      </c>
      <c r="J513" s="6">
        <f t="shared" si="919"/>
        <v>0</v>
      </c>
      <c r="K513" s="6">
        <f t="shared" si="919"/>
        <v>0</v>
      </c>
      <c r="L513" s="6">
        <f t="shared" si="919"/>
        <v>0</v>
      </c>
      <c r="M513" s="6">
        <f t="shared" si="919"/>
        <v>0</v>
      </c>
      <c r="N513" s="6">
        <f t="shared" si="919"/>
        <v>0</v>
      </c>
      <c r="O513" s="6">
        <f t="shared" si="919"/>
        <v>0</v>
      </c>
      <c r="P513" s="6">
        <f t="shared" si="919"/>
        <v>0</v>
      </c>
      <c r="Q513" s="6">
        <f t="shared" si="919"/>
        <v>0</v>
      </c>
      <c r="R513" s="6">
        <f t="shared" si="919"/>
        <v>0</v>
      </c>
      <c r="S513" s="6">
        <f t="shared" si="919"/>
        <v>0</v>
      </c>
      <c r="T513" s="6">
        <f t="shared" si="919"/>
        <v>0</v>
      </c>
      <c r="U513" s="6">
        <f t="shared" si="919"/>
        <v>0</v>
      </c>
      <c r="V513" s="6">
        <f t="shared" si="919"/>
        <v>0</v>
      </c>
      <c r="W513" s="6">
        <f t="shared" si="919"/>
        <v>0</v>
      </c>
      <c r="X513" s="6">
        <f t="shared" si="919"/>
        <v>2578400.7304440001</v>
      </c>
      <c r="Y513" s="6">
        <f t="shared" si="919"/>
        <v>102406.849556</v>
      </c>
      <c r="Z513" s="6">
        <f t="shared" si="919"/>
        <v>0</v>
      </c>
      <c r="AA513" s="6">
        <f t="shared" si="919"/>
        <v>0</v>
      </c>
      <c r="AB513" s="6">
        <f t="shared" si="919"/>
        <v>0</v>
      </c>
      <c r="AC513" s="67"/>
      <c r="AD513" s="55"/>
    </row>
    <row r="514" spans="1:30" s="52" customFormat="1">
      <c r="A514" s="95" t="s">
        <v>108</v>
      </c>
      <c r="B514" s="206">
        <v>32985311</v>
      </c>
      <c r="C514" s="163">
        <f t="shared" si="805"/>
        <v>2748775.92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3"/>
      <c r="D515" s="6">
        <f t="shared" ref="D515" si="920">$C514*D514</f>
        <v>0</v>
      </c>
      <c r="E515" s="6">
        <f t="shared" ref="E515" si="921">$C514*E514</f>
        <v>0</v>
      </c>
      <c r="F515" s="6">
        <f t="shared" ref="F515:AB515" si="922">$C514*F514</f>
        <v>0</v>
      </c>
      <c r="G515" s="6">
        <f t="shared" si="922"/>
        <v>0</v>
      </c>
      <c r="H515" s="6">
        <f t="shared" si="922"/>
        <v>0</v>
      </c>
      <c r="I515" s="6">
        <f t="shared" si="922"/>
        <v>0</v>
      </c>
      <c r="J515" s="6">
        <f t="shared" si="922"/>
        <v>0</v>
      </c>
      <c r="K515" s="6">
        <f t="shared" si="922"/>
        <v>0</v>
      </c>
      <c r="L515" s="6">
        <f t="shared" si="922"/>
        <v>0</v>
      </c>
      <c r="M515" s="6">
        <f t="shared" si="922"/>
        <v>0</v>
      </c>
      <c r="N515" s="6">
        <f t="shared" si="922"/>
        <v>0</v>
      </c>
      <c r="O515" s="6">
        <f t="shared" si="922"/>
        <v>0</v>
      </c>
      <c r="P515" s="6">
        <f t="shared" si="922"/>
        <v>0</v>
      </c>
      <c r="Q515" s="6">
        <f t="shared" si="922"/>
        <v>0</v>
      </c>
      <c r="R515" s="6">
        <f t="shared" si="922"/>
        <v>0</v>
      </c>
      <c r="S515" s="6">
        <f t="shared" si="922"/>
        <v>0</v>
      </c>
      <c r="T515" s="6">
        <f t="shared" si="922"/>
        <v>0</v>
      </c>
      <c r="U515" s="6">
        <f t="shared" si="922"/>
        <v>0</v>
      </c>
      <c r="V515" s="6">
        <f t="shared" si="922"/>
        <v>0</v>
      </c>
      <c r="W515" s="6">
        <f t="shared" si="922"/>
        <v>0</v>
      </c>
      <c r="X515" s="6">
        <f t="shared" si="922"/>
        <v>2643772.679856</v>
      </c>
      <c r="Y515" s="6">
        <f t="shared" si="922"/>
        <v>105003.240144</v>
      </c>
      <c r="Z515" s="6">
        <f t="shared" si="922"/>
        <v>0</v>
      </c>
      <c r="AA515" s="6">
        <f t="shared" si="922"/>
        <v>0</v>
      </c>
      <c r="AB515" s="6">
        <f t="shared" si="922"/>
        <v>0</v>
      </c>
      <c r="AC515" s="67"/>
      <c r="AD515" s="55"/>
    </row>
    <row r="516" spans="1:30" s="52" customFormat="1">
      <c r="A516" s="95" t="s">
        <v>109</v>
      </c>
      <c r="B516" s="205">
        <v>1935197</v>
      </c>
      <c r="C516" s="163">
        <f t="shared" si="805"/>
        <v>161266.42000000001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3"/>
      <c r="D517" s="39">
        <f t="shared" ref="D517" si="923">$C516*D516</f>
        <v>0</v>
      </c>
      <c r="E517" s="39">
        <f t="shared" ref="E517" si="924">$C516*E516</f>
        <v>0</v>
      </c>
      <c r="F517" s="39">
        <f t="shared" ref="F517:AB517" si="925">$C516*F516</f>
        <v>0</v>
      </c>
      <c r="G517" s="39">
        <f t="shared" si="925"/>
        <v>0</v>
      </c>
      <c r="H517" s="39">
        <f t="shared" si="925"/>
        <v>0</v>
      </c>
      <c r="I517" s="39">
        <f t="shared" si="925"/>
        <v>0</v>
      </c>
      <c r="J517" s="39">
        <f t="shared" si="925"/>
        <v>0</v>
      </c>
      <c r="K517" s="39">
        <f t="shared" si="925"/>
        <v>0</v>
      </c>
      <c r="L517" s="39">
        <f t="shared" si="925"/>
        <v>0</v>
      </c>
      <c r="M517" s="39">
        <f t="shared" si="925"/>
        <v>0</v>
      </c>
      <c r="N517" s="39">
        <f t="shared" si="925"/>
        <v>0</v>
      </c>
      <c r="O517" s="39">
        <f t="shared" si="925"/>
        <v>0</v>
      </c>
      <c r="P517" s="39">
        <f t="shared" si="925"/>
        <v>225.77298800000003</v>
      </c>
      <c r="Q517" s="39">
        <f t="shared" si="925"/>
        <v>0</v>
      </c>
      <c r="R517" s="39">
        <f t="shared" si="925"/>
        <v>0</v>
      </c>
      <c r="S517" s="39">
        <f t="shared" si="925"/>
        <v>0</v>
      </c>
      <c r="T517" s="39">
        <f t="shared" si="925"/>
        <v>0</v>
      </c>
      <c r="U517" s="39">
        <f t="shared" si="925"/>
        <v>0</v>
      </c>
      <c r="V517" s="39">
        <f t="shared" si="925"/>
        <v>0</v>
      </c>
      <c r="W517" s="39">
        <f t="shared" si="925"/>
        <v>0</v>
      </c>
      <c r="X517" s="39">
        <f t="shared" si="925"/>
        <v>154541.61028600001</v>
      </c>
      <c r="Y517" s="39">
        <f t="shared" si="925"/>
        <v>6144.250602000001</v>
      </c>
      <c r="Z517" s="39">
        <f t="shared" si="925"/>
        <v>354.78612400000003</v>
      </c>
      <c r="AA517" s="39">
        <f t="shared" si="925"/>
        <v>0</v>
      </c>
      <c r="AB517" s="39">
        <f t="shared" si="925"/>
        <v>0</v>
      </c>
      <c r="AC517" s="67"/>
      <c r="AD517" s="55"/>
    </row>
    <row r="518" spans="1:30" s="52" customFormat="1">
      <c r="A518" s="95" t="s">
        <v>206</v>
      </c>
      <c r="B518" s="74">
        <v>4288840</v>
      </c>
      <c r="C518" s="163">
        <f t="shared" si="805"/>
        <v>357403.33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3"/>
      <c r="D519" s="6">
        <f t="shared" ref="D519" si="926">$C518*D518</f>
        <v>0</v>
      </c>
      <c r="E519" s="6">
        <f t="shared" ref="E519" si="927">$C518*E518</f>
        <v>0</v>
      </c>
      <c r="F519" s="6">
        <f t="shared" ref="F519:N519" si="928">$C518*F518</f>
        <v>0</v>
      </c>
      <c r="G519" s="6">
        <f t="shared" si="928"/>
        <v>0</v>
      </c>
      <c r="H519" s="6">
        <f t="shared" si="928"/>
        <v>0</v>
      </c>
      <c r="I519" s="6">
        <f t="shared" si="928"/>
        <v>0</v>
      </c>
      <c r="J519" s="6">
        <f t="shared" si="928"/>
        <v>0</v>
      </c>
      <c r="K519" s="6">
        <f t="shared" si="928"/>
        <v>0</v>
      </c>
      <c r="L519" s="6">
        <f t="shared" si="928"/>
        <v>0</v>
      </c>
      <c r="M519" s="6">
        <f t="shared" si="928"/>
        <v>0</v>
      </c>
      <c r="N519" s="6">
        <f t="shared" si="928"/>
        <v>0</v>
      </c>
      <c r="O519" s="6">
        <f t="shared" ref="O519" si="929">$C518*O518</f>
        <v>0</v>
      </c>
      <c r="P519" s="6">
        <f t="shared" ref="P519" si="930">$C518*P518</f>
        <v>0</v>
      </c>
      <c r="Q519" s="6">
        <f t="shared" ref="Q519:AB519" si="931">$C518*Q518</f>
        <v>0</v>
      </c>
      <c r="R519" s="6">
        <f t="shared" si="931"/>
        <v>0</v>
      </c>
      <c r="S519" s="6">
        <f t="shared" si="931"/>
        <v>0</v>
      </c>
      <c r="T519" s="6">
        <f t="shared" si="931"/>
        <v>0</v>
      </c>
      <c r="U519" s="6">
        <f t="shared" si="931"/>
        <v>0</v>
      </c>
      <c r="V519" s="6">
        <f t="shared" si="931"/>
        <v>0</v>
      </c>
      <c r="W519" s="6">
        <f t="shared" si="931"/>
        <v>0</v>
      </c>
      <c r="X519" s="6">
        <f t="shared" si="931"/>
        <v>343750.52279399999</v>
      </c>
      <c r="Y519" s="6">
        <f t="shared" si="931"/>
        <v>13652.807205999999</v>
      </c>
      <c r="Z519" s="6">
        <f t="shared" si="931"/>
        <v>0</v>
      </c>
      <c r="AA519" s="6">
        <f t="shared" si="931"/>
        <v>0</v>
      </c>
      <c r="AB519" s="6">
        <f t="shared" si="931"/>
        <v>0</v>
      </c>
      <c r="AC519" s="67"/>
      <c r="AD519" s="55"/>
    </row>
    <row r="520" spans="1:30" s="52" customFormat="1">
      <c r="A520" s="95" t="s">
        <v>207</v>
      </c>
      <c r="B520" s="74">
        <v>1126301</v>
      </c>
      <c r="C520" s="163">
        <f t="shared" si="805"/>
        <v>93858.42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3"/>
      <c r="D521" s="39">
        <f t="shared" ref="D521" si="932">$C520*D520</f>
        <v>0</v>
      </c>
      <c r="E521" s="39">
        <f t="shared" ref="E521" si="933">$C520*E520</f>
        <v>0</v>
      </c>
      <c r="F521" s="39">
        <f t="shared" ref="F521:AB521" si="934">$C520*F520</f>
        <v>0</v>
      </c>
      <c r="G521" s="39">
        <f t="shared" si="934"/>
        <v>0</v>
      </c>
      <c r="H521" s="39">
        <f t="shared" si="934"/>
        <v>0</v>
      </c>
      <c r="I521" s="39">
        <f t="shared" si="934"/>
        <v>0</v>
      </c>
      <c r="J521" s="39">
        <f t="shared" si="934"/>
        <v>0</v>
      </c>
      <c r="K521" s="39">
        <f t="shared" si="934"/>
        <v>0</v>
      </c>
      <c r="L521" s="39">
        <f t="shared" si="934"/>
        <v>0</v>
      </c>
      <c r="M521" s="39">
        <f t="shared" si="934"/>
        <v>0</v>
      </c>
      <c r="N521" s="39">
        <f t="shared" si="934"/>
        <v>0</v>
      </c>
      <c r="O521" s="39">
        <f t="shared" si="934"/>
        <v>0</v>
      </c>
      <c r="P521" s="39">
        <f t="shared" si="934"/>
        <v>703.93814999999995</v>
      </c>
      <c r="Q521" s="39">
        <f t="shared" si="934"/>
        <v>9676.8031019999999</v>
      </c>
      <c r="R521" s="39">
        <f t="shared" si="934"/>
        <v>0</v>
      </c>
      <c r="S521" s="39">
        <f t="shared" si="934"/>
        <v>919.81251599999996</v>
      </c>
      <c r="T521" s="39">
        <f t="shared" si="934"/>
        <v>28917.779201999998</v>
      </c>
      <c r="U521" s="39">
        <f t="shared" si="934"/>
        <v>0</v>
      </c>
      <c r="V521" s="39">
        <f t="shared" si="934"/>
        <v>0</v>
      </c>
      <c r="W521" s="39">
        <f t="shared" si="934"/>
        <v>0</v>
      </c>
      <c r="X521" s="39">
        <f t="shared" si="934"/>
        <v>50843.106113999995</v>
      </c>
      <c r="Y521" s="39">
        <f t="shared" si="934"/>
        <v>2027.341872</v>
      </c>
      <c r="Z521" s="39">
        <f t="shared" si="934"/>
        <v>769.63904400000001</v>
      </c>
      <c r="AA521" s="39">
        <f t="shared" si="934"/>
        <v>0</v>
      </c>
      <c r="AB521" s="39">
        <f t="shared" si="934"/>
        <v>0</v>
      </c>
      <c r="AC521" s="67"/>
      <c r="AD521" s="55"/>
    </row>
    <row r="522" spans="1:30" s="52" customFormat="1">
      <c r="A522" s="95" t="s">
        <v>233</v>
      </c>
      <c r="B522" s="74">
        <v>1830305</v>
      </c>
      <c r="C522" s="163">
        <f t="shared" si="805"/>
        <v>152525.42000000001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3"/>
      <c r="D523" s="6">
        <f t="shared" ref="D523" si="935">$C522*D522</f>
        <v>0</v>
      </c>
      <c r="E523" s="6">
        <f t="shared" ref="E523" si="936">$C522*E522</f>
        <v>0</v>
      </c>
      <c r="F523" s="6">
        <f t="shared" ref="F523:N523" si="937">$C522*F522</f>
        <v>0</v>
      </c>
      <c r="G523" s="6">
        <f t="shared" si="937"/>
        <v>0</v>
      </c>
      <c r="H523" s="6">
        <f t="shared" si="937"/>
        <v>0</v>
      </c>
      <c r="I523" s="6">
        <f t="shared" si="937"/>
        <v>0</v>
      </c>
      <c r="J523" s="6">
        <f t="shared" si="937"/>
        <v>0</v>
      </c>
      <c r="K523" s="6">
        <f t="shared" si="937"/>
        <v>0</v>
      </c>
      <c r="L523" s="6">
        <f t="shared" si="937"/>
        <v>0</v>
      </c>
      <c r="M523" s="6">
        <f t="shared" si="937"/>
        <v>0</v>
      </c>
      <c r="N523" s="6">
        <f t="shared" si="937"/>
        <v>0</v>
      </c>
      <c r="O523" s="6">
        <f t="shared" ref="O523" si="938">$C522*O522</f>
        <v>0</v>
      </c>
      <c r="P523" s="6">
        <f t="shared" ref="P523" si="939">$C522*P522</f>
        <v>0</v>
      </c>
      <c r="Q523" s="6">
        <f t="shared" ref="Q523:AB523" si="940">$C522*Q522</f>
        <v>0</v>
      </c>
      <c r="R523" s="6">
        <f t="shared" si="940"/>
        <v>0</v>
      </c>
      <c r="S523" s="6">
        <f t="shared" si="940"/>
        <v>0</v>
      </c>
      <c r="T523" s="6">
        <f t="shared" si="940"/>
        <v>55595.515590000003</v>
      </c>
      <c r="U523" s="6">
        <f t="shared" si="940"/>
        <v>0</v>
      </c>
      <c r="V523" s="6">
        <f t="shared" si="940"/>
        <v>0</v>
      </c>
      <c r="W523" s="6">
        <f t="shared" si="940"/>
        <v>0</v>
      </c>
      <c r="X523" s="6">
        <f t="shared" si="940"/>
        <v>93208.284162000011</v>
      </c>
      <c r="Y523" s="6">
        <f t="shared" si="940"/>
        <v>3721.6202480000006</v>
      </c>
      <c r="Z523" s="6">
        <f t="shared" si="940"/>
        <v>0</v>
      </c>
      <c r="AA523" s="6">
        <f t="shared" si="940"/>
        <v>0</v>
      </c>
      <c r="AB523" s="6">
        <f t="shared" si="940"/>
        <v>0</v>
      </c>
      <c r="AC523" s="67"/>
      <c r="AD523" s="55"/>
    </row>
    <row r="524" spans="1:30" s="52" customFormat="1">
      <c r="A524" s="95" t="s">
        <v>110</v>
      </c>
      <c r="B524" s="207">
        <v>59257782</v>
      </c>
      <c r="C524" s="163">
        <f t="shared" ref="C524:C586" si="941">ROUND(B524/12,2)</f>
        <v>4938148.5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3"/>
      <c r="D525" s="39">
        <f t="shared" ref="D525" si="942">$C524*D524</f>
        <v>11357.741550000001</v>
      </c>
      <c r="E525" s="39">
        <f t="shared" ref="E525" si="943">$C524*E524</f>
        <v>0</v>
      </c>
      <c r="F525" s="39">
        <f t="shared" ref="F525:AB525" si="944">$C524*F524</f>
        <v>0</v>
      </c>
      <c r="G525" s="39">
        <f t="shared" si="944"/>
        <v>0</v>
      </c>
      <c r="H525" s="39">
        <f t="shared" si="944"/>
        <v>47900.04045</v>
      </c>
      <c r="I525" s="39">
        <f t="shared" si="944"/>
        <v>114565.04519999999</v>
      </c>
      <c r="J525" s="39">
        <f t="shared" si="944"/>
        <v>6419.5930499999995</v>
      </c>
      <c r="K525" s="39">
        <f t="shared" si="944"/>
        <v>0</v>
      </c>
      <c r="L525" s="39">
        <f t="shared" si="944"/>
        <v>0</v>
      </c>
      <c r="M525" s="39">
        <f t="shared" si="944"/>
        <v>0</v>
      </c>
      <c r="N525" s="39">
        <f t="shared" si="944"/>
        <v>0</v>
      </c>
      <c r="O525" s="39">
        <f t="shared" si="944"/>
        <v>0</v>
      </c>
      <c r="P525" s="39">
        <f t="shared" si="944"/>
        <v>792572.83425000007</v>
      </c>
      <c r="Q525" s="39">
        <f t="shared" si="944"/>
        <v>57776.337449999999</v>
      </c>
      <c r="R525" s="39">
        <f t="shared" si="944"/>
        <v>0</v>
      </c>
      <c r="S525" s="39">
        <f t="shared" si="944"/>
        <v>3456.7039500000001</v>
      </c>
      <c r="T525" s="39">
        <f t="shared" si="944"/>
        <v>0</v>
      </c>
      <c r="U525" s="39">
        <f t="shared" si="944"/>
        <v>146663.01045</v>
      </c>
      <c r="V525" s="39">
        <f t="shared" si="944"/>
        <v>51356.744399999996</v>
      </c>
      <c r="W525" s="39">
        <f t="shared" si="944"/>
        <v>0</v>
      </c>
      <c r="X525" s="39">
        <f t="shared" si="944"/>
        <v>3464604.9876000001</v>
      </c>
      <c r="Y525" s="39">
        <f t="shared" si="944"/>
        <v>137280.52830000001</v>
      </c>
      <c r="Z525" s="39">
        <f t="shared" si="944"/>
        <v>104194.93335000001</v>
      </c>
      <c r="AA525" s="39">
        <f t="shared" si="944"/>
        <v>0</v>
      </c>
      <c r="AB525" s="39">
        <f t="shared" si="944"/>
        <v>0</v>
      </c>
      <c r="AC525" s="67"/>
      <c r="AD525" s="55"/>
    </row>
    <row r="526" spans="1:30" s="52" customFormat="1">
      <c r="A526" s="95" t="s">
        <v>180</v>
      </c>
      <c r="B526" s="74">
        <v>40870738</v>
      </c>
      <c r="C526" s="163">
        <f t="shared" si="941"/>
        <v>3405894.83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3"/>
      <c r="D527" s="39">
        <f t="shared" ref="D527" si="945">$C526*D526</f>
        <v>0</v>
      </c>
      <c r="E527" s="39">
        <f t="shared" ref="E527" si="946">$C526*E526</f>
        <v>0</v>
      </c>
      <c r="F527" s="39">
        <f t="shared" ref="F527:AB527" si="947">$C526*F526</f>
        <v>0</v>
      </c>
      <c r="G527" s="39">
        <f t="shared" si="947"/>
        <v>0</v>
      </c>
      <c r="H527" s="39">
        <f t="shared" si="947"/>
        <v>0</v>
      </c>
      <c r="I527" s="39">
        <f t="shared" si="947"/>
        <v>0</v>
      </c>
      <c r="J527" s="39">
        <f t="shared" si="947"/>
        <v>0</v>
      </c>
      <c r="K527" s="39">
        <f t="shared" si="947"/>
        <v>0</v>
      </c>
      <c r="L527" s="39">
        <f t="shared" si="947"/>
        <v>0</v>
      </c>
      <c r="M527" s="39">
        <f t="shared" si="947"/>
        <v>0</v>
      </c>
      <c r="N527" s="39">
        <f t="shared" si="947"/>
        <v>0</v>
      </c>
      <c r="O527" s="39">
        <f t="shared" si="947"/>
        <v>0</v>
      </c>
      <c r="P527" s="39">
        <f t="shared" si="947"/>
        <v>26906.569157000002</v>
      </c>
      <c r="Q527" s="39">
        <f t="shared" si="947"/>
        <v>436635.71720600006</v>
      </c>
      <c r="R527" s="39">
        <f t="shared" si="947"/>
        <v>0</v>
      </c>
      <c r="S527" s="39">
        <f t="shared" si="947"/>
        <v>40189.558993999999</v>
      </c>
      <c r="T527" s="39">
        <f t="shared" si="947"/>
        <v>1739731.0791640002</v>
      </c>
      <c r="U527" s="39">
        <f t="shared" si="947"/>
        <v>0</v>
      </c>
      <c r="V527" s="39">
        <f t="shared" si="947"/>
        <v>19413.600531</v>
      </c>
      <c r="W527" s="39">
        <f t="shared" si="947"/>
        <v>0</v>
      </c>
      <c r="X527" s="39">
        <f t="shared" si="947"/>
        <v>1071494.513518</v>
      </c>
      <c r="Y527" s="39">
        <f t="shared" si="947"/>
        <v>42573.685375000001</v>
      </c>
      <c r="Z527" s="39">
        <f t="shared" si="947"/>
        <v>28950.106055000004</v>
      </c>
      <c r="AA527" s="39">
        <f t="shared" si="947"/>
        <v>0</v>
      </c>
      <c r="AB527" s="39">
        <f t="shared" si="947"/>
        <v>0</v>
      </c>
      <c r="AC527" s="67"/>
      <c r="AD527" s="55"/>
    </row>
    <row r="528" spans="1:30" s="52" customFormat="1">
      <c r="A528" s="95" t="s">
        <v>170</v>
      </c>
      <c r="B528" s="74">
        <v>5655351</v>
      </c>
      <c r="C528" s="163">
        <f t="shared" si="941"/>
        <v>471279.25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3"/>
      <c r="D529" s="6">
        <f t="shared" ref="D529" si="948">$C528*D528</f>
        <v>0</v>
      </c>
      <c r="E529" s="6">
        <f t="shared" ref="E529" si="949">$C528*E528</f>
        <v>0</v>
      </c>
      <c r="F529" s="6">
        <f t="shared" ref="F529:AB529" si="950">$C528*F528</f>
        <v>0</v>
      </c>
      <c r="G529" s="6">
        <f t="shared" si="950"/>
        <v>0</v>
      </c>
      <c r="H529" s="6">
        <f t="shared" si="950"/>
        <v>0</v>
      </c>
      <c r="I529" s="6">
        <f t="shared" si="950"/>
        <v>0</v>
      </c>
      <c r="J529" s="6">
        <f t="shared" si="950"/>
        <v>0</v>
      </c>
      <c r="K529" s="6">
        <f t="shared" si="950"/>
        <v>0</v>
      </c>
      <c r="L529" s="6">
        <f t="shared" si="950"/>
        <v>0</v>
      </c>
      <c r="M529" s="6">
        <f t="shared" si="950"/>
        <v>0</v>
      </c>
      <c r="N529" s="6">
        <f t="shared" si="950"/>
        <v>0</v>
      </c>
      <c r="O529" s="6">
        <f t="shared" si="950"/>
        <v>0</v>
      </c>
      <c r="P529" s="6">
        <f t="shared" si="950"/>
        <v>0</v>
      </c>
      <c r="Q529" s="6">
        <f t="shared" si="950"/>
        <v>21725.973425</v>
      </c>
      <c r="R529" s="6">
        <f t="shared" si="950"/>
        <v>0</v>
      </c>
      <c r="S529" s="6">
        <f t="shared" si="950"/>
        <v>0</v>
      </c>
      <c r="T529" s="6">
        <f t="shared" si="950"/>
        <v>0</v>
      </c>
      <c r="U529" s="6">
        <f t="shared" si="950"/>
        <v>0</v>
      </c>
      <c r="V529" s="6">
        <f t="shared" si="950"/>
        <v>0</v>
      </c>
      <c r="W529" s="6">
        <f t="shared" si="950"/>
        <v>0</v>
      </c>
      <c r="X529" s="6">
        <f t="shared" si="950"/>
        <v>432398.71187499998</v>
      </c>
      <c r="Y529" s="6">
        <f t="shared" si="950"/>
        <v>17154.564700000003</v>
      </c>
      <c r="Z529" s="6">
        <f t="shared" si="950"/>
        <v>0</v>
      </c>
      <c r="AA529" s="6">
        <f t="shared" si="950"/>
        <v>0</v>
      </c>
      <c r="AB529" s="6">
        <f t="shared" si="950"/>
        <v>0</v>
      </c>
      <c r="AC529" s="67"/>
      <c r="AD529" s="55"/>
    </row>
    <row r="530" spans="1:30" s="52" customFormat="1">
      <c r="A530" s="105" t="s">
        <v>171</v>
      </c>
      <c r="B530" s="74">
        <v>6650022</v>
      </c>
      <c r="C530" s="163">
        <f t="shared" si="941"/>
        <v>554168.5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3"/>
      <c r="D531" s="6">
        <f>$C530*D530</f>
        <v>0</v>
      </c>
      <c r="E531" s="6">
        <f t="shared" ref="E531" si="951">$C530*E530</f>
        <v>0</v>
      </c>
      <c r="F531" s="6">
        <f t="shared" ref="F531" si="952">$C530*F530</f>
        <v>0</v>
      </c>
      <c r="G531" s="6">
        <f t="shared" ref="G531:AB531" si="953">$C530*G530</f>
        <v>0</v>
      </c>
      <c r="H531" s="6">
        <f t="shared" si="953"/>
        <v>0</v>
      </c>
      <c r="I531" s="6">
        <f t="shared" si="953"/>
        <v>0</v>
      </c>
      <c r="J531" s="6">
        <f t="shared" si="953"/>
        <v>0</v>
      </c>
      <c r="K531" s="6">
        <f t="shared" si="953"/>
        <v>0</v>
      </c>
      <c r="L531" s="6">
        <f t="shared" si="953"/>
        <v>0</v>
      </c>
      <c r="M531" s="6">
        <f t="shared" si="953"/>
        <v>0</v>
      </c>
      <c r="N531" s="6">
        <f t="shared" si="953"/>
        <v>0</v>
      </c>
      <c r="O531" s="6">
        <f t="shared" si="953"/>
        <v>0</v>
      </c>
      <c r="P531" s="6">
        <f t="shared" si="953"/>
        <v>0</v>
      </c>
      <c r="Q531" s="6">
        <f t="shared" si="953"/>
        <v>0</v>
      </c>
      <c r="R531" s="6">
        <f t="shared" si="953"/>
        <v>0</v>
      </c>
      <c r="S531" s="6">
        <f t="shared" si="953"/>
        <v>0</v>
      </c>
      <c r="T531" s="6">
        <f t="shared" si="953"/>
        <v>0</v>
      </c>
      <c r="U531" s="6">
        <f t="shared" si="953"/>
        <v>0</v>
      </c>
      <c r="V531" s="6">
        <f t="shared" si="953"/>
        <v>0</v>
      </c>
      <c r="W531" s="6">
        <f t="shared" si="953"/>
        <v>0</v>
      </c>
      <c r="X531" s="6">
        <f t="shared" si="953"/>
        <v>532999.26329999999</v>
      </c>
      <c r="Y531" s="6">
        <f t="shared" si="953"/>
        <v>21169.236699999998</v>
      </c>
      <c r="Z531" s="6">
        <f t="shared" si="953"/>
        <v>0</v>
      </c>
      <c r="AA531" s="6">
        <f t="shared" si="953"/>
        <v>0</v>
      </c>
      <c r="AB531" s="6">
        <f t="shared" si="953"/>
        <v>0</v>
      </c>
      <c r="AC531" s="67"/>
      <c r="AD531" s="55"/>
    </row>
    <row r="532" spans="1:30" s="52" customFormat="1">
      <c r="A532" s="105" t="s">
        <v>217</v>
      </c>
      <c r="B532" s="74">
        <f>6492968/2</f>
        <v>3246484</v>
      </c>
      <c r="C532" s="163">
        <f t="shared" si="941"/>
        <v>270540.33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42">
        <v>0.95850000000000002</v>
      </c>
      <c r="Y532" s="42">
        <v>4.1500000000000002E-2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3"/>
      <c r="D533" s="39">
        <f>$C532*D532</f>
        <v>0</v>
      </c>
      <c r="E533" s="39">
        <f t="shared" ref="E533" si="954">$C532*E532</f>
        <v>0</v>
      </c>
      <c r="F533" s="39">
        <f t="shared" ref="F533" si="955">$C532*F532</f>
        <v>0</v>
      </c>
      <c r="G533" s="39">
        <f t="shared" ref="G533:AB533" si="956">$C532*G532</f>
        <v>0</v>
      </c>
      <c r="H533" s="39">
        <f t="shared" si="956"/>
        <v>0</v>
      </c>
      <c r="I533" s="39">
        <f t="shared" si="956"/>
        <v>0</v>
      </c>
      <c r="J533" s="39">
        <f t="shared" si="956"/>
        <v>0</v>
      </c>
      <c r="K533" s="39">
        <f t="shared" si="956"/>
        <v>0</v>
      </c>
      <c r="L533" s="39">
        <f t="shared" si="956"/>
        <v>0</v>
      </c>
      <c r="M533" s="39">
        <f t="shared" si="956"/>
        <v>0</v>
      </c>
      <c r="N533" s="39">
        <f t="shared" si="956"/>
        <v>0</v>
      </c>
      <c r="O533" s="39">
        <f t="shared" si="956"/>
        <v>0</v>
      </c>
      <c r="P533" s="39">
        <f t="shared" si="956"/>
        <v>0</v>
      </c>
      <c r="Q533" s="39">
        <f t="shared" si="956"/>
        <v>0</v>
      </c>
      <c r="R533" s="39">
        <f t="shared" si="956"/>
        <v>0</v>
      </c>
      <c r="S533" s="39">
        <f t="shared" si="956"/>
        <v>0</v>
      </c>
      <c r="T533" s="39">
        <f t="shared" si="956"/>
        <v>0</v>
      </c>
      <c r="U533" s="39">
        <f t="shared" si="956"/>
        <v>0</v>
      </c>
      <c r="V533" s="39">
        <f t="shared" si="956"/>
        <v>0</v>
      </c>
      <c r="W533" s="39">
        <f t="shared" si="956"/>
        <v>0</v>
      </c>
      <c r="X533" s="39">
        <f t="shared" si="956"/>
        <v>259312.90630500001</v>
      </c>
      <c r="Y533" s="39">
        <f t="shared" si="956"/>
        <v>11227.423695000001</v>
      </c>
      <c r="Z533" s="39">
        <f t="shared" si="956"/>
        <v>0</v>
      </c>
      <c r="AA533" s="39">
        <f t="shared" si="956"/>
        <v>0</v>
      </c>
      <c r="AB533" s="39">
        <f t="shared" si="956"/>
        <v>0</v>
      </c>
      <c r="AC533" s="67"/>
      <c r="AD533" s="55"/>
    </row>
    <row r="534" spans="1:30" s="52" customFormat="1">
      <c r="A534" s="105" t="s">
        <v>208</v>
      </c>
      <c r="B534" s="74">
        <f>6492968/2</f>
        <v>3246484</v>
      </c>
      <c r="C534" s="163">
        <f t="shared" si="941"/>
        <v>270540.33</v>
      </c>
      <c r="D534" s="38">
        <v>1.6500000000000001E-2</v>
      </c>
      <c r="E534" s="38">
        <v>0.1429</v>
      </c>
      <c r="F534" s="38">
        <v>5.8200000000000002E-2</v>
      </c>
      <c r="G534" s="38">
        <v>7.4899999999999994E-2</v>
      </c>
      <c r="H534" s="38">
        <v>4.0099999999999997E-2</v>
      </c>
      <c r="I534" s="38">
        <v>0.1406</v>
      </c>
      <c r="J534" s="38">
        <v>2.0299999999999999E-2</v>
      </c>
      <c r="K534" s="38">
        <v>3.2099999999999997E-2</v>
      </c>
      <c r="L534" s="38">
        <v>1.5900000000000001E-2</v>
      </c>
      <c r="M534" s="38">
        <v>2.5499999999999998E-2</v>
      </c>
      <c r="N534" s="38">
        <v>0.1389</v>
      </c>
      <c r="O534" s="38">
        <v>2.35E-2</v>
      </c>
      <c r="P534" s="38">
        <v>0</v>
      </c>
      <c r="Q534" s="38">
        <v>3.5900000000000001E-2</v>
      </c>
      <c r="R534" s="38">
        <v>1.8100000000000002E-2</v>
      </c>
      <c r="S534" s="38">
        <v>4.1999999999999997E-3</v>
      </c>
      <c r="T534" s="38">
        <v>5.11E-2</v>
      </c>
      <c r="U534" s="38">
        <v>1.7299999999999999E-2</v>
      </c>
      <c r="V534" s="38">
        <v>3.6799999999999999E-2</v>
      </c>
      <c r="W534" s="38">
        <v>4.4299999999999999E-2</v>
      </c>
      <c r="X534" s="38">
        <v>5.9900000000000002E-2</v>
      </c>
      <c r="Y534" s="38">
        <v>2.3999999999999998E-3</v>
      </c>
      <c r="Z534" s="5">
        <v>0</v>
      </c>
      <c r="AA534" s="5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3"/>
      <c r="D535" s="39">
        <f>$C534*D534</f>
        <v>4463.9154450000005</v>
      </c>
      <c r="E535" s="39">
        <f t="shared" ref="E535" si="957">$C534*E534</f>
        <v>38660.213157000006</v>
      </c>
      <c r="F535" s="39">
        <f t="shared" ref="F535" si="958">$C534*F534</f>
        <v>15745.447206000001</v>
      </c>
      <c r="G535" s="39">
        <f t="shared" ref="G535:AB535" si="959">$C534*G534</f>
        <v>20263.470717</v>
      </c>
      <c r="H535" s="39">
        <f t="shared" si="959"/>
        <v>10848.667233</v>
      </c>
      <c r="I535" s="39">
        <f t="shared" si="959"/>
        <v>38037.970398000005</v>
      </c>
      <c r="J535" s="39">
        <f t="shared" si="959"/>
        <v>5491.968699</v>
      </c>
      <c r="K535" s="39">
        <f t="shared" si="959"/>
        <v>8684.3445929999998</v>
      </c>
      <c r="L535" s="39">
        <f t="shared" si="959"/>
        <v>4301.5912470000003</v>
      </c>
      <c r="M535" s="39">
        <f t="shared" si="959"/>
        <v>6898.7784149999998</v>
      </c>
      <c r="N535" s="39">
        <f t="shared" si="959"/>
        <v>37578.051836999999</v>
      </c>
      <c r="O535" s="39">
        <f t="shared" si="959"/>
        <v>6357.6977550000001</v>
      </c>
      <c r="P535" s="39">
        <f t="shared" si="959"/>
        <v>0</v>
      </c>
      <c r="Q535" s="39">
        <f t="shared" si="959"/>
        <v>9712.3978470000002</v>
      </c>
      <c r="R535" s="39">
        <f t="shared" si="959"/>
        <v>4896.7799730000006</v>
      </c>
      <c r="S535" s="39">
        <f t="shared" si="959"/>
        <v>1136.2693859999999</v>
      </c>
      <c r="T535" s="39">
        <f t="shared" si="959"/>
        <v>13824.610863</v>
      </c>
      <c r="U535" s="39">
        <f t="shared" si="959"/>
        <v>4680.3477089999997</v>
      </c>
      <c r="V535" s="39">
        <f t="shared" si="959"/>
        <v>9955.8841439999997</v>
      </c>
      <c r="W535" s="39">
        <f t="shared" si="959"/>
        <v>11984.936619</v>
      </c>
      <c r="X535" s="39">
        <f t="shared" si="959"/>
        <v>16205.365767000001</v>
      </c>
      <c r="Y535" s="39">
        <f t="shared" si="959"/>
        <v>649.29679199999998</v>
      </c>
      <c r="Z535" s="39">
        <f t="shared" si="959"/>
        <v>0</v>
      </c>
      <c r="AA535" s="39">
        <f t="shared" si="959"/>
        <v>162.324198</v>
      </c>
      <c r="AB535" s="39">
        <f t="shared" si="959"/>
        <v>0</v>
      </c>
      <c r="AC535" s="67"/>
      <c r="AD535" s="55"/>
    </row>
    <row r="536" spans="1:30" s="52" customFormat="1">
      <c r="A536" s="105" t="s">
        <v>218</v>
      </c>
      <c r="B536" s="74">
        <f>4794868/2</f>
        <v>2397434</v>
      </c>
      <c r="C536" s="163">
        <f t="shared" si="941"/>
        <v>199786.17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42">
        <v>0.95850000000000002</v>
      </c>
      <c r="Y536" s="42">
        <v>4.1500000000000002E-2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3"/>
      <c r="D537" s="39">
        <f>$C536*D536</f>
        <v>0</v>
      </c>
      <c r="E537" s="39">
        <f t="shared" ref="E537" si="960">$C536*E536</f>
        <v>0</v>
      </c>
      <c r="F537" s="39">
        <f t="shared" ref="F537" si="961">$C536*F536</f>
        <v>0</v>
      </c>
      <c r="G537" s="39">
        <f t="shared" ref="G537:AB537" si="962">$C536*G536</f>
        <v>0</v>
      </c>
      <c r="H537" s="39">
        <f t="shared" si="962"/>
        <v>0</v>
      </c>
      <c r="I537" s="39">
        <f t="shared" si="962"/>
        <v>0</v>
      </c>
      <c r="J537" s="39">
        <f t="shared" si="962"/>
        <v>0</v>
      </c>
      <c r="K537" s="39">
        <f t="shared" si="962"/>
        <v>0</v>
      </c>
      <c r="L537" s="39">
        <f t="shared" si="962"/>
        <v>0</v>
      </c>
      <c r="M537" s="39">
        <f t="shared" si="962"/>
        <v>0</v>
      </c>
      <c r="N537" s="39">
        <f t="shared" si="962"/>
        <v>0</v>
      </c>
      <c r="O537" s="39">
        <f t="shared" si="962"/>
        <v>0</v>
      </c>
      <c r="P537" s="39">
        <f t="shared" si="962"/>
        <v>0</v>
      </c>
      <c r="Q537" s="39">
        <f t="shared" si="962"/>
        <v>0</v>
      </c>
      <c r="R537" s="39">
        <f t="shared" si="962"/>
        <v>0</v>
      </c>
      <c r="S537" s="39">
        <f t="shared" si="962"/>
        <v>0</v>
      </c>
      <c r="T537" s="39">
        <f t="shared" si="962"/>
        <v>0</v>
      </c>
      <c r="U537" s="39">
        <f t="shared" si="962"/>
        <v>0</v>
      </c>
      <c r="V537" s="39">
        <f t="shared" si="962"/>
        <v>0</v>
      </c>
      <c r="W537" s="39">
        <f t="shared" si="962"/>
        <v>0</v>
      </c>
      <c r="X537" s="39">
        <f t="shared" si="962"/>
        <v>191495.04394500001</v>
      </c>
      <c r="Y537" s="39">
        <f t="shared" si="962"/>
        <v>8291.1260550000006</v>
      </c>
      <c r="Z537" s="39">
        <f t="shared" si="962"/>
        <v>0</v>
      </c>
      <c r="AA537" s="39">
        <f t="shared" si="962"/>
        <v>0</v>
      </c>
      <c r="AB537" s="39">
        <f t="shared" si="962"/>
        <v>0</v>
      </c>
      <c r="AC537" s="67"/>
      <c r="AD537" s="55"/>
    </row>
    <row r="538" spans="1:30" s="52" customFormat="1">
      <c r="A538" s="105" t="s">
        <v>209</v>
      </c>
      <c r="B538" s="74">
        <f>4794868/2</f>
        <v>2397434</v>
      </c>
      <c r="C538" s="163">
        <f t="shared" si="941"/>
        <v>199786.17</v>
      </c>
      <c r="D538" s="38">
        <v>1.6500000000000001E-2</v>
      </c>
      <c r="E538" s="38">
        <v>0.1429</v>
      </c>
      <c r="F538" s="38">
        <v>5.8200000000000002E-2</v>
      </c>
      <c r="G538" s="38">
        <v>7.4899999999999994E-2</v>
      </c>
      <c r="H538" s="38">
        <v>4.0099999999999997E-2</v>
      </c>
      <c r="I538" s="38">
        <v>0.1406</v>
      </c>
      <c r="J538" s="38">
        <v>2.0299999999999999E-2</v>
      </c>
      <c r="K538" s="38">
        <v>3.2099999999999997E-2</v>
      </c>
      <c r="L538" s="38">
        <v>1.5900000000000001E-2</v>
      </c>
      <c r="M538" s="38">
        <v>2.5499999999999998E-2</v>
      </c>
      <c r="N538" s="38">
        <v>0.1389</v>
      </c>
      <c r="O538" s="38">
        <v>2.35E-2</v>
      </c>
      <c r="P538" s="38">
        <v>0</v>
      </c>
      <c r="Q538" s="38">
        <v>3.5900000000000001E-2</v>
      </c>
      <c r="R538" s="38">
        <v>1.8100000000000002E-2</v>
      </c>
      <c r="S538" s="38">
        <v>4.1999999999999997E-3</v>
      </c>
      <c r="T538" s="38">
        <v>5.11E-2</v>
      </c>
      <c r="U538" s="38">
        <v>1.7299999999999999E-2</v>
      </c>
      <c r="V538" s="38">
        <v>3.6799999999999999E-2</v>
      </c>
      <c r="W538" s="38">
        <v>4.4299999999999999E-2</v>
      </c>
      <c r="X538" s="38">
        <v>5.9900000000000002E-2</v>
      </c>
      <c r="Y538" s="38">
        <v>2.3999999999999998E-3</v>
      </c>
      <c r="Z538" s="5">
        <v>0</v>
      </c>
      <c r="AA538" s="5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3"/>
      <c r="D539" s="39">
        <f>$C538*D538</f>
        <v>3296.4718050000006</v>
      </c>
      <c r="E539" s="39">
        <f t="shared" ref="E539" si="963">$C538*E538</f>
        <v>28549.443693000001</v>
      </c>
      <c r="F539" s="39">
        <f t="shared" ref="F539" si="964">$C538*F538</f>
        <v>11627.555094000001</v>
      </c>
      <c r="G539" s="39">
        <f t="shared" ref="G539:AB539" si="965">$C538*G538</f>
        <v>14963.984133</v>
      </c>
      <c r="H539" s="39">
        <f t="shared" si="965"/>
        <v>8011.4254169999995</v>
      </c>
      <c r="I539" s="39">
        <f t="shared" si="965"/>
        <v>28089.935502000004</v>
      </c>
      <c r="J539" s="39">
        <f t="shared" si="965"/>
        <v>4055.659251</v>
      </c>
      <c r="K539" s="39">
        <f t="shared" si="965"/>
        <v>6413.1360569999997</v>
      </c>
      <c r="L539" s="39">
        <f t="shared" si="965"/>
        <v>3176.6001030000002</v>
      </c>
      <c r="M539" s="39">
        <f t="shared" si="965"/>
        <v>5094.5473350000002</v>
      </c>
      <c r="N539" s="39">
        <f t="shared" si="965"/>
        <v>27750.299013</v>
      </c>
      <c r="O539" s="39">
        <f t="shared" si="965"/>
        <v>4694.9749950000005</v>
      </c>
      <c r="P539" s="39">
        <f t="shared" si="965"/>
        <v>0</v>
      </c>
      <c r="Q539" s="39">
        <f t="shared" si="965"/>
        <v>7172.3235030000005</v>
      </c>
      <c r="R539" s="39">
        <f t="shared" si="965"/>
        <v>3616.1296770000004</v>
      </c>
      <c r="S539" s="39">
        <f t="shared" si="965"/>
        <v>839.10191399999997</v>
      </c>
      <c r="T539" s="39">
        <f t="shared" si="965"/>
        <v>10209.073287000001</v>
      </c>
      <c r="U539" s="39">
        <f t="shared" si="965"/>
        <v>3456.300741</v>
      </c>
      <c r="V539" s="39">
        <f t="shared" si="965"/>
        <v>7352.1310560000002</v>
      </c>
      <c r="W539" s="39">
        <f t="shared" si="965"/>
        <v>8850.5273310000011</v>
      </c>
      <c r="X539" s="39">
        <f t="shared" si="965"/>
        <v>11967.191583000002</v>
      </c>
      <c r="Y539" s="39">
        <f t="shared" si="965"/>
        <v>479.486808</v>
      </c>
      <c r="Z539" s="39">
        <f t="shared" si="965"/>
        <v>0</v>
      </c>
      <c r="AA539" s="39">
        <f t="shared" si="965"/>
        <v>119.871702</v>
      </c>
      <c r="AB539" s="39">
        <f t="shared" si="965"/>
        <v>0</v>
      </c>
      <c r="AC539" s="67"/>
      <c r="AD539" s="55"/>
    </row>
    <row r="540" spans="1:30" s="52" customFormat="1">
      <c r="A540" s="105" t="s">
        <v>219</v>
      </c>
      <c r="B540" s="74">
        <f>5397404/2</f>
        <v>2698702</v>
      </c>
      <c r="C540" s="163">
        <f t="shared" si="941"/>
        <v>224891.83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38">
        <v>0.95850000000000002</v>
      </c>
      <c r="Y540" s="38">
        <v>4.1500000000000002E-2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3"/>
      <c r="D541" s="39">
        <f>$C540*D540</f>
        <v>0</v>
      </c>
      <c r="E541" s="39">
        <f t="shared" ref="E541" si="966">$C540*E540</f>
        <v>0</v>
      </c>
      <c r="F541" s="39">
        <f t="shared" ref="F541" si="967">$C540*F540</f>
        <v>0</v>
      </c>
      <c r="G541" s="39">
        <f t="shared" ref="G541:AB541" si="968">$C540*G540</f>
        <v>0</v>
      </c>
      <c r="H541" s="39">
        <f t="shared" si="968"/>
        <v>0</v>
      </c>
      <c r="I541" s="39">
        <f t="shared" si="968"/>
        <v>0</v>
      </c>
      <c r="J541" s="39">
        <f t="shared" si="968"/>
        <v>0</v>
      </c>
      <c r="K541" s="39">
        <f t="shared" si="968"/>
        <v>0</v>
      </c>
      <c r="L541" s="39">
        <f t="shared" si="968"/>
        <v>0</v>
      </c>
      <c r="M541" s="39">
        <f t="shared" si="968"/>
        <v>0</v>
      </c>
      <c r="N541" s="39">
        <f t="shared" si="968"/>
        <v>0</v>
      </c>
      <c r="O541" s="39">
        <f t="shared" si="968"/>
        <v>0</v>
      </c>
      <c r="P541" s="39">
        <f t="shared" si="968"/>
        <v>0</v>
      </c>
      <c r="Q541" s="39">
        <f t="shared" si="968"/>
        <v>0</v>
      </c>
      <c r="R541" s="39">
        <f t="shared" si="968"/>
        <v>0</v>
      </c>
      <c r="S541" s="39">
        <f t="shared" si="968"/>
        <v>0</v>
      </c>
      <c r="T541" s="39">
        <f t="shared" si="968"/>
        <v>0</v>
      </c>
      <c r="U541" s="39">
        <f t="shared" si="968"/>
        <v>0</v>
      </c>
      <c r="V541" s="39">
        <f t="shared" si="968"/>
        <v>0</v>
      </c>
      <c r="W541" s="39">
        <f t="shared" si="968"/>
        <v>0</v>
      </c>
      <c r="X541" s="39">
        <f t="shared" si="968"/>
        <v>215558.819055</v>
      </c>
      <c r="Y541" s="39">
        <f t="shared" si="968"/>
        <v>9333.010945</v>
      </c>
      <c r="Z541" s="39">
        <f t="shared" si="968"/>
        <v>0</v>
      </c>
      <c r="AA541" s="39">
        <f t="shared" si="968"/>
        <v>0</v>
      </c>
      <c r="AB541" s="39">
        <f t="shared" si="968"/>
        <v>0</v>
      </c>
      <c r="AC541" s="67"/>
      <c r="AD541" s="55"/>
    </row>
    <row r="542" spans="1:30" s="52" customFormat="1">
      <c r="A542" s="105" t="s">
        <v>210</v>
      </c>
      <c r="B542" s="74">
        <f>5397404/2</f>
        <v>2698702</v>
      </c>
      <c r="C542" s="163">
        <f t="shared" si="941"/>
        <v>224891.83</v>
      </c>
      <c r="D542" s="38">
        <v>1.6500000000000001E-2</v>
      </c>
      <c r="E542" s="38">
        <v>0.1429</v>
      </c>
      <c r="F542" s="38">
        <v>5.8200000000000002E-2</v>
      </c>
      <c r="G542" s="38">
        <v>7.4899999999999994E-2</v>
      </c>
      <c r="H542" s="38">
        <v>4.0099999999999997E-2</v>
      </c>
      <c r="I542" s="38">
        <v>0.1406</v>
      </c>
      <c r="J542" s="38">
        <v>2.0299999999999999E-2</v>
      </c>
      <c r="K542" s="38">
        <v>3.2099999999999997E-2</v>
      </c>
      <c r="L542" s="38">
        <v>1.5900000000000001E-2</v>
      </c>
      <c r="M542" s="38">
        <v>2.5499999999999998E-2</v>
      </c>
      <c r="N542" s="38">
        <v>0.1389</v>
      </c>
      <c r="O542" s="38">
        <v>2.35E-2</v>
      </c>
      <c r="P542" s="38">
        <v>0</v>
      </c>
      <c r="Q542" s="38">
        <v>3.5900000000000001E-2</v>
      </c>
      <c r="R542" s="38">
        <v>1.8100000000000002E-2</v>
      </c>
      <c r="S542" s="38">
        <v>4.1999999999999997E-3</v>
      </c>
      <c r="T542" s="38">
        <v>5.11E-2</v>
      </c>
      <c r="U542" s="38">
        <v>1.7299999999999999E-2</v>
      </c>
      <c r="V542" s="38">
        <v>3.6799999999999999E-2</v>
      </c>
      <c r="W542" s="38">
        <v>4.4299999999999999E-2</v>
      </c>
      <c r="X542" s="38">
        <v>5.9900000000000002E-2</v>
      </c>
      <c r="Y542" s="38">
        <v>2.3999999999999998E-3</v>
      </c>
      <c r="Z542" s="5">
        <v>0</v>
      </c>
      <c r="AA542" s="5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3"/>
      <c r="D543" s="39">
        <f>$C542*D542</f>
        <v>3710.7151949999998</v>
      </c>
      <c r="E543" s="39">
        <f t="shared" ref="E543" si="969">$C542*E542</f>
        <v>32137.042506999998</v>
      </c>
      <c r="F543" s="39">
        <f t="shared" ref="F543" si="970">$C542*F542</f>
        <v>13088.704506</v>
      </c>
      <c r="G543" s="39">
        <f t="shared" ref="G543:AB543" si="971">$C542*G542</f>
        <v>16844.398066999998</v>
      </c>
      <c r="H543" s="39">
        <f t="shared" si="971"/>
        <v>9018.162382999999</v>
      </c>
      <c r="I543" s="39">
        <f t="shared" si="971"/>
        <v>31619.791298</v>
      </c>
      <c r="J543" s="39">
        <f t="shared" si="971"/>
        <v>4565.3041489999996</v>
      </c>
      <c r="K543" s="39">
        <f t="shared" si="971"/>
        <v>7219.0277429999987</v>
      </c>
      <c r="L543" s="39">
        <f t="shared" si="971"/>
        <v>3575.7800969999998</v>
      </c>
      <c r="M543" s="39">
        <f t="shared" si="971"/>
        <v>5734.7416649999996</v>
      </c>
      <c r="N543" s="39">
        <f t="shared" si="971"/>
        <v>31237.475186999996</v>
      </c>
      <c r="O543" s="39">
        <f t="shared" si="971"/>
        <v>5284.9580049999995</v>
      </c>
      <c r="P543" s="39">
        <f t="shared" si="971"/>
        <v>0</v>
      </c>
      <c r="Q543" s="39">
        <f t="shared" si="971"/>
        <v>8073.6166969999995</v>
      </c>
      <c r="R543" s="39">
        <f t="shared" si="971"/>
        <v>4070.5421230000002</v>
      </c>
      <c r="S543" s="39">
        <f t="shared" si="971"/>
        <v>944.54568599999993</v>
      </c>
      <c r="T543" s="39">
        <f t="shared" si="971"/>
        <v>11491.972512999999</v>
      </c>
      <c r="U543" s="39">
        <f t="shared" si="971"/>
        <v>3890.6286589999995</v>
      </c>
      <c r="V543" s="39">
        <f t="shared" si="971"/>
        <v>8276.0193440000003</v>
      </c>
      <c r="W543" s="39">
        <f t="shared" si="971"/>
        <v>9962.7080689999984</v>
      </c>
      <c r="X543" s="39">
        <f t="shared" si="971"/>
        <v>13471.020617</v>
      </c>
      <c r="Y543" s="39">
        <f t="shared" si="971"/>
        <v>539.74039199999993</v>
      </c>
      <c r="Z543" s="39">
        <f t="shared" si="971"/>
        <v>0</v>
      </c>
      <c r="AA543" s="39">
        <f t="shared" si="971"/>
        <v>134.93509799999998</v>
      </c>
      <c r="AB543" s="39">
        <f t="shared" si="971"/>
        <v>0</v>
      </c>
      <c r="AC543" s="67"/>
      <c r="AD543" s="55"/>
    </row>
    <row r="544" spans="1:30" s="52" customFormat="1">
      <c r="A544" s="105" t="s">
        <v>220</v>
      </c>
      <c r="B544" s="74">
        <f>5397404/2</f>
        <v>2698702</v>
      </c>
      <c r="C544" s="163">
        <f t="shared" si="941"/>
        <v>224891.83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38">
        <v>0.95850000000000002</v>
      </c>
      <c r="Y544" s="38">
        <v>4.1500000000000002E-2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3"/>
      <c r="D545" s="39">
        <f>$C544*D544</f>
        <v>0</v>
      </c>
      <c r="E545" s="39">
        <f t="shared" ref="E545" si="972">$C544*E544</f>
        <v>0</v>
      </c>
      <c r="F545" s="39">
        <f t="shared" ref="F545" si="973">$C544*F544</f>
        <v>0</v>
      </c>
      <c r="G545" s="39">
        <f t="shared" ref="G545:AB545" si="974">$C544*G544</f>
        <v>0</v>
      </c>
      <c r="H545" s="39">
        <f t="shared" si="974"/>
        <v>0</v>
      </c>
      <c r="I545" s="39">
        <f t="shared" si="974"/>
        <v>0</v>
      </c>
      <c r="J545" s="39">
        <f t="shared" si="974"/>
        <v>0</v>
      </c>
      <c r="K545" s="39">
        <f t="shared" si="974"/>
        <v>0</v>
      </c>
      <c r="L545" s="39">
        <f t="shared" si="974"/>
        <v>0</v>
      </c>
      <c r="M545" s="39">
        <f t="shared" si="974"/>
        <v>0</v>
      </c>
      <c r="N545" s="39">
        <f t="shared" si="974"/>
        <v>0</v>
      </c>
      <c r="O545" s="39">
        <f t="shared" si="974"/>
        <v>0</v>
      </c>
      <c r="P545" s="39">
        <f t="shared" si="974"/>
        <v>0</v>
      </c>
      <c r="Q545" s="39">
        <f t="shared" si="974"/>
        <v>0</v>
      </c>
      <c r="R545" s="39">
        <f t="shared" si="974"/>
        <v>0</v>
      </c>
      <c r="S545" s="39">
        <f t="shared" si="974"/>
        <v>0</v>
      </c>
      <c r="T545" s="39">
        <f t="shared" si="974"/>
        <v>0</v>
      </c>
      <c r="U545" s="39">
        <f t="shared" si="974"/>
        <v>0</v>
      </c>
      <c r="V545" s="39">
        <f t="shared" si="974"/>
        <v>0</v>
      </c>
      <c r="W545" s="39">
        <f t="shared" si="974"/>
        <v>0</v>
      </c>
      <c r="X545" s="39">
        <f t="shared" si="974"/>
        <v>215558.819055</v>
      </c>
      <c r="Y545" s="39">
        <f t="shared" si="974"/>
        <v>9333.010945</v>
      </c>
      <c r="Z545" s="39">
        <f t="shared" si="974"/>
        <v>0</v>
      </c>
      <c r="AA545" s="39">
        <f t="shared" si="974"/>
        <v>0</v>
      </c>
      <c r="AB545" s="39">
        <f t="shared" si="974"/>
        <v>0</v>
      </c>
      <c r="AC545" s="67"/>
      <c r="AD545" s="55"/>
    </row>
    <row r="546" spans="1:30" s="52" customFormat="1">
      <c r="A546" s="105" t="s">
        <v>211</v>
      </c>
      <c r="B546" s="74">
        <f>5397404/2</f>
        <v>2698702</v>
      </c>
      <c r="C546" s="163">
        <f t="shared" si="941"/>
        <v>224891.83</v>
      </c>
      <c r="D546" s="38">
        <v>1.6500000000000001E-2</v>
      </c>
      <c r="E546" s="38">
        <v>0.1429</v>
      </c>
      <c r="F546" s="38">
        <v>5.8200000000000002E-2</v>
      </c>
      <c r="G546" s="38">
        <v>7.4899999999999994E-2</v>
      </c>
      <c r="H546" s="38">
        <v>4.0099999999999997E-2</v>
      </c>
      <c r="I546" s="38">
        <v>0.1406</v>
      </c>
      <c r="J546" s="38">
        <v>2.0299999999999999E-2</v>
      </c>
      <c r="K546" s="38">
        <v>3.2099999999999997E-2</v>
      </c>
      <c r="L546" s="38">
        <v>1.5900000000000001E-2</v>
      </c>
      <c r="M546" s="38">
        <v>2.5499999999999998E-2</v>
      </c>
      <c r="N546" s="38">
        <v>0.1389</v>
      </c>
      <c r="O546" s="38">
        <v>2.35E-2</v>
      </c>
      <c r="P546" s="38">
        <v>0</v>
      </c>
      <c r="Q546" s="38">
        <v>3.5900000000000001E-2</v>
      </c>
      <c r="R546" s="38">
        <v>1.8100000000000002E-2</v>
      </c>
      <c r="S546" s="38">
        <v>4.1999999999999997E-3</v>
      </c>
      <c r="T546" s="38">
        <v>5.11E-2</v>
      </c>
      <c r="U546" s="38">
        <v>1.7299999999999999E-2</v>
      </c>
      <c r="V546" s="38">
        <v>3.6799999999999999E-2</v>
      </c>
      <c r="W546" s="38">
        <v>4.4299999999999999E-2</v>
      </c>
      <c r="X546" s="38">
        <v>5.9900000000000002E-2</v>
      </c>
      <c r="Y546" s="38">
        <v>2.3999999999999998E-3</v>
      </c>
      <c r="Z546" s="5">
        <v>0</v>
      </c>
      <c r="AA546" s="5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3"/>
      <c r="D547" s="39">
        <f>$C546*D546</f>
        <v>3710.7151949999998</v>
      </c>
      <c r="E547" s="39">
        <f t="shared" ref="E547" si="975">$C546*E546</f>
        <v>32137.042506999998</v>
      </c>
      <c r="F547" s="39">
        <f t="shared" ref="F547" si="976">$C546*F546</f>
        <v>13088.704506</v>
      </c>
      <c r="G547" s="39">
        <f t="shared" ref="G547:AB547" si="977">$C546*G546</f>
        <v>16844.398066999998</v>
      </c>
      <c r="H547" s="39">
        <f t="shared" si="977"/>
        <v>9018.162382999999</v>
      </c>
      <c r="I547" s="39">
        <f t="shared" si="977"/>
        <v>31619.791298</v>
      </c>
      <c r="J547" s="39">
        <f t="shared" si="977"/>
        <v>4565.3041489999996</v>
      </c>
      <c r="K547" s="39">
        <f t="shared" si="977"/>
        <v>7219.0277429999987</v>
      </c>
      <c r="L547" s="39">
        <f t="shared" si="977"/>
        <v>3575.7800969999998</v>
      </c>
      <c r="M547" s="39">
        <f t="shared" si="977"/>
        <v>5734.7416649999996</v>
      </c>
      <c r="N547" s="39">
        <f t="shared" si="977"/>
        <v>31237.475186999996</v>
      </c>
      <c r="O547" s="39">
        <f t="shared" si="977"/>
        <v>5284.9580049999995</v>
      </c>
      <c r="P547" s="39">
        <f t="shared" si="977"/>
        <v>0</v>
      </c>
      <c r="Q547" s="39">
        <f t="shared" si="977"/>
        <v>8073.6166969999995</v>
      </c>
      <c r="R547" s="39">
        <f t="shared" si="977"/>
        <v>4070.5421230000002</v>
      </c>
      <c r="S547" s="39">
        <f t="shared" si="977"/>
        <v>944.54568599999993</v>
      </c>
      <c r="T547" s="39">
        <f t="shared" si="977"/>
        <v>11491.972512999999</v>
      </c>
      <c r="U547" s="39">
        <f t="shared" si="977"/>
        <v>3890.6286589999995</v>
      </c>
      <c r="V547" s="39">
        <f t="shared" si="977"/>
        <v>8276.0193440000003</v>
      </c>
      <c r="W547" s="39">
        <f t="shared" si="977"/>
        <v>9962.7080689999984</v>
      </c>
      <c r="X547" s="39">
        <f t="shared" si="977"/>
        <v>13471.020617</v>
      </c>
      <c r="Y547" s="39">
        <f t="shared" si="977"/>
        <v>539.74039199999993</v>
      </c>
      <c r="Z547" s="39">
        <f t="shared" si="977"/>
        <v>0</v>
      </c>
      <c r="AA547" s="39">
        <f t="shared" si="977"/>
        <v>134.93509799999998</v>
      </c>
      <c r="AB547" s="39">
        <f t="shared" si="977"/>
        <v>0</v>
      </c>
      <c r="AC547" s="67"/>
      <c r="AD547" s="55"/>
    </row>
    <row r="548" spans="1:30" s="52" customFormat="1">
      <c r="A548" s="105" t="s">
        <v>221</v>
      </c>
      <c r="B548" s="74">
        <f>3003024/2</f>
        <v>1501512</v>
      </c>
      <c r="C548" s="163">
        <f t="shared" si="941"/>
        <v>125126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3"/>
      <c r="D549" s="39">
        <f>$C548*D548</f>
        <v>0</v>
      </c>
      <c r="E549" s="39">
        <f t="shared" ref="E549" si="978">$C548*E548</f>
        <v>0</v>
      </c>
      <c r="F549" s="39">
        <f t="shared" ref="F549" si="979">$C548*F548</f>
        <v>0</v>
      </c>
      <c r="G549" s="39">
        <f t="shared" ref="G549:AB549" si="980">$C548*G548</f>
        <v>0</v>
      </c>
      <c r="H549" s="39">
        <f t="shared" si="980"/>
        <v>0</v>
      </c>
      <c r="I549" s="39">
        <f t="shared" si="980"/>
        <v>0</v>
      </c>
      <c r="J549" s="39">
        <f t="shared" si="980"/>
        <v>0</v>
      </c>
      <c r="K549" s="39">
        <f t="shared" si="980"/>
        <v>0</v>
      </c>
      <c r="L549" s="39">
        <f t="shared" si="980"/>
        <v>0</v>
      </c>
      <c r="M549" s="39">
        <f t="shared" si="980"/>
        <v>0</v>
      </c>
      <c r="N549" s="39">
        <f t="shared" si="980"/>
        <v>0</v>
      </c>
      <c r="O549" s="39">
        <f t="shared" si="980"/>
        <v>0</v>
      </c>
      <c r="P549" s="39">
        <f t="shared" si="980"/>
        <v>0</v>
      </c>
      <c r="Q549" s="39">
        <f t="shared" si="980"/>
        <v>0</v>
      </c>
      <c r="R549" s="39">
        <f t="shared" si="980"/>
        <v>0</v>
      </c>
      <c r="S549" s="39">
        <f t="shared" si="980"/>
        <v>0</v>
      </c>
      <c r="T549" s="39">
        <f t="shared" si="980"/>
        <v>0</v>
      </c>
      <c r="U549" s="39">
        <f t="shared" si="980"/>
        <v>0</v>
      </c>
      <c r="V549" s="39">
        <f t="shared" si="980"/>
        <v>0</v>
      </c>
      <c r="W549" s="39">
        <f t="shared" si="980"/>
        <v>0</v>
      </c>
      <c r="X549" s="39">
        <f t="shared" si="980"/>
        <v>125126</v>
      </c>
      <c r="Y549" s="39">
        <f t="shared" si="980"/>
        <v>0</v>
      </c>
      <c r="Z549" s="39">
        <f t="shared" si="980"/>
        <v>0</v>
      </c>
      <c r="AA549" s="39">
        <f t="shared" si="980"/>
        <v>0</v>
      </c>
      <c r="AB549" s="39">
        <f t="shared" si="980"/>
        <v>0</v>
      </c>
      <c r="AC549" s="67"/>
      <c r="AD549" s="55"/>
    </row>
    <row r="550" spans="1:30" s="52" customFormat="1">
      <c r="A550" s="105" t="s">
        <v>212</v>
      </c>
      <c r="B550" s="74">
        <f>3003024/2</f>
        <v>1501512</v>
      </c>
      <c r="C550" s="163">
        <f t="shared" si="941"/>
        <v>125126</v>
      </c>
      <c r="D550" s="38">
        <v>1.6500000000000001E-2</v>
      </c>
      <c r="E550" s="38">
        <v>0.1429</v>
      </c>
      <c r="F550" s="38">
        <v>5.8200000000000002E-2</v>
      </c>
      <c r="G550" s="38">
        <v>7.4899999999999994E-2</v>
      </c>
      <c r="H550" s="38">
        <v>4.0099999999999997E-2</v>
      </c>
      <c r="I550" s="38">
        <v>0.1406</v>
      </c>
      <c r="J550" s="38">
        <v>2.0299999999999999E-2</v>
      </c>
      <c r="K550" s="38">
        <v>3.2099999999999997E-2</v>
      </c>
      <c r="L550" s="38">
        <v>1.5900000000000001E-2</v>
      </c>
      <c r="M550" s="38">
        <v>2.5499999999999998E-2</v>
      </c>
      <c r="N550" s="38">
        <v>0.1389</v>
      </c>
      <c r="O550" s="38">
        <v>2.35E-2</v>
      </c>
      <c r="P550" s="38">
        <v>0</v>
      </c>
      <c r="Q550" s="38">
        <v>3.5900000000000001E-2</v>
      </c>
      <c r="R550" s="38">
        <v>1.8100000000000002E-2</v>
      </c>
      <c r="S550" s="38">
        <v>4.1999999999999997E-3</v>
      </c>
      <c r="T550" s="38">
        <v>5.11E-2</v>
      </c>
      <c r="U550" s="38">
        <v>1.7299999999999999E-2</v>
      </c>
      <c r="V550" s="38">
        <v>3.6799999999999999E-2</v>
      </c>
      <c r="W550" s="38">
        <v>4.4299999999999999E-2</v>
      </c>
      <c r="X550" s="38">
        <v>5.9900000000000002E-2</v>
      </c>
      <c r="Y550" s="38">
        <v>2.3999999999999998E-3</v>
      </c>
      <c r="Z550" s="5">
        <v>0</v>
      </c>
      <c r="AA550" s="5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3"/>
      <c r="D551" s="39">
        <f>$C550*D550</f>
        <v>2064.5790000000002</v>
      </c>
      <c r="E551" s="39">
        <f t="shared" ref="E551" si="981">$C550*E550</f>
        <v>17880.505399999998</v>
      </c>
      <c r="F551" s="39">
        <f t="shared" ref="F551" si="982">$C550*F550</f>
        <v>7282.3332</v>
      </c>
      <c r="G551" s="39">
        <f t="shared" ref="G551:AB551" si="983">$C550*G550</f>
        <v>9371.9373999999989</v>
      </c>
      <c r="H551" s="39">
        <f t="shared" si="983"/>
        <v>5017.5526</v>
      </c>
      <c r="I551" s="39">
        <f t="shared" si="983"/>
        <v>17592.7156</v>
      </c>
      <c r="J551" s="39">
        <f t="shared" si="983"/>
        <v>2540.0578</v>
      </c>
      <c r="K551" s="39">
        <f t="shared" si="983"/>
        <v>4016.5445999999997</v>
      </c>
      <c r="L551" s="39">
        <f t="shared" si="983"/>
        <v>1989.5034000000001</v>
      </c>
      <c r="M551" s="39">
        <f t="shared" si="983"/>
        <v>3190.7129999999997</v>
      </c>
      <c r="N551" s="39">
        <f t="shared" si="983"/>
        <v>17380.001400000001</v>
      </c>
      <c r="O551" s="39">
        <f t="shared" si="983"/>
        <v>2940.4609999999998</v>
      </c>
      <c r="P551" s="39">
        <f t="shared" si="983"/>
        <v>0</v>
      </c>
      <c r="Q551" s="39">
        <f t="shared" si="983"/>
        <v>4492.0234</v>
      </c>
      <c r="R551" s="39">
        <f t="shared" si="983"/>
        <v>2264.7806</v>
      </c>
      <c r="S551" s="39">
        <f t="shared" si="983"/>
        <v>525.52919999999995</v>
      </c>
      <c r="T551" s="39">
        <f t="shared" si="983"/>
        <v>6393.9385999999995</v>
      </c>
      <c r="U551" s="39">
        <f t="shared" si="983"/>
        <v>2164.6797999999999</v>
      </c>
      <c r="V551" s="39">
        <f t="shared" si="983"/>
        <v>4604.6368000000002</v>
      </c>
      <c r="W551" s="39">
        <f t="shared" si="983"/>
        <v>5543.0817999999999</v>
      </c>
      <c r="X551" s="39">
        <f t="shared" si="983"/>
        <v>7495.0474000000004</v>
      </c>
      <c r="Y551" s="39">
        <f t="shared" si="983"/>
        <v>300.30239999999998</v>
      </c>
      <c r="Z551" s="39">
        <f t="shared" si="983"/>
        <v>0</v>
      </c>
      <c r="AA551" s="39">
        <f t="shared" si="983"/>
        <v>75.075599999999994</v>
      </c>
      <c r="AB551" s="39">
        <f t="shared" si="983"/>
        <v>0</v>
      </c>
      <c r="AC551" s="67"/>
      <c r="AD551" s="55"/>
    </row>
    <row r="552" spans="1:30" s="52" customFormat="1">
      <c r="A552" s="105" t="s">
        <v>213</v>
      </c>
      <c r="B552" s="74">
        <v>2667409</v>
      </c>
      <c r="C552" s="163">
        <f t="shared" si="941"/>
        <v>222284.08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38">
        <v>0.95850000000000002</v>
      </c>
      <c r="Y552" s="38">
        <v>4.1500000000000002E-2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3"/>
      <c r="D553" s="39">
        <f>$C552*D552</f>
        <v>0</v>
      </c>
      <c r="E553" s="39">
        <f t="shared" ref="E553" si="984">$C552*E552</f>
        <v>0</v>
      </c>
      <c r="F553" s="39">
        <f t="shared" ref="F553" si="985">$C552*F552</f>
        <v>0</v>
      </c>
      <c r="G553" s="39">
        <f t="shared" ref="G553:AB553" si="986">$C552*G552</f>
        <v>0</v>
      </c>
      <c r="H553" s="39">
        <f t="shared" si="986"/>
        <v>0</v>
      </c>
      <c r="I553" s="39">
        <f t="shared" si="986"/>
        <v>0</v>
      </c>
      <c r="J553" s="39">
        <f t="shared" si="986"/>
        <v>0</v>
      </c>
      <c r="K553" s="39">
        <f t="shared" si="986"/>
        <v>0</v>
      </c>
      <c r="L553" s="39">
        <f t="shared" si="986"/>
        <v>0</v>
      </c>
      <c r="M553" s="39">
        <f t="shared" si="986"/>
        <v>0</v>
      </c>
      <c r="N553" s="39">
        <f t="shared" si="986"/>
        <v>0</v>
      </c>
      <c r="O553" s="39">
        <f t="shared" si="986"/>
        <v>0</v>
      </c>
      <c r="P553" s="39">
        <f t="shared" si="986"/>
        <v>0</v>
      </c>
      <c r="Q553" s="39">
        <f t="shared" si="986"/>
        <v>0</v>
      </c>
      <c r="R553" s="39">
        <f t="shared" si="986"/>
        <v>0</v>
      </c>
      <c r="S553" s="39">
        <f t="shared" si="986"/>
        <v>0</v>
      </c>
      <c r="T553" s="39">
        <f t="shared" si="986"/>
        <v>0</v>
      </c>
      <c r="U553" s="39">
        <f t="shared" si="986"/>
        <v>0</v>
      </c>
      <c r="V553" s="39">
        <f t="shared" si="986"/>
        <v>0</v>
      </c>
      <c r="W553" s="39">
        <f t="shared" si="986"/>
        <v>0</v>
      </c>
      <c r="X553" s="39">
        <f t="shared" si="986"/>
        <v>213059.29068000001</v>
      </c>
      <c r="Y553" s="39">
        <f t="shared" si="986"/>
        <v>9224.7893199999999</v>
      </c>
      <c r="Z553" s="39">
        <f t="shared" si="986"/>
        <v>0</v>
      </c>
      <c r="AA553" s="39">
        <f t="shared" si="986"/>
        <v>0</v>
      </c>
      <c r="AB553" s="39">
        <f t="shared" si="986"/>
        <v>0</v>
      </c>
      <c r="AC553" s="67"/>
      <c r="AD553" s="55"/>
    </row>
    <row r="554" spans="1:30" s="52" customFormat="1">
      <c r="A554" s="105" t="s">
        <v>214</v>
      </c>
      <c r="B554" s="74">
        <v>870451</v>
      </c>
      <c r="C554" s="163">
        <f t="shared" si="941"/>
        <v>72537.58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38">
        <v>0.95850000000000002</v>
      </c>
      <c r="Y554" s="38">
        <v>4.1500000000000002E-2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3"/>
      <c r="D555" s="39">
        <f>$C554*D554</f>
        <v>0</v>
      </c>
      <c r="E555" s="39">
        <f t="shared" ref="E555" si="987">$C554*E554</f>
        <v>0</v>
      </c>
      <c r="F555" s="39">
        <f t="shared" ref="F555" si="988">$C554*F554</f>
        <v>0</v>
      </c>
      <c r="G555" s="39">
        <f t="shared" ref="G555:AB555" si="989">$C554*G554</f>
        <v>0</v>
      </c>
      <c r="H555" s="39">
        <f t="shared" si="989"/>
        <v>0</v>
      </c>
      <c r="I555" s="39">
        <f t="shared" si="989"/>
        <v>0</v>
      </c>
      <c r="J555" s="39">
        <f t="shared" si="989"/>
        <v>0</v>
      </c>
      <c r="K555" s="39">
        <f t="shared" si="989"/>
        <v>0</v>
      </c>
      <c r="L555" s="39">
        <f t="shared" si="989"/>
        <v>0</v>
      </c>
      <c r="M555" s="39">
        <f t="shared" si="989"/>
        <v>0</v>
      </c>
      <c r="N555" s="39">
        <f t="shared" si="989"/>
        <v>0</v>
      </c>
      <c r="O555" s="39">
        <f t="shared" si="989"/>
        <v>0</v>
      </c>
      <c r="P555" s="39">
        <f t="shared" si="989"/>
        <v>0</v>
      </c>
      <c r="Q555" s="39">
        <f t="shared" si="989"/>
        <v>0</v>
      </c>
      <c r="R555" s="39">
        <f t="shared" si="989"/>
        <v>0</v>
      </c>
      <c r="S555" s="39">
        <f t="shared" si="989"/>
        <v>0</v>
      </c>
      <c r="T555" s="39">
        <f t="shared" si="989"/>
        <v>0</v>
      </c>
      <c r="U555" s="39">
        <f t="shared" si="989"/>
        <v>0</v>
      </c>
      <c r="V555" s="39">
        <f t="shared" si="989"/>
        <v>0</v>
      </c>
      <c r="W555" s="39">
        <f t="shared" si="989"/>
        <v>0</v>
      </c>
      <c r="X555" s="39">
        <f t="shared" si="989"/>
        <v>69527.270430000004</v>
      </c>
      <c r="Y555" s="39">
        <f t="shared" si="989"/>
        <v>3010.3095700000003</v>
      </c>
      <c r="Z555" s="39">
        <f t="shared" si="989"/>
        <v>0</v>
      </c>
      <c r="AA555" s="39">
        <f t="shared" si="989"/>
        <v>0</v>
      </c>
      <c r="AB555" s="39">
        <f t="shared" si="989"/>
        <v>0</v>
      </c>
      <c r="AC555" s="67"/>
      <c r="AD555" s="55"/>
    </row>
    <row r="556" spans="1:30" s="52" customFormat="1">
      <c r="A556" s="105" t="s">
        <v>215</v>
      </c>
      <c r="B556" s="74">
        <v>870425</v>
      </c>
      <c r="C556" s="163">
        <f t="shared" si="941"/>
        <v>72535.42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38">
        <v>0.95850000000000002</v>
      </c>
      <c r="Y556" s="38">
        <v>4.1500000000000002E-2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3"/>
      <c r="D557" s="39">
        <f>$C556*D556</f>
        <v>0</v>
      </c>
      <c r="E557" s="39">
        <f t="shared" ref="E557" si="990">$C556*E556</f>
        <v>0</v>
      </c>
      <c r="F557" s="39">
        <f t="shared" ref="F557" si="991">$C556*F556</f>
        <v>0</v>
      </c>
      <c r="G557" s="39">
        <f t="shared" ref="G557:AB557" si="992">$C556*G556</f>
        <v>0</v>
      </c>
      <c r="H557" s="39">
        <f t="shared" si="992"/>
        <v>0</v>
      </c>
      <c r="I557" s="39">
        <f t="shared" si="992"/>
        <v>0</v>
      </c>
      <c r="J557" s="39">
        <f t="shared" si="992"/>
        <v>0</v>
      </c>
      <c r="K557" s="39">
        <f t="shared" si="992"/>
        <v>0</v>
      </c>
      <c r="L557" s="39">
        <f t="shared" si="992"/>
        <v>0</v>
      </c>
      <c r="M557" s="39">
        <f t="shared" si="992"/>
        <v>0</v>
      </c>
      <c r="N557" s="39">
        <f t="shared" si="992"/>
        <v>0</v>
      </c>
      <c r="O557" s="39">
        <f t="shared" si="992"/>
        <v>0</v>
      </c>
      <c r="P557" s="39">
        <f t="shared" si="992"/>
        <v>0</v>
      </c>
      <c r="Q557" s="39">
        <f t="shared" si="992"/>
        <v>0</v>
      </c>
      <c r="R557" s="39">
        <f t="shared" si="992"/>
        <v>0</v>
      </c>
      <c r="S557" s="39">
        <f t="shared" si="992"/>
        <v>0</v>
      </c>
      <c r="T557" s="39">
        <f t="shared" si="992"/>
        <v>0</v>
      </c>
      <c r="U557" s="39">
        <f t="shared" si="992"/>
        <v>0</v>
      </c>
      <c r="V557" s="39">
        <f t="shared" si="992"/>
        <v>0</v>
      </c>
      <c r="W557" s="39">
        <f t="shared" si="992"/>
        <v>0</v>
      </c>
      <c r="X557" s="39">
        <f t="shared" si="992"/>
        <v>69525.200070000006</v>
      </c>
      <c r="Y557" s="39">
        <f t="shared" si="992"/>
        <v>3010.2199300000002</v>
      </c>
      <c r="Z557" s="39">
        <f t="shared" si="992"/>
        <v>0</v>
      </c>
      <c r="AA557" s="39">
        <f t="shared" si="992"/>
        <v>0</v>
      </c>
      <c r="AB557" s="39">
        <f t="shared" si="992"/>
        <v>0</v>
      </c>
      <c r="AC557" s="67"/>
      <c r="AD557" s="55"/>
    </row>
    <row r="558" spans="1:30" s="52" customFormat="1">
      <c r="A558" s="105" t="s">
        <v>216</v>
      </c>
      <c r="B558" s="74">
        <v>3339924</v>
      </c>
      <c r="C558" s="163">
        <f t="shared" si="941"/>
        <v>278327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38">
        <v>0.95850000000000002</v>
      </c>
      <c r="Y558" s="38">
        <v>4.1500000000000002E-2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3"/>
      <c r="D559" s="39">
        <f>$C558*D558</f>
        <v>0</v>
      </c>
      <c r="E559" s="39">
        <f t="shared" ref="E559" si="993">$C558*E558</f>
        <v>0</v>
      </c>
      <c r="F559" s="39">
        <f t="shared" ref="F559" si="994">$C558*F558</f>
        <v>0</v>
      </c>
      <c r="G559" s="39">
        <f t="shared" ref="G559:AB559" si="995">$C558*G558</f>
        <v>0</v>
      </c>
      <c r="H559" s="39">
        <f t="shared" si="995"/>
        <v>0</v>
      </c>
      <c r="I559" s="39">
        <f t="shared" si="995"/>
        <v>0</v>
      </c>
      <c r="J559" s="39">
        <f t="shared" si="995"/>
        <v>0</v>
      </c>
      <c r="K559" s="39">
        <f t="shared" si="995"/>
        <v>0</v>
      </c>
      <c r="L559" s="39">
        <f t="shared" si="995"/>
        <v>0</v>
      </c>
      <c r="M559" s="39">
        <f t="shared" si="995"/>
        <v>0</v>
      </c>
      <c r="N559" s="39">
        <f t="shared" si="995"/>
        <v>0</v>
      </c>
      <c r="O559" s="39">
        <f t="shared" si="995"/>
        <v>0</v>
      </c>
      <c r="P559" s="39">
        <f t="shared" si="995"/>
        <v>0</v>
      </c>
      <c r="Q559" s="39">
        <f t="shared" si="995"/>
        <v>0</v>
      </c>
      <c r="R559" s="39">
        <f t="shared" si="995"/>
        <v>0</v>
      </c>
      <c r="S559" s="39">
        <f t="shared" si="995"/>
        <v>0</v>
      </c>
      <c r="T559" s="39">
        <f t="shared" si="995"/>
        <v>0</v>
      </c>
      <c r="U559" s="39">
        <f t="shared" si="995"/>
        <v>0</v>
      </c>
      <c r="V559" s="39">
        <f t="shared" si="995"/>
        <v>0</v>
      </c>
      <c r="W559" s="39">
        <f t="shared" si="995"/>
        <v>0</v>
      </c>
      <c r="X559" s="39">
        <f t="shared" si="995"/>
        <v>266776.42950000003</v>
      </c>
      <c r="Y559" s="39">
        <f t="shared" si="995"/>
        <v>11550.5705</v>
      </c>
      <c r="Z559" s="39">
        <f t="shared" si="995"/>
        <v>0</v>
      </c>
      <c r="AA559" s="39">
        <f t="shared" si="995"/>
        <v>0</v>
      </c>
      <c r="AB559" s="39">
        <f t="shared" si="995"/>
        <v>0</v>
      </c>
      <c r="AC559" s="67"/>
      <c r="AD559" s="55"/>
    </row>
    <row r="560" spans="1:30" s="52" customFormat="1">
      <c r="A560" s="98" t="s">
        <v>260</v>
      </c>
      <c r="B560" s="208">
        <v>1041260</v>
      </c>
      <c r="C560" s="163">
        <f t="shared" si="941"/>
        <v>86771.67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3"/>
      <c r="D561" s="39">
        <f t="shared" ref="D561" si="996">$C560*D560</f>
        <v>0</v>
      </c>
      <c r="E561" s="39">
        <f t="shared" ref="E561" si="997">$C560*E560</f>
        <v>0</v>
      </c>
      <c r="F561" s="39">
        <f t="shared" ref="F561:O561" si="998">$C560*F560</f>
        <v>0</v>
      </c>
      <c r="G561" s="39">
        <f t="shared" si="998"/>
        <v>0</v>
      </c>
      <c r="H561" s="39">
        <f t="shared" si="998"/>
        <v>2646.5359349999999</v>
      </c>
      <c r="I561" s="39">
        <f t="shared" si="998"/>
        <v>0</v>
      </c>
      <c r="J561" s="39">
        <f t="shared" si="998"/>
        <v>0</v>
      </c>
      <c r="K561" s="39">
        <f t="shared" si="998"/>
        <v>0</v>
      </c>
      <c r="L561" s="39">
        <f t="shared" si="998"/>
        <v>0</v>
      </c>
      <c r="M561" s="39">
        <f t="shared" si="998"/>
        <v>0</v>
      </c>
      <c r="N561" s="39">
        <f t="shared" si="998"/>
        <v>0</v>
      </c>
      <c r="O561" s="39">
        <f t="shared" si="998"/>
        <v>0</v>
      </c>
      <c r="P561" s="39">
        <f t="shared" ref="P561" si="999">$C560*P560</f>
        <v>182.220507</v>
      </c>
      <c r="Q561" s="39">
        <f t="shared" ref="Q561" si="1000">$C560*Q560</f>
        <v>0</v>
      </c>
      <c r="R561" s="39">
        <f t="shared" ref="R561:AB561" si="1001">$C560*R560</f>
        <v>720.20486099999994</v>
      </c>
      <c r="S561" s="39">
        <f t="shared" si="1001"/>
        <v>0</v>
      </c>
      <c r="T561" s="39">
        <f t="shared" si="1001"/>
        <v>79274.597712000003</v>
      </c>
      <c r="U561" s="39">
        <f t="shared" si="1001"/>
        <v>0</v>
      </c>
      <c r="V561" s="39">
        <f t="shared" si="1001"/>
        <v>1674.693231</v>
      </c>
      <c r="W561" s="39">
        <f t="shared" si="1001"/>
        <v>2134.5830820000001</v>
      </c>
      <c r="X561" s="39">
        <f t="shared" si="1001"/>
        <v>0</v>
      </c>
      <c r="Y561" s="39">
        <f t="shared" si="1001"/>
        <v>0</v>
      </c>
      <c r="Z561" s="39">
        <f t="shared" si="1001"/>
        <v>138.83467200000001</v>
      </c>
      <c r="AA561" s="39">
        <f t="shared" si="1001"/>
        <v>0</v>
      </c>
      <c r="AB561" s="39">
        <f t="shared" si="1001"/>
        <v>0</v>
      </c>
      <c r="AC561" s="67"/>
      <c r="AD561" s="55"/>
    </row>
    <row r="562" spans="1:30" s="52" customFormat="1">
      <c r="A562" s="98" t="s">
        <v>261</v>
      </c>
      <c r="B562" s="208">
        <v>3019598</v>
      </c>
      <c r="C562" s="163">
        <f t="shared" si="941"/>
        <v>251633.17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3"/>
      <c r="D563" s="39">
        <f t="shared" ref="D563" si="1002">$C562*D562</f>
        <v>12481.005232</v>
      </c>
      <c r="E563" s="39">
        <f t="shared" ref="E563" si="1003">$C562*E562</f>
        <v>0</v>
      </c>
      <c r="F563" s="39">
        <f t="shared" ref="F563:O563" si="1004">$C562*F562</f>
        <v>0</v>
      </c>
      <c r="G563" s="39">
        <f t="shared" si="1004"/>
        <v>0</v>
      </c>
      <c r="H563" s="39">
        <f t="shared" si="1004"/>
        <v>0</v>
      </c>
      <c r="I563" s="39">
        <f t="shared" si="1004"/>
        <v>0</v>
      </c>
      <c r="J563" s="39">
        <f t="shared" si="1004"/>
        <v>0</v>
      </c>
      <c r="K563" s="39">
        <f t="shared" si="1004"/>
        <v>0</v>
      </c>
      <c r="L563" s="39">
        <f t="shared" si="1004"/>
        <v>0</v>
      </c>
      <c r="M563" s="39">
        <f t="shared" si="1004"/>
        <v>0</v>
      </c>
      <c r="N563" s="39">
        <f t="shared" si="1004"/>
        <v>0</v>
      </c>
      <c r="O563" s="39">
        <f t="shared" si="1004"/>
        <v>0</v>
      </c>
      <c r="P563" s="39">
        <f t="shared" ref="P563" si="1005">$C562*P562</f>
        <v>377.44975500000004</v>
      </c>
      <c r="Q563" s="39">
        <f t="shared" ref="Q563" si="1006">$C562*Q562</f>
        <v>111221.86114000001</v>
      </c>
      <c r="R563" s="39">
        <f t="shared" ref="R563:AB563" si="1007">$C562*R562</f>
        <v>0</v>
      </c>
      <c r="S563" s="39">
        <f t="shared" si="1007"/>
        <v>1333.6558010000001</v>
      </c>
      <c r="T563" s="39">
        <f t="shared" si="1007"/>
        <v>0</v>
      </c>
      <c r="U563" s="39">
        <f t="shared" si="1007"/>
        <v>0</v>
      </c>
      <c r="V563" s="39">
        <f t="shared" si="1007"/>
        <v>0</v>
      </c>
      <c r="W563" s="39">
        <f t="shared" si="1007"/>
        <v>0</v>
      </c>
      <c r="X563" s="39">
        <f t="shared" si="1007"/>
        <v>120985.22813600001</v>
      </c>
      <c r="Y563" s="39">
        <f t="shared" si="1007"/>
        <v>4831.3568639999994</v>
      </c>
      <c r="Z563" s="39">
        <f t="shared" si="1007"/>
        <v>402.61307200000005</v>
      </c>
      <c r="AA563" s="39">
        <f t="shared" si="1007"/>
        <v>0</v>
      </c>
      <c r="AB563" s="39">
        <f t="shared" si="1007"/>
        <v>0</v>
      </c>
      <c r="AC563" s="67"/>
      <c r="AD563" s="55"/>
    </row>
    <row r="564" spans="1:30" s="52" customFormat="1">
      <c r="A564" s="105" t="s">
        <v>278</v>
      </c>
      <c r="B564" s="74">
        <f>17197837/2</f>
        <v>8598918.5</v>
      </c>
      <c r="C564" s="163">
        <f t="shared" si="941"/>
        <v>716576.54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42">
        <v>0.95850000000000002</v>
      </c>
      <c r="Y564" s="42">
        <v>4.1500000000000002E-2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3"/>
      <c r="D565" s="39">
        <f>$C564*D564</f>
        <v>0</v>
      </c>
      <c r="E565" s="39">
        <f t="shared" ref="E565" si="1008">$C564*E564</f>
        <v>0</v>
      </c>
      <c r="F565" s="39">
        <f t="shared" ref="F565" si="1009">$C564*F564</f>
        <v>0</v>
      </c>
      <c r="G565" s="39">
        <f t="shared" ref="G565:AB565" si="1010">$C564*G564</f>
        <v>0</v>
      </c>
      <c r="H565" s="39">
        <f t="shared" si="1010"/>
        <v>0</v>
      </c>
      <c r="I565" s="39">
        <f t="shared" si="1010"/>
        <v>0</v>
      </c>
      <c r="J565" s="39">
        <f t="shared" si="1010"/>
        <v>0</v>
      </c>
      <c r="K565" s="39">
        <f t="shared" si="1010"/>
        <v>0</v>
      </c>
      <c r="L565" s="39">
        <f t="shared" si="1010"/>
        <v>0</v>
      </c>
      <c r="M565" s="39">
        <f t="shared" si="1010"/>
        <v>0</v>
      </c>
      <c r="N565" s="39">
        <f t="shared" si="1010"/>
        <v>0</v>
      </c>
      <c r="O565" s="39">
        <f t="shared" si="1010"/>
        <v>0</v>
      </c>
      <c r="P565" s="39">
        <f t="shared" si="1010"/>
        <v>0</v>
      </c>
      <c r="Q565" s="39">
        <f t="shared" si="1010"/>
        <v>0</v>
      </c>
      <c r="R565" s="39">
        <f t="shared" si="1010"/>
        <v>0</v>
      </c>
      <c r="S565" s="39">
        <f t="shared" si="1010"/>
        <v>0</v>
      </c>
      <c r="T565" s="39">
        <f t="shared" si="1010"/>
        <v>0</v>
      </c>
      <c r="U565" s="39">
        <f t="shared" si="1010"/>
        <v>0</v>
      </c>
      <c r="V565" s="39">
        <f t="shared" si="1010"/>
        <v>0</v>
      </c>
      <c r="W565" s="39">
        <f t="shared" si="1010"/>
        <v>0</v>
      </c>
      <c r="X565" s="39">
        <f t="shared" si="1010"/>
        <v>686838.61359000008</v>
      </c>
      <c r="Y565" s="39">
        <f t="shared" si="1010"/>
        <v>29737.926410000004</v>
      </c>
      <c r="Z565" s="39">
        <f t="shared" si="1010"/>
        <v>0</v>
      </c>
      <c r="AA565" s="39">
        <f t="shared" si="1010"/>
        <v>0</v>
      </c>
      <c r="AB565" s="39">
        <f t="shared" si="1010"/>
        <v>0</v>
      </c>
      <c r="AC565" s="67"/>
      <c r="AD565" s="55"/>
    </row>
    <row r="566" spans="1:30" s="52" customFormat="1">
      <c r="A566" s="105" t="s">
        <v>275</v>
      </c>
      <c r="B566" s="74">
        <f>17197837/2</f>
        <v>8598918.5</v>
      </c>
      <c r="C566" s="163">
        <f t="shared" si="941"/>
        <v>716576.54</v>
      </c>
      <c r="D566" s="38">
        <v>1.6500000000000001E-2</v>
      </c>
      <c r="E566" s="38">
        <v>0.1429</v>
      </c>
      <c r="F566" s="38">
        <v>5.8200000000000002E-2</v>
      </c>
      <c r="G566" s="38">
        <v>7.4899999999999994E-2</v>
      </c>
      <c r="H566" s="38">
        <v>4.0099999999999997E-2</v>
      </c>
      <c r="I566" s="38">
        <v>0.1406</v>
      </c>
      <c r="J566" s="38">
        <v>2.0299999999999999E-2</v>
      </c>
      <c r="K566" s="38">
        <v>3.2099999999999997E-2</v>
      </c>
      <c r="L566" s="38">
        <v>1.5900000000000001E-2</v>
      </c>
      <c r="M566" s="38">
        <v>2.5499999999999998E-2</v>
      </c>
      <c r="N566" s="38">
        <v>0.1389</v>
      </c>
      <c r="O566" s="38">
        <v>2.35E-2</v>
      </c>
      <c r="P566" s="38">
        <v>0</v>
      </c>
      <c r="Q566" s="38">
        <v>3.5900000000000001E-2</v>
      </c>
      <c r="R566" s="38">
        <v>1.8100000000000002E-2</v>
      </c>
      <c r="S566" s="38">
        <v>4.1999999999999997E-3</v>
      </c>
      <c r="T566" s="38">
        <v>5.11E-2</v>
      </c>
      <c r="U566" s="38">
        <v>1.7299999999999999E-2</v>
      </c>
      <c r="V566" s="38">
        <v>3.6799999999999999E-2</v>
      </c>
      <c r="W566" s="38">
        <v>4.4299999999999999E-2</v>
      </c>
      <c r="X566" s="38">
        <v>5.9900000000000002E-2</v>
      </c>
      <c r="Y566" s="38">
        <v>2.3999999999999998E-3</v>
      </c>
      <c r="Z566" s="5">
        <v>0</v>
      </c>
      <c r="AA566" s="5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3"/>
      <c r="D567" s="39">
        <f>$C566*D566</f>
        <v>11823.512910000001</v>
      </c>
      <c r="E567" s="39">
        <f t="shared" ref="E567" si="1011">$C566*E566</f>
        <v>102398.787566</v>
      </c>
      <c r="F567" s="39">
        <f t="shared" ref="F567" si="1012">$C566*F566</f>
        <v>41704.754628000002</v>
      </c>
      <c r="G567" s="39">
        <f t="shared" ref="G567:AB567" si="1013">$C566*G566</f>
        <v>53671.582845999998</v>
      </c>
      <c r="H567" s="39">
        <f t="shared" si="1013"/>
        <v>28734.719254</v>
      </c>
      <c r="I567" s="39">
        <f t="shared" si="1013"/>
        <v>100750.66152400001</v>
      </c>
      <c r="J567" s="39">
        <f t="shared" si="1013"/>
        <v>14546.503762</v>
      </c>
      <c r="K567" s="39">
        <f t="shared" si="1013"/>
        <v>23002.106933999999</v>
      </c>
      <c r="L567" s="39">
        <f t="shared" si="1013"/>
        <v>11393.566986000002</v>
      </c>
      <c r="M567" s="39">
        <f t="shared" si="1013"/>
        <v>18272.70177</v>
      </c>
      <c r="N567" s="39">
        <f t="shared" si="1013"/>
        <v>99532.481406000006</v>
      </c>
      <c r="O567" s="39">
        <f t="shared" si="1013"/>
        <v>16839.54869</v>
      </c>
      <c r="P567" s="39">
        <f t="shared" si="1013"/>
        <v>0</v>
      </c>
      <c r="Q567" s="39">
        <f t="shared" si="1013"/>
        <v>25725.097786000002</v>
      </c>
      <c r="R567" s="39">
        <f t="shared" si="1013"/>
        <v>12970.035374000001</v>
      </c>
      <c r="S567" s="39">
        <f t="shared" si="1013"/>
        <v>3009.6214679999998</v>
      </c>
      <c r="T567" s="39">
        <f t="shared" si="1013"/>
        <v>36617.061194000002</v>
      </c>
      <c r="U567" s="39">
        <f t="shared" si="1013"/>
        <v>12396.774142</v>
      </c>
      <c r="V567" s="39">
        <f t="shared" si="1013"/>
        <v>26370.016672000002</v>
      </c>
      <c r="W567" s="39">
        <f t="shared" si="1013"/>
        <v>31744.340722000001</v>
      </c>
      <c r="X567" s="39">
        <f t="shared" si="1013"/>
        <v>42922.934746000006</v>
      </c>
      <c r="Y567" s="39">
        <f t="shared" si="1013"/>
        <v>1719.783696</v>
      </c>
      <c r="Z567" s="39">
        <f t="shared" si="1013"/>
        <v>0</v>
      </c>
      <c r="AA567" s="39">
        <f t="shared" si="1013"/>
        <v>429.94592399999999</v>
      </c>
      <c r="AB567" s="39">
        <f t="shared" si="1013"/>
        <v>0</v>
      </c>
      <c r="AC567" s="67"/>
      <c r="AD567" s="55"/>
    </row>
    <row r="568" spans="1:30" s="52" customFormat="1">
      <c r="A568" s="105" t="s">
        <v>279</v>
      </c>
      <c r="B568" s="74">
        <f>5236869/2</f>
        <v>2618434.5</v>
      </c>
      <c r="C568" s="163">
        <f t="shared" si="941"/>
        <v>218202.88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38">
        <v>0.95850000000000002</v>
      </c>
      <c r="Y568" s="38">
        <v>4.1500000000000002E-2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3"/>
      <c r="D569" s="39">
        <f>$C568*D568</f>
        <v>0</v>
      </c>
      <c r="E569" s="39">
        <f t="shared" ref="E569" si="1014">$C568*E568</f>
        <v>0</v>
      </c>
      <c r="F569" s="39">
        <f t="shared" ref="F569" si="1015">$C568*F568</f>
        <v>0</v>
      </c>
      <c r="G569" s="39">
        <f t="shared" ref="G569:AB569" si="1016">$C568*G568</f>
        <v>0</v>
      </c>
      <c r="H569" s="39">
        <f t="shared" si="1016"/>
        <v>0</v>
      </c>
      <c r="I569" s="39">
        <f t="shared" si="1016"/>
        <v>0</v>
      </c>
      <c r="J569" s="39">
        <f t="shared" si="1016"/>
        <v>0</v>
      </c>
      <c r="K569" s="39">
        <f t="shared" si="1016"/>
        <v>0</v>
      </c>
      <c r="L569" s="39">
        <f t="shared" si="1016"/>
        <v>0</v>
      </c>
      <c r="M569" s="39">
        <f t="shared" si="1016"/>
        <v>0</v>
      </c>
      <c r="N569" s="39">
        <f t="shared" si="1016"/>
        <v>0</v>
      </c>
      <c r="O569" s="39">
        <f t="shared" si="1016"/>
        <v>0</v>
      </c>
      <c r="P569" s="39">
        <f t="shared" si="1016"/>
        <v>0</v>
      </c>
      <c r="Q569" s="39">
        <f t="shared" si="1016"/>
        <v>0</v>
      </c>
      <c r="R569" s="39">
        <f t="shared" si="1016"/>
        <v>0</v>
      </c>
      <c r="S569" s="39">
        <f t="shared" si="1016"/>
        <v>0</v>
      </c>
      <c r="T569" s="39">
        <f t="shared" si="1016"/>
        <v>0</v>
      </c>
      <c r="U569" s="39">
        <f t="shared" si="1016"/>
        <v>0</v>
      </c>
      <c r="V569" s="39">
        <f t="shared" si="1016"/>
        <v>0</v>
      </c>
      <c r="W569" s="39">
        <f t="shared" si="1016"/>
        <v>0</v>
      </c>
      <c r="X569" s="39">
        <f t="shared" si="1016"/>
        <v>209147.46048000001</v>
      </c>
      <c r="Y569" s="39">
        <f t="shared" si="1016"/>
        <v>9055.4195200000013</v>
      </c>
      <c r="Z569" s="39">
        <f t="shared" si="1016"/>
        <v>0</v>
      </c>
      <c r="AA569" s="39">
        <f t="shared" si="1016"/>
        <v>0</v>
      </c>
      <c r="AB569" s="39">
        <f t="shared" si="1016"/>
        <v>0</v>
      </c>
      <c r="AC569" s="67"/>
      <c r="AD569" s="55"/>
    </row>
    <row r="570" spans="1:30" s="52" customFormat="1">
      <c r="A570" s="105" t="s">
        <v>276</v>
      </c>
      <c r="B570" s="74">
        <f>5236869/2</f>
        <v>2618434.5</v>
      </c>
      <c r="C570" s="163">
        <f t="shared" si="941"/>
        <v>218202.88</v>
      </c>
      <c r="D570" s="38">
        <v>1.6500000000000001E-2</v>
      </c>
      <c r="E570" s="38">
        <v>0.1429</v>
      </c>
      <c r="F570" s="38">
        <v>5.8200000000000002E-2</v>
      </c>
      <c r="G570" s="38">
        <v>7.4899999999999994E-2</v>
      </c>
      <c r="H570" s="38">
        <v>4.0099999999999997E-2</v>
      </c>
      <c r="I570" s="38">
        <v>0.1406</v>
      </c>
      <c r="J570" s="38">
        <v>2.0299999999999999E-2</v>
      </c>
      <c r="K570" s="38">
        <v>3.2099999999999997E-2</v>
      </c>
      <c r="L570" s="38">
        <v>1.5900000000000001E-2</v>
      </c>
      <c r="M570" s="38">
        <v>2.5499999999999998E-2</v>
      </c>
      <c r="N570" s="38">
        <v>0.1389</v>
      </c>
      <c r="O570" s="38">
        <v>2.35E-2</v>
      </c>
      <c r="P570" s="38">
        <v>0</v>
      </c>
      <c r="Q570" s="38">
        <v>3.5900000000000001E-2</v>
      </c>
      <c r="R570" s="38">
        <v>1.8100000000000002E-2</v>
      </c>
      <c r="S570" s="38">
        <v>4.1999999999999997E-3</v>
      </c>
      <c r="T570" s="38">
        <v>5.11E-2</v>
      </c>
      <c r="U570" s="38">
        <v>1.7299999999999999E-2</v>
      </c>
      <c r="V570" s="38">
        <v>3.6799999999999999E-2</v>
      </c>
      <c r="W570" s="38">
        <v>4.4299999999999999E-2</v>
      </c>
      <c r="X570" s="38">
        <v>5.9900000000000002E-2</v>
      </c>
      <c r="Y570" s="38">
        <v>2.3999999999999998E-3</v>
      </c>
      <c r="Z570" s="5">
        <v>0</v>
      </c>
      <c r="AA570" s="5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3"/>
      <c r="D571" s="39">
        <f>$C570*D570</f>
        <v>3600.3475200000003</v>
      </c>
      <c r="E571" s="39">
        <f t="shared" ref="E571" si="1017">$C570*E570</f>
        <v>31181.191552</v>
      </c>
      <c r="F571" s="39">
        <f t="shared" ref="F571" si="1018">$C570*F570</f>
        <v>12699.407616</v>
      </c>
      <c r="G571" s="39">
        <f t="shared" ref="G571:AB571" si="1019">$C570*G570</f>
        <v>16343.395712</v>
      </c>
      <c r="H571" s="39">
        <f t="shared" si="1019"/>
        <v>8749.9354879999992</v>
      </c>
      <c r="I571" s="39">
        <f t="shared" si="1019"/>
        <v>30679.324928000002</v>
      </c>
      <c r="J571" s="39">
        <f t="shared" si="1019"/>
        <v>4429.5184639999998</v>
      </c>
      <c r="K571" s="39">
        <f t="shared" si="1019"/>
        <v>7004.3124479999997</v>
      </c>
      <c r="L571" s="39">
        <f t="shared" si="1019"/>
        <v>3469.4257920000005</v>
      </c>
      <c r="M571" s="39">
        <f t="shared" si="1019"/>
        <v>5564.1734399999996</v>
      </c>
      <c r="N571" s="39">
        <f t="shared" si="1019"/>
        <v>30308.380032000001</v>
      </c>
      <c r="O571" s="39">
        <f t="shared" si="1019"/>
        <v>5127.7676799999999</v>
      </c>
      <c r="P571" s="39">
        <f t="shared" si="1019"/>
        <v>0</v>
      </c>
      <c r="Q571" s="39">
        <f t="shared" si="1019"/>
        <v>7833.4833920000001</v>
      </c>
      <c r="R571" s="39">
        <f t="shared" si="1019"/>
        <v>3949.4721280000003</v>
      </c>
      <c r="S571" s="39">
        <f t="shared" si="1019"/>
        <v>916.45209599999998</v>
      </c>
      <c r="T571" s="39">
        <f t="shared" si="1019"/>
        <v>11150.167168</v>
      </c>
      <c r="U571" s="39">
        <f t="shared" si="1019"/>
        <v>3774.9098239999998</v>
      </c>
      <c r="V571" s="39">
        <f t="shared" si="1019"/>
        <v>8029.865984</v>
      </c>
      <c r="W571" s="39">
        <f t="shared" si="1019"/>
        <v>9666.3875840000001</v>
      </c>
      <c r="X571" s="39">
        <f t="shared" si="1019"/>
        <v>13070.352512000001</v>
      </c>
      <c r="Y571" s="39">
        <f t="shared" si="1019"/>
        <v>523.68691200000001</v>
      </c>
      <c r="Z571" s="39">
        <f t="shared" si="1019"/>
        <v>0</v>
      </c>
      <c r="AA571" s="39">
        <f t="shared" si="1019"/>
        <v>130.921728</v>
      </c>
      <c r="AB571" s="39">
        <f t="shared" si="1019"/>
        <v>0</v>
      </c>
      <c r="AC571" s="67"/>
      <c r="AD571" s="55"/>
    </row>
    <row r="572" spans="1:30" s="52" customFormat="1">
      <c r="A572" s="105" t="s">
        <v>280</v>
      </c>
      <c r="B572" s="74">
        <f>5236869/2</f>
        <v>2618434.5</v>
      </c>
      <c r="C572" s="163">
        <f t="shared" si="941"/>
        <v>218202.88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42">
        <v>0.95850000000000002</v>
      </c>
      <c r="Y572" s="42">
        <v>4.1500000000000002E-2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3"/>
      <c r="D573" s="39">
        <f t="shared" ref="D573" si="1020">$C572*D572</f>
        <v>0</v>
      </c>
      <c r="E573" s="39">
        <f t="shared" ref="E573" si="1021">$C572*E572</f>
        <v>0</v>
      </c>
      <c r="F573" s="39">
        <f t="shared" ref="F573:AB573" si="1022">$C572*F572</f>
        <v>0</v>
      </c>
      <c r="G573" s="39">
        <f t="shared" si="1022"/>
        <v>0</v>
      </c>
      <c r="H573" s="39">
        <f t="shared" si="1022"/>
        <v>0</v>
      </c>
      <c r="I573" s="39">
        <f t="shared" si="1022"/>
        <v>0</v>
      </c>
      <c r="J573" s="39">
        <f t="shared" si="1022"/>
        <v>0</v>
      </c>
      <c r="K573" s="39">
        <f t="shared" si="1022"/>
        <v>0</v>
      </c>
      <c r="L573" s="39">
        <f t="shared" si="1022"/>
        <v>0</v>
      </c>
      <c r="M573" s="39">
        <f t="shared" si="1022"/>
        <v>0</v>
      </c>
      <c r="N573" s="39">
        <f t="shared" si="1022"/>
        <v>0</v>
      </c>
      <c r="O573" s="39">
        <f t="shared" si="1022"/>
        <v>0</v>
      </c>
      <c r="P573" s="39">
        <f t="shared" si="1022"/>
        <v>0</v>
      </c>
      <c r="Q573" s="39">
        <f t="shared" si="1022"/>
        <v>0</v>
      </c>
      <c r="R573" s="39">
        <f t="shared" si="1022"/>
        <v>0</v>
      </c>
      <c r="S573" s="39">
        <f t="shared" si="1022"/>
        <v>0</v>
      </c>
      <c r="T573" s="39">
        <f t="shared" si="1022"/>
        <v>0</v>
      </c>
      <c r="U573" s="39">
        <f t="shared" si="1022"/>
        <v>0</v>
      </c>
      <c r="V573" s="39">
        <f t="shared" si="1022"/>
        <v>0</v>
      </c>
      <c r="W573" s="39">
        <f t="shared" si="1022"/>
        <v>0</v>
      </c>
      <c r="X573" s="39">
        <f t="shared" si="1022"/>
        <v>209147.46048000001</v>
      </c>
      <c r="Y573" s="39">
        <f t="shared" si="1022"/>
        <v>9055.4195200000013</v>
      </c>
      <c r="Z573" s="39">
        <f t="shared" si="1022"/>
        <v>0</v>
      </c>
      <c r="AA573" s="39">
        <f t="shared" si="1022"/>
        <v>0</v>
      </c>
      <c r="AB573" s="39">
        <f t="shared" si="1022"/>
        <v>0</v>
      </c>
      <c r="AC573" s="67"/>
      <c r="AD573" s="55"/>
    </row>
    <row r="574" spans="1:30" s="52" customFormat="1">
      <c r="A574" s="105" t="s">
        <v>277</v>
      </c>
      <c r="B574" s="74">
        <f>5236869/2</f>
        <v>2618434.5</v>
      </c>
      <c r="C574" s="163">
        <f t="shared" si="941"/>
        <v>218202.88</v>
      </c>
      <c r="D574" s="38">
        <v>1.6500000000000001E-2</v>
      </c>
      <c r="E574" s="38">
        <v>0.1429</v>
      </c>
      <c r="F574" s="38">
        <v>5.8200000000000002E-2</v>
      </c>
      <c r="G574" s="38">
        <v>7.4899999999999994E-2</v>
      </c>
      <c r="H574" s="38">
        <v>4.0099999999999997E-2</v>
      </c>
      <c r="I574" s="38">
        <v>0.1406</v>
      </c>
      <c r="J574" s="38">
        <v>2.0299999999999999E-2</v>
      </c>
      <c r="K574" s="38">
        <v>3.2099999999999997E-2</v>
      </c>
      <c r="L574" s="38">
        <v>1.5900000000000001E-2</v>
      </c>
      <c r="M574" s="38">
        <v>2.5499999999999998E-2</v>
      </c>
      <c r="N574" s="38">
        <v>0.1389</v>
      </c>
      <c r="O574" s="38">
        <v>2.35E-2</v>
      </c>
      <c r="P574" s="38">
        <v>0</v>
      </c>
      <c r="Q574" s="38">
        <v>3.5900000000000001E-2</v>
      </c>
      <c r="R574" s="38">
        <v>1.8100000000000002E-2</v>
      </c>
      <c r="S574" s="38">
        <v>4.1999999999999997E-3</v>
      </c>
      <c r="T574" s="38">
        <v>5.11E-2</v>
      </c>
      <c r="U574" s="38">
        <v>1.7299999999999999E-2</v>
      </c>
      <c r="V574" s="38">
        <v>3.6799999999999999E-2</v>
      </c>
      <c r="W574" s="38">
        <v>4.4299999999999999E-2</v>
      </c>
      <c r="X574" s="38">
        <v>5.9900000000000002E-2</v>
      </c>
      <c r="Y574" s="38">
        <v>2.3999999999999998E-3</v>
      </c>
      <c r="Z574" s="5">
        <v>0</v>
      </c>
      <c r="AA574" s="5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3"/>
      <c r="D575" s="39">
        <f>$C574*D574</f>
        <v>3600.3475200000003</v>
      </c>
      <c r="E575" s="39">
        <f t="shared" ref="E575" si="1023">$C574*E574</f>
        <v>31181.191552</v>
      </c>
      <c r="F575" s="39">
        <f t="shared" ref="F575" si="1024">$C574*F574</f>
        <v>12699.407616</v>
      </c>
      <c r="G575" s="39">
        <f t="shared" ref="G575:AB575" si="1025">$C574*G574</f>
        <v>16343.395712</v>
      </c>
      <c r="H575" s="39">
        <f t="shared" si="1025"/>
        <v>8749.9354879999992</v>
      </c>
      <c r="I575" s="39">
        <f t="shared" si="1025"/>
        <v>30679.324928000002</v>
      </c>
      <c r="J575" s="39">
        <f t="shared" si="1025"/>
        <v>4429.5184639999998</v>
      </c>
      <c r="K575" s="39">
        <f t="shared" si="1025"/>
        <v>7004.3124479999997</v>
      </c>
      <c r="L575" s="39">
        <f t="shared" si="1025"/>
        <v>3469.4257920000005</v>
      </c>
      <c r="M575" s="39">
        <f t="shared" si="1025"/>
        <v>5564.1734399999996</v>
      </c>
      <c r="N575" s="39">
        <f t="shared" si="1025"/>
        <v>30308.380032000001</v>
      </c>
      <c r="O575" s="39">
        <f t="shared" si="1025"/>
        <v>5127.7676799999999</v>
      </c>
      <c r="P575" s="39">
        <f t="shared" si="1025"/>
        <v>0</v>
      </c>
      <c r="Q575" s="39">
        <f t="shared" si="1025"/>
        <v>7833.4833920000001</v>
      </c>
      <c r="R575" s="39">
        <f t="shared" si="1025"/>
        <v>3949.4721280000003</v>
      </c>
      <c r="S575" s="39">
        <f t="shared" si="1025"/>
        <v>916.45209599999998</v>
      </c>
      <c r="T575" s="39">
        <f t="shared" si="1025"/>
        <v>11150.167168</v>
      </c>
      <c r="U575" s="39">
        <f t="shared" si="1025"/>
        <v>3774.9098239999998</v>
      </c>
      <c r="V575" s="39">
        <f t="shared" si="1025"/>
        <v>8029.865984</v>
      </c>
      <c r="W575" s="39">
        <f t="shared" si="1025"/>
        <v>9666.3875840000001</v>
      </c>
      <c r="X575" s="39">
        <f t="shared" si="1025"/>
        <v>13070.352512000001</v>
      </c>
      <c r="Y575" s="39">
        <f t="shared" si="1025"/>
        <v>523.68691200000001</v>
      </c>
      <c r="Z575" s="39">
        <f t="shared" si="1025"/>
        <v>0</v>
      </c>
      <c r="AA575" s="39">
        <f t="shared" si="1025"/>
        <v>130.921728</v>
      </c>
      <c r="AB575" s="39">
        <f t="shared" si="1025"/>
        <v>0</v>
      </c>
      <c r="AC575" s="67"/>
      <c r="AD575" s="55"/>
    </row>
    <row r="576" spans="1:30" s="52" customFormat="1">
      <c r="A576" s="95" t="s">
        <v>244</v>
      </c>
      <c r="B576" s="74">
        <f>105081/2</f>
        <v>52540.5</v>
      </c>
      <c r="C576" s="163">
        <f t="shared" si="941"/>
        <v>4378.38</v>
      </c>
      <c r="D576" s="38">
        <v>1.6500000000000001E-2</v>
      </c>
      <c r="E576" s="38">
        <v>0.1429</v>
      </c>
      <c r="F576" s="38">
        <v>5.8200000000000002E-2</v>
      </c>
      <c r="G576" s="38">
        <v>7.4899999999999994E-2</v>
      </c>
      <c r="H576" s="38">
        <v>4.0099999999999997E-2</v>
      </c>
      <c r="I576" s="38">
        <v>0.1406</v>
      </c>
      <c r="J576" s="38">
        <v>2.0299999999999999E-2</v>
      </c>
      <c r="K576" s="38">
        <v>3.2099999999999997E-2</v>
      </c>
      <c r="L576" s="38">
        <v>1.5900000000000001E-2</v>
      </c>
      <c r="M576" s="38">
        <v>2.5499999999999998E-2</v>
      </c>
      <c r="N576" s="38">
        <v>0.1389</v>
      </c>
      <c r="O576" s="38">
        <v>2.35E-2</v>
      </c>
      <c r="P576" s="38">
        <v>0</v>
      </c>
      <c r="Q576" s="38">
        <v>3.5900000000000001E-2</v>
      </c>
      <c r="R576" s="38">
        <v>1.8100000000000002E-2</v>
      </c>
      <c r="S576" s="38">
        <v>4.1999999999999997E-3</v>
      </c>
      <c r="T576" s="38">
        <v>5.11E-2</v>
      </c>
      <c r="U576" s="38">
        <v>1.7299999999999999E-2</v>
      </c>
      <c r="V576" s="38">
        <v>3.6799999999999999E-2</v>
      </c>
      <c r="W576" s="38">
        <v>4.4299999999999999E-2</v>
      </c>
      <c r="X576" s="38">
        <v>5.9900000000000002E-2</v>
      </c>
      <c r="Y576" s="38">
        <v>2.3999999999999998E-3</v>
      </c>
      <c r="Z576" s="5">
        <v>0</v>
      </c>
      <c r="AA576" s="5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3"/>
      <c r="D577" s="6">
        <f t="shared" ref="D577" si="1026">$C576*D576</f>
        <v>72.24327000000001</v>
      </c>
      <c r="E577" s="6">
        <f t="shared" ref="E577" si="1027">$C576*E576</f>
        <v>625.67050200000006</v>
      </c>
      <c r="F577" s="6">
        <f t="shared" ref="F577:AB577" si="1028">$C576*F576</f>
        <v>254.82171600000001</v>
      </c>
      <c r="G577" s="6">
        <f t="shared" si="1028"/>
        <v>327.94066199999997</v>
      </c>
      <c r="H577" s="6">
        <f t="shared" si="1028"/>
        <v>175.573038</v>
      </c>
      <c r="I577" s="6">
        <f t="shared" si="1028"/>
        <v>615.60022800000002</v>
      </c>
      <c r="J577" s="6">
        <f t="shared" si="1028"/>
        <v>88.881113999999997</v>
      </c>
      <c r="K577" s="6">
        <f t="shared" si="1028"/>
        <v>140.545998</v>
      </c>
      <c r="L577" s="6">
        <f t="shared" si="1028"/>
        <v>69.616242</v>
      </c>
      <c r="M577" s="6">
        <f t="shared" si="1028"/>
        <v>111.64869</v>
      </c>
      <c r="N577" s="6">
        <f t="shared" si="1028"/>
        <v>608.15698199999997</v>
      </c>
      <c r="O577" s="6">
        <f t="shared" si="1028"/>
        <v>102.89193</v>
      </c>
      <c r="P577" s="6">
        <f t="shared" si="1028"/>
        <v>0</v>
      </c>
      <c r="Q577" s="6">
        <f t="shared" si="1028"/>
        <v>157.183842</v>
      </c>
      <c r="R577" s="6">
        <f t="shared" si="1028"/>
        <v>79.248678000000012</v>
      </c>
      <c r="S577" s="6">
        <f t="shared" si="1028"/>
        <v>18.389195999999998</v>
      </c>
      <c r="T577" s="6">
        <f t="shared" si="1028"/>
        <v>223.735218</v>
      </c>
      <c r="U577" s="6">
        <f t="shared" si="1028"/>
        <v>75.745974000000004</v>
      </c>
      <c r="V577" s="6">
        <f t="shared" si="1028"/>
        <v>161.12438399999999</v>
      </c>
      <c r="W577" s="6">
        <f t="shared" si="1028"/>
        <v>193.962234</v>
      </c>
      <c r="X577" s="6">
        <f t="shared" si="1028"/>
        <v>262.26496200000003</v>
      </c>
      <c r="Y577" s="6">
        <f t="shared" si="1028"/>
        <v>10.508111999999999</v>
      </c>
      <c r="Z577" s="6">
        <f t="shared" si="1028"/>
        <v>0</v>
      </c>
      <c r="AA577" s="6">
        <f t="shared" si="1028"/>
        <v>2.6270279999999997</v>
      </c>
      <c r="AB577" s="6">
        <f t="shared" si="1028"/>
        <v>0</v>
      </c>
      <c r="AC577" s="67"/>
      <c r="AD577" s="55"/>
    </row>
    <row r="578" spans="1:30" s="52" customFormat="1">
      <c r="A578" s="95" t="s">
        <v>629</v>
      </c>
      <c r="B578" s="74">
        <f>105081/2</f>
        <v>52540.5</v>
      </c>
      <c r="C578" s="163">
        <f t="shared" si="941"/>
        <v>4378.38</v>
      </c>
      <c r="D578" s="5"/>
      <c r="E578" s="5"/>
      <c r="F578" s="5"/>
      <c r="G578" s="5"/>
      <c r="H578" s="5">
        <v>0</v>
      </c>
      <c r="I578" s="5"/>
      <c r="J578" s="5"/>
      <c r="K578" s="5"/>
      <c r="L578" s="5"/>
      <c r="M578" s="5"/>
      <c r="N578" s="5"/>
      <c r="O578" s="5"/>
      <c r="P578" s="5"/>
      <c r="Q578" s="5">
        <v>0.3377</v>
      </c>
      <c r="R578" s="5">
        <v>0.17299999999999999</v>
      </c>
      <c r="S578" s="5">
        <v>3.7199999999999997E-2</v>
      </c>
      <c r="T578" s="5"/>
      <c r="U578" s="5"/>
      <c r="V578" s="5"/>
      <c r="W578" s="5"/>
      <c r="X578" s="5">
        <v>0.43340000000000001</v>
      </c>
      <c r="Y578" s="5">
        <v>1.8700000000000001E-2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3"/>
      <c r="D579" s="6">
        <f t="shared" ref="D579" si="1029">$C578*D578</f>
        <v>0</v>
      </c>
      <c r="E579" s="6">
        <f t="shared" ref="E579" si="1030">$C578*E578</f>
        <v>0</v>
      </c>
      <c r="F579" s="6">
        <f t="shared" ref="F579:O579" si="1031">$C578*F578</f>
        <v>0</v>
      </c>
      <c r="G579" s="6">
        <f t="shared" si="1031"/>
        <v>0</v>
      </c>
      <c r="H579" s="6">
        <f t="shared" si="1031"/>
        <v>0</v>
      </c>
      <c r="I579" s="6">
        <f t="shared" si="1031"/>
        <v>0</v>
      </c>
      <c r="J579" s="6">
        <f t="shared" si="1031"/>
        <v>0</v>
      </c>
      <c r="K579" s="6">
        <f t="shared" si="1031"/>
        <v>0</v>
      </c>
      <c r="L579" s="6">
        <f t="shared" si="1031"/>
        <v>0</v>
      </c>
      <c r="M579" s="6">
        <f t="shared" si="1031"/>
        <v>0</v>
      </c>
      <c r="N579" s="6">
        <f t="shared" si="1031"/>
        <v>0</v>
      </c>
      <c r="O579" s="6">
        <f t="shared" si="1031"/>
        <v>0</v>
      </c>
      <c r="P579" s="6">
        <f t="shared" ref="P579" si="1032">$C578*P578</f>
        <v>0</v>
      </c>
      <c r="Q579" s="6">
        <f t="shared" ref="Q579" si="1033">$C578*Q578</f>
        <v>1478.5789260000001</v>
      </c>
      <c r="R579" s="6">
        <f t="shared" ref="R579:AB579" si="1034">$C578*R578</f>
        <v>757.45974000000001</v>
      </c>
      <c r="S579" s="6">
        <f t="shared" si="1034"/>
        <v>162.87573599999999</v>
      </c>
      <c r="T579" s="6">
        <f t="shared" si="1034"/>
        <v>0</v>
      </c>
      <c r="U579" s="6">
        <f t="shared" si="1034"/>
        <v>0</v>
      </c>
      <c r="V579" s="6">
        <f t="shared" si="1034"/>
        <v>0</v>
      </c>
      <c r="W579" s="6">
        <f t="shared" si="1034"/>
        <v>0</v>
      </c>
      <c r="X579" s="6">
        <f t="shared" si="1034"/>
        <v>1897.5898920000002</v>
      </c>
      <c r="Y579" s="6">
        <f t="shared" si="1034"/>
        <v>81.875706000000008</v>
      </c>
      <c r="Z579" s="6">
        <f t="shared" si="1034"/>
        <v>0</v>
      </c>
      <c r="AA579" s="6">
        <f t="shared" si="1034"/>
        <v>0</v>
      </c>
      <c r="AB579" s="6">
        <f t="shared" si="1034"/>
        <v>0</v>
      </c>
      <c r="AC579" s="67"/>
      <c r="AD579" s="55"/>
    </row>
    <row r="580" spans="1:30" s="52" customFormat="1">
      <c r="A580" s="105" t="s">
        <v>364</v>
      </c>
      <c r="B580" s="74">
        <v>2202013</v>
      </c>
      <c r="C580" s="163">
        <f t="shared" si="941"/>
        <v>183501.08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3"/>
      <c r="D581" s="39">
        <f t="shared" ref="D581" si="1035">$C580*D580</f>
        <v>0</v>
      </c>
      <c r="E581" s="39">
        <f t="shared" ref="E581" si="1036">$C580*E580</f>
        <v>0</v>
      </c>
      <c r="F581" s="39">
        <f t="shared" ref="F581:AB581" si="1037">$C580*F580</f>
        <v>0</v>
      </c>
      <c r="G581" s="39">
        <f t="shared" si="1037"/>
        <v>14680.0864</v>
      </c>
      <c r="H581" s="39">
        <f t="shared" si="1037"/>
        <v>0</v>
      </c>
      <c r="I581" s="39">
        <f t="shared" si="1037"/>
        <v>0</v>
      </c>
      <c r="J581" s="39">
        <f t="shared" si="1037"/>
        <v>0</v>
      </c>
      <c r="K581" s="39">
        <f t="shared" si="1037"/>
        <v>0</v>
      </c>
      <c r="L581" s="39">
        <f t="shared" si="1037"/>
        <v>0</v>
      </c>
      <c r="M581" s="39">
        <f t="shared" si="1037"/>
        <v>0</v>
      </c>
      <c r="N581" s="39">
        <f t="shared" si="1037"/>
        <v>0</v>
      </c>
      <c r="O581" s="39">
        <f t="shared" si="1037"/>
        <v>0</v>
      </c>
      <c r="P581" s="39">
        <f t="shared" si="1037"/>
        <v>37030.517943999999</v>
      </c>
      <c r="Q581" s="39">
        <f t="shared" si="1037"/>
        <v>0</v>
      </c>
      <c r="R581" s="39">
        <f t="shared" si="1037"/>
        <v>0</v>
      </c>
      <c r="S581" s="39">
        <f t="shared" si="1037"/>
        <v>0</v>
      </c>
      <c r="T581" s="39">
        <f t="shared" si="1037"/>
        <v>0</v>
      </c>
      <c r="U581" s="39">
        <f t="shared" si="1037"/>
        <v>14258.033916</v>
      </c>
      <c r="V581" s="39">
        <f t="shared" si="1037"/>
        <v>0</v>
      </c>
      <c r="W581" s="39">
        <f t="shared" si="1037"/>
        <v>0</v>
      </c>
      <c r="X581" s="39">
        <f t="shared" si="1037"/>
        <v>113018.31517199999</v>
      </c>
      <c r="Y581" s="39">
        <f t="shared" si="1037"/>
        <v>4514.1265679999997</v>
      </c>
      <c r="Z581" s="39">
        <f t="shared" si="1037"/>
        <v>0</v>
      </c>
      <c r="AA581" s="39">
        <f t="shared" si="1037"/>
        <v>0</v>
      </c>
      <c r="AB581" s="39">
        <f t="shared" si="1037"/>
        <v>0</v>
      </c>
      <c r="AC581" s="67"/>
      <c r="AD581" s="55"/>
    </row>
    <row r="582" spans="1:30" s="52" customFormat="1">
      <c r="A582" s="105" t="s">
        <v>365</v>
      </c>
      <c r="B582" s="74">
        <v>15749999</v>
      </c>
      <c r="C582" s="163">
        <f t="shared" si="941"/>
        <v>1312499.92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3"/>
      <c r="D583" s="39">
        <f t="shared" ref="D583" si="1038">$C582*D582</f>
        <v>0</v>
      </c>
      <c r="E583" s="39">
        <f t="shared" ref="E583" si="1039">$C582*E582</f>
        <v>0</v>
      </c>
      <c r="F583" s="39">
        <f t="shared" ref="F583:AB583" si="1040">$C582*F582</f>
        <v>0</v>
      </c>
      <c r="G583" s="39">
        <f t="shared" si="1040"/>
        <v>0</v>
      </c>
      <c r="H583" s="39">
        <f t="shared" si="1040"/>
        <v>0</v>
      </c>
      <c r="I583" s="39">
        <f t="shared" si="1040"/>
        <v>0</v>
      </c>
      <c r="J583" s="39">
        <f t="shared" si="1040"/>
        <v>0</v>
      </c>
      <c r="K583" s="39">
        <f t="shared" si="1040"/>
        <v>0</v>
      </c>
      <c r="L583" s="39">
        <f t="shared" si="1040"/>
        <v>0</v>
      </c>
      <c r="M583" s="39">
        <f t="shared" si="1040"/>
        <v>0</v>
      </c>
      <c r="N583" s="39">
        <f t="shared" si="1040"/>
        <v>0</v>
      </c>
      <c r="O583" s="39">
        <f t="shared" si="1040"/>
        <v>0</v>
      </c>
      <c r="P583" s="39">
        <f t="shared" si="1040"/>
        <v>0</v>
      </c>
      <c r="Q583" s="39">
        <f t="shared" si="1040"/>
        <v>0</v>
      </c>
      <c r="R583" s="39">
        <f t="shared" si="1040"/>
        <v>0</v>
      </c>
      <c r="S583" s="39">
        <f t="shared" si="1040"/>
        <v>0</v>
      </c>
      <c r="T583" s="39">
        <f t="shared" si="1040"/>
        <v>0</v>
      </c>
      <c r="U583" s="39">
        <f t="shared" si="1040"/>
        <v>0</v>
      </c>
      <c r="V583" s="39">
        <f t="shared" si="1040"/>
        <v>0</v>
      </c>
      <c r="W583" s="39">
        <f t="shared" si="1040"/>
        <v>0</v>
      </c>
      <c r="X583" s="39">
        <f t="shared" si="1040"/>
        <v>1262099.923072</v>
      </c>
      <c r="Y583" s="39">
        <f t="shared" si="1040"/>
        <v>50399.996927999993</v>
      </c>
      <c r="Z583" s="39">
        <f t="shared" si="1040"/>
        <v>0</v>
      </c>
      <c r="AA583" s="39">
        <f t="shared" si="1040"/>
        <v>0</v>
      </c>
      <c r="AB583" s="39">
        <f t="shared" si="1040"/>
        <v>0</v>
      </c>
      <c r="AC583" s="67"/>
      <c r="AD583" s="55"/>
    </row>
    <row r="584" spans="1:30" s="52" customFormat="1">
      <c r="A584" s="105" t="s">
        <v>372</v>
      </c>
      <c r="B584" s="74">
        <f>2229332/2</f>
        <v>1114666</v>
      </c>
      <c r="C584" s="163">
        <f t="shared" si="941"/>
        <v>92888.83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3"/>
      <c r="D585" s="39">
        <f t="shared" ref="D585" si="1041">$C584*D584</f>
        <v>0</v>
      </c>
      <c r="E585" s="39">
        <f t="shared" ref="E585" si="1042">$C584*E584</f>
        <v>0</v>
      </c>
      <c r="F585" s="39">
        <f t="shared" ref="F585:AB585" si="1043">$C584*F584</f>
        <v>0</v>
      </c>
      <c r="G585" s="39">
        <f t="shared" si="1043"/>
        <v>0</v>
      </c>
      <c r="H585" s="39">
        <f t="shared" si="1043"/>
        <v>0</v>
      </c>
      <c r="I585" s="39">
        <f t="shared" si="1043"/>
        <v>0</v>
      </c>
      <c r="J585" s="39">
        <f t="shared" si="1043"/>
        <v>0</v>
      </c>
      <c r="K585" s="39">
        <f t="shared" si="1043"/>
        <v>0</v>
      </c>
      <c r="L585" s="39">
        <f t="shared" si="1043"/>
        <v>0</v>
      </c>
      <c r="M585" s="39">
        <f t="shared" si="1043"/>
        <v>0</v>
      </c>
      <c r="N585" s="39">
        <f t="shared" si="1043"/>
        <v>0</v>
      </c>
      <c r="O585" s="39">
        <f t="shared" si="1043"/>
        <v>0</v>
      </c>
      <c r="P585" s="39">
        <f t="shared" si="1043"/>
        <v>0</v>
      </c>
      <c r="Q585" s="39">
        <f t="shared" si="1043"/>
        <v>0</v>
      </c>
      <c r="R585" s="39">
        <f t="shared" si="1043"/>
        <v>0</v>
      </c>
      <c r="S585" s="39">
        <f t="shared" si="1043"/>
        <v>0</v>
      </c>
      <c r="T585" s="39">
        <f t="shared" si="1043"/>
        <v>0</v>
      </c>
      <c r="U585" s="39">
        <f t="shared" si="1043"/>
        <v>0</v>
      </c>
      <c r="V585" s="39">
        <f t="shared" si="1043"/>
        <v>0</v>
      </c>
      <c r="W585" s="39">
        <f t="shared" si="1043"/>
        <v>0</v>
      </c>
      <c r="X585" s="39">
        <f t="shared" si="1043"/>
        <v>92888.83</v>
      </c>
      <c r="Y585" s="39">
        <f t="shared" si="1043"/>
        <v>0</v>
      </c>
      <c r="Z585" s="39">
        <f t="shared" si="1043"/>
        <v>0</v>
      </c>
      <c r="AA585" s="39">
        <f t="shared" si="1043"/>
        <v>0</v>
      </c>
      <c r="AB585" s="39">
        <f t="shared" si="1043"/>
        <v>0</v>
      </c>
      <c r="AC585" s="67"/>
      <c r="AD585" s="55"/>
    </row>
    <row r="586" spans="1:30" s="52" customFormat="1">
      <c r="A586" s="105" t="s">
        <v>366</v>
      </c>
      <c r="B586" s="74">
        <f>2229332/2</f>
        <v>1114666</v>
      </c>
      <c r="C586" s="163">
        <f t="shared" si="941"/>
        <v>92888.83</v>
      </c>
      <c r="D586" s="38">
        <v>1.6500000000000001E-2</v>
      </c>
      <c r="E586" s="38">
        <v>0.1429</v>
      </c>
      <c r="F586" s="38">
        <v>5.8200000000000002E-2</v>
      </c>
      <c r="G586" s="38">
        <v>7.4899999999999994E-2</v>
      </c>
      <c r="H586" s="38">
        <v>4.0099999999999997E-2</v>
      </c>
      <c r="I586" s="38">
        <v>0.1406</v>
      </c>
      <c r="J586" s="38">
        <v>2.0299999999999999E-2</v>
      </c>
      <c r="K586" s="38">
        <v>3.2099999999999997E-2</v>
      </c>
      <c r="L586" s="38">
        <v>1.5900000000000001E-2</v>
      </c>
      <c r="M586" s="38">
        <v>2.5499999999999998E-2</v>
      </c>
      <c r="N586" s="38">
        <v>0.1389</v>
      </c>
      <c r="O586" s="38">
        <v>2.35E-2</v>
      </c>
      <c r="P586" s="38">
        <v>0</v>
      </c>
      <c r="Q586" s="38">
        <v>3.5900000000000001E-2</v>
      </c>
      <c r="R586" s="38">
        <v>1.8100000000000002E-2</v>
      </c>
      <c r="S586" s="38">
        <v>4.1999999999999997E-3</v>
      </c>
      <c r="T586" s="38">
        <v>5.11E-2</v>
      </c>
      <c r="U586" s="38">
        <v>1.7299999999999999E-2</v>
      </c>
      <c r="V586" s="38">
        <v>3.6799999999999999E-2</v>
      </c>
      <c r="W586" s="38">
        <v>4.4299999999999999E-2</v>
      </c>
      <c r="X586" s="38">
        <v>5.9900000000000002E-2</v>
      </c>
      <c r="Y586" s="38">
        <v>2.3999999999999998E-3</v>
      </c>
      <c r="Z586" s="5">
        <v>0</v>
      </c>
      <c r="AA586" s="5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3"/>
      <c r="D587" s="39">
        <f t="shared" ref="D587" si="1044">$C586*D586</f>
        <v>1532.6656950000001</v>
      </c>
      <c r="E587" s="39">
        <f t="shared" ref="E587" si="1045">$C586*E586</f>
        <v>13273.813807</v>
      </c>
      <c r="F587" s="39">
        <f t="shared" ref="F587:AB587" si="1046">$C586*F586</f>
        <v>5406.1299060000001</v>
      </c>
      <c r="G587" s="39">
        <f t="shared" si="1046"/>
        <v>6957.3733669999992</v>
      </c>
      <c r="H587" s="39">
        <f t="shared" si="1046"/>
        <v>3724.8420829999995</v>
      </c>
      <c r="I587" s="39">
        <f t="shared" si="1046"/>
        <v>13060.169498000001</v>
      </c>
      <c r="J587" s="39">
        <f t="shared" si="1046"/>
        <v>1885.643249</v>
      </c>
      <c r="K587" s="39">
        <f t="shared" si="1046"/>
        <v>2981.7314429999997</v>
      </c>
      <c r="L587" s="39">
        <f t="shared" si="1046"/>
        <v>1476.932397</v>
      </c>
      <c r="M587" s="39">
        <f t="shared" si="1046"/>
        <v>2368.6651649999999</v>
      </c>
      <c r="N587" s="39">
        <f t="shared" si="1046"/>
        <v>12902.258486999999</v>
      </c>
      <c r="O587" s="39">
        <f t="shared" si="1046"/>
        <v>2182.8875050000001</v>
      </c>
      <c r="P587" s="39">
        <f t="shared" si="1046"/>
        <v>0</v>
      </c>
      <c r="Q587" s="39">
        <f t="shared" si="1046"/>
        <v>3334.7089970000002</v>
      </c>
      <c r="R587" s="39">
        <f t="shared" si="1046"/>
        <v>1681.2878230000001</v>
      </c>
      <c r="S587" s="39">
        <f t="shared" si="1046"/>
        <v>390.13308599999999</v>
      </c>
      <c r="T587" s="39">
        <f t="shared" si="1046"/>
        <v>4746.6192129999999</v>
      </c>
      <c r="U587" s="39">
        <f t="shared" si="1046"/>
        <v>1606.9767589999999</v>
      </c>
      <c r="V587" s="39">
        <f t="shared" si="1046"/>
        <v>3418.3089439999999</v>
      </c>
      <c r="W587" s="39">
        <f t="shared" si="1046"/>
        <v>4114.9751690000003</v>
      </c>
      <c r="X587" s="39">
        <f t="shared" si="1046"/>
        <v>5564.0409170000003</v>
      </c>
      <c r="Y587" s="39">
        <f t="shared" si="1046"/>
        <v>222.93319199999999</v>
      </c>
      <c r="Z587" s="39">
        <f t="shared" si="1046"/>
        <v>0</v>
      </c>
      <c r="AA587" s="39">
        <f t="shared" si="1046"/>
        <v>55.733297999999998</v>
      </c>
      <c r="AB587" s="39">
        <f t="shared" si="1046"/>
        <v>0</v>
      </c>
      <c r="AC587" s="67"/>
      <c r="AD587" s="55"/>
    </row>
    <row r="588" spans="1:30" s="52" customFormat="1">
      <c r="A588" s="105" t="s">
        <v>504</v>
      </c>
      <c r="B588" s="74">
        <f>5479100/2</f>
        <v>2739550</v>
      </c>
      <c r="C588" s="163">
        <f t="shared" ref="C588:C644" si="1047">ROUND(B588/12,2)</f>
        <v>228295.83</v>
      </c>
      <c r="D588" s="38">
        <v>1.6500000000000001E-2</v>
      </c>
      <c r="E588" s="38">
        <v>0.1429</v>
      </c>
      <c r="F588" s="38">
        <v>5.8200000000000002E-2</v>
      </c>
      <c r="G588" s="38">
        <v>7.4899999999999994E-2</v>
      </c>
      <c r="H588" s="38">
        <v>4.0099999999999997E-2</v>
      </c>
      <c r="I588" s="38">
        <v>0.1406</v>
      </c>
      <c r="J588" s="38">
        <v>2.0299999999999999E-2</v>
      </c>
      <c r="K588" s="38">
        <v>3.2099999999999997E-2</v>
      </c>
      <c r="L588" s="38">
        <v>1.5900000000000001E-2</v>
      </c>
      <c r="M588" s="38">
        <v>2.5499999999999998E-2</v>
      </c>
      <c r="N588" s="38">
        <v>0.1389</v>
      </c>
      <c r="O588" s="38">
        <v>2.35E-2</v>
      </c>
      <c r="P588" s="38">
        <v>0</v>
      </c>
      <c r="Q588" s="38">
        <v>3.5900000000000001E-2</v>
      </c>
      <c r="R588" s="38">
        <v>1.8100000000000002E-2</v>
      </c>
      <c r="S588" s="38">
        <v>4.1999999999999997E-3</v>
      </c>
      <c r="T588" s="38">
        <v>5.11E-2</v>
      </c>
      <c r="U588" s="38">
        <v>1.7299999999999999E-2</v>
      </c>
      <c r="V588" s="38">
        <v>3.6799999999999999E-2</v>
      </c>
      <c r="W588" s="38">
        <v>4.4299999999999999E-2</v>
      </c>
      <c r="X588" s="38">
        <v>5.9900000000000002E-2</v>
      </c>
      <c r="Y588" s="38">
        <v>2.3999999999999998E-3</v>
      </c>
      <c r="Z588" s="5">
        <v>0</v>
      </c>
      <c r="AA588" s="5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3"/>
      <c r="D589" s="39">
        <f t="shared" ref="D589" si="1048">$C588*D588</f>
        <v>3766.8811949999999</v>
      </c>
      <c r="E589" s="39">
        <f t="shared" ref="E589" si="1049">$C588*E588</f>
        <v>32623.474106999998</v>
      </c>
      <c r="F589" s="39">
        <f t="shared" ref="F589:AB589" si="1050">$C588*F588</f>
        <v>13286.817305999999</v>
      </c>
      <c r="G589" s="39">
        <f t="shared" si="1050"/>
        <v>17099.357666999997</v>
      </c>
      <c r="H589" s="39">
        <f t="shared" si="1050"/>
        <v>9154.6627829999979</v>
      </c>
      <c r="I589" s="39">
        <f t="shared" si="1050"/>
        <v>32098.393698</v>
      </c>
      <c r="J589" s="39">
        <f t="shared" si="1050"/>
        <v>4634.4053489999997</v>
      </c>
      <c r="K589" s="39">
        <f t="shared" si="1050"/>
        <v>7328.2961429999987</v>
      </c>
      <c r="L589" s="39">
        <f t="shared" si="1050"/>
        <v>3629.9036970000002</v>
      </c>
      <c r="M589" s="39">
        <f t="shared" si="1050"/>
        <v>5821.5436649999992</v>
      </c>
      <c r="N589" s="39">
        <f t="shared" si="1050"/>
        <v>31710.290786999998</v>
      </c>
      <c r="O589" s="39">
        <f t="shared" si="1050"/>
        <v>5364.9520050000001</v>
      </c>
      <c r="P589" s="39">
        <f t="shared" si="1050"/>
        <v>0</v>
      </c>
      <c r="Q589" s="39">
        <f t="shared" si="1050"/>
        <v>8195.8202970000002</v>
      </c>
      <c r="R589" s="39">
        <f t="shared" si="1050"/>
        <v>4132.1545230000002</v>
      </c>
      <c r="S589" s="39">
        <f t="shared" si="1050"/>
        <v>958.84248599999989</v>
      </c>
      <c r="T589" s="39">
        <f t="shared" si="1050"/>
        <v>11665.916912999999</v>
      </c>
      <c r="U589" s="39">
        <f t="shared" si="1050"/>
        <v>3949.5178589999996</v>
      </c>
      <c r="V589" s="39">
        <f t="shared" si="1050"/>
        <v>8401.2865439999987</v>
      </c>
      <c r="W589" s="39">
        <f t="shared" si="1050"/>
        <v>10113.505268999999</v>
      </c>
      <c r="X589" s="39">
        <f t="shared" si="1050"/>
        <v>13674.920216999999</v>
      </c>
      <c r="Y589" s="39">
        <f t="shared" si="1050"/>
        <v>547.90999199999987</v>
      </c>
      <c r="Z589" s="39">
        <f t="shared" si="1050"/>
        <v>0</v>
      </c>
      <c r="AA589" s="39">
        <f t="shared" si="1050"/>
        <v>136.97749799999997</v>
      </c>
      <c r="AB589" s="39">
        <f t="shared" si="1050"/>
        <v>0</v>
      </c>
      <c r="AC589" s="67"/>
      <c r="AD589" s="55"/>
    </row>
    <row r="590" spans="1:30" s="52" customFormat="1">
      <c r="A590" s="105" t="s">
        <v>505</v>
      </c>
      <c r="B590" s="74">
        <f>5479100/2</f>
        <v>2739550</v>
      </c>
      <c r="C590" s="163">
        <f t="shared" si="1047"/>
        <v>228295.83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3"/>
      <c r="D591" s="39">
        <f t="shared" ref="D591" si="1051">$C590*D590</f>
        <v>18286.495983000001</v>
      </c>
      <c r="E591" s="39">
        <f t="shared" ref="E591" si="1052">$C590*E590</f>
        <v>0</v>
      </c>
      <c r="F591" s="39">
        <f t="shared" ref="F591:AB591" si="1053">$C590*F590</f>
        <v>0</v>
      </c>
      <c r="G591" s="39">
        <f t="shared" si="1053"/>
        <v>0</v>
      </c>
      <c r="H591" s="39">
        <f t="shared" si="1053"/>
        <v>4428.9391020000003</v>
      </c>
      <c r="I591" s="39">
        <f t="shared" si="1053"/>
        <v>0</v>
      </c>
      <c r="J591" s="39">
        <f t="shared" si="1053"/>
        <v>0</v>
      </c>
      <c r="K591" s="39">
        <f t="shared" si="1053"/>
        <v>0</v>
      </c>
      <c r="L591" s="39">
        <f t="shared" si="1053"/>
        <v>0</v>
      </c>
      <c r="M591" s="39">
        <f t="shared" si="1053"/>
        <v>29655.628316999995</v>
      </c>
      <c r="N591" s="39">
        <f t="shared" si="1053"/>
        <v>0</v>
      </c>
      <c r="O591" s="39">
        <f t="shared" si="1053"/>
        <v>0</v>
      </c>
      <c r="P591" s="39">
        <f t="shared" si="1053"/>
        <v>0</v>
      </c>
      <c r="Q591" s="39">
        <f t="shared" si="1053"/>
        <v>31618.972454999999</v>
      </c>
      <c r="R591" s="39">
        <f t="shared" si="1053"/>
        <v>13423.794803999999</v>
      </c>
      <c r="S591" s="39">
        <f t="shared" si="1053"/>
        <v>7876.2061350000004</v>
      </c>
      <c r="T591" s="39">
        <f t="shared" si="1053"/>
        <v>40225.725245999995</v>
      </c>
      <c r="U591" s="39">
        <f t="shared" si="1053"/>
        <v>0</v>
      </c>
      <c r="V591" s="39">
        <f t="shared" si="1053"/>
        <v>0</v>
      </c>
      <c r="W591" s="39">
        <f t="shared" si="1053"/>
        <v>33901.930754999994</v>
      </c>
      <c r="X591" s="39">
        <f t="shared" si="1053"/>
        <v>47462.703056999999</v>
      </c>
      <c r="Y591" s="39">
        <f t="shared" si="1053"/>
        <v>1415.4341459999998</v>
      </c>
      <c r="Z591" s="39">
        <f t="shared" si="1053"/>
        <v>0</v>
      </c>
      <c r="AA591" s="39">
        <f t="shared" si="1053"/>
        <v>0</v>
      </c>
      <c r="AB591" s="39">
        <f t="shared" si="1053"/>
        <v>0</v>
      </c>
      <c r="AC591" s="67"/>
      <c r="AD591" s="55"/>
    </row>
    <row r="592" spans="1:30" s="52" customFormat="1">
      <c r="A592" s="105" t="s">
        <v>506</v>
      </c>
      <c r="B592" s="74">
        <v>7703762</v>
      </c>
      <c r="C592" s="163">
        <f t="shared" si="1047"/>
        <v>641980.17000000004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3"/>
      <c r="D593" s="39">
        <f t="shared" ref="D593" si="1054">$C592*D592</f>
        <v>51422.61161700001</v>
      </c>
      <c r="E593" s="39">
        <f t="shared" ref="E593" si="1055">$C592*E592</f>
        <v>0</v>
      </c>
      <c r="F593" s="39">
        <f t="shared" ref="F593:AB593" si="1056">$C592*F592</f>
        <v>0</v>
      </c>
      <c r="G593" s="39">
        <f t="shared" si="1056"/>
        <v>0</v>
      </c>
      <c r="H593" s="39">
        <f t="shared" si="1056"/>
        <v>12454.415298000002</v>
      </c>
      <c r="I593" s="39">
        <f t="shared" si="1056"/>
        <v>0</v>
      </c>
      <c r="J593" s="39">
        <f t="shared" si="1056"/>
        <v>0</v>
      </c>
      <c r="K593" s="39">
        <f t="shared" si="1056"/>
        <v>0</v>
      </c>
      <c r="L593" s="39">
        <f t="shared" si="1056"/>
        <v>0</v>
      </c>
      <c r="M593" s="39">
        <f t="shared" si="1056"/>
        <v>83393.224082999994</v>
      </c>
      <c r="N593" s="39">
        <f t="shared" si="1056"/>
        <v>0</v>
      </c>
      <c r="O593" s="39">
        <f t="shared" si="1056"/>
        <v>0</v>
      </c>
      <c r="P593" s="39">
        <f t="shared" si="1056"/>
        <v>0</v>
      </c>
      <c r="Q593" s="39">
        <f t="shared" si="1056"/>
        <v>88914.253545000014</v>
      </c>
      <c r="R593" s="39">
        <f t="shared" si="1056"/>
        <v>37748.433996</v>
      </c>
      <c r="S593" s="39">
        <f t="shared" si="1056"/>
        <v>22148.315865000004</v>
      </c>
      <c r="T593" s="39">
        <f t="shared" si="1056"/>
        <v>113116.905954</v>
      </c>
      <c r="U593" s="39">
        <f t="shared" si="1056"/>
        <v>0</v>
      </c>
      <c r="V593" s="39">
        <f t="shared" si="1056"/>
        <v>0</v>
      </c>
      <c r="W593" s="39">
        <f t="shared" si="1056"/>
        <v>95334.055244999996</v>
      </c>
      <c r="X593" s="39">
        <f t="shared" si="1056"/>
        <v>133467.67734300002</v>
      </c>
      <c r="Y593" s="39">
        <f t="shared" si="1056"/>
        <v>3980.2770540000001</v>
      </c>
      <c r="Z593" s="39">
        <f t="shared" si="1056"/>
        <v>0</v>
      </c>
      <c r="AA593" s="39">
        <f t="shared" si="1056"/>
        <v>0</v>
      </c>
      <c r="AB593" s="39">
        <f t="shared" si="1056"/>
        <v>0</v>
      </c>
      <c r="AC593" s="67"/>
      <c r="AD593" s="55"/>
    </row>
    <row r="594" spans="1:30" s="52" customFormat="1">
      <c r="A594" s="105" t="s">
        <v>497</v>
      </c>
      <c r="B594" s="74">
        <v>10239928</v>
      </c>
      <c r="C594" s="163">
        <f t="shared" si="1047"/>
        <v>853327.33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>
        <v>0</v>
      </c>
      <c r="R594" s="38"/>
      <c r="S594" s="38">
        <v>0</v>
      </c>
      <c r="T594" s="38"/>
      <c r="U594" s="38"/>
      <c r="V594" s="38"/>
      <c r="W594" s="38"/>
      <c r="X594" s="38">
        <v>0.95850000000000002</v>
      </c>
      <c r="Y594" s="38">
        <v>4.1500000000000002E-2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3"/>
      <c r="D595" s="39">
        <f t="shared" ref="D595" si="1057">$C594*D594</f>
        <v>0</v>
      </c>
      <c r="E595" s="39">
        <f t="shared" ref="E595" si="1058">$C594*E594</f>
        <v>0</v>
      </c>
      <c r="F595" s="39">
        <f t="shared" ref="F595:AB595" si="1059">$C594*F594</f>
        <v>0</v>
      </c>
      <c r="G595" s="39">
        <f t="shared" si="1059"/>
        <v>0</v>
      </c>
      <c r="H595" s="39">
        <f t="shared" si="1059"/>
        <v>0</v>
      </c>
      <c r="I595" s="39">
        <f t="shared" si="1059"/>
        <v>0</v>
      </c>
      <c r="J595" s="39">
        <f t="shared" si="1059"/>
        <v>0</v>
      </c>
      <c r="K595" s="39">
        <f t="shared" si="1059"/>
        <v>0</v>
      </c>
      <c r="L595" s="39">
        <f t="shared" si="1059"/>
        <v>0</v>
      </c>
      <c r="M595" s="39">
        <f t="shared" si="1059"/>
        <v>0</v>
      </c>
      <c r="N595" s="39">
        <f t="shared" si="1059"/>
        <v>0</v>
      </c>
      <c r="O595" s="39">
        <f t="shared" si="1059"/>
        <v>0</v>
      </c>
      <c r="P595" s="39">
        <f t="shared" si="1059"/>
        <v>0</v>
      </c>
      <c r="Q595" s="39">
        <f t="shared" si="1059"/>
        <v>0</v>
      </c>
      <c r="R595" s="39">
        <f t="shared" si="1059"/>
        <v>0</v>
      </c>
      <c r="S595" s="39">
        <f t="shared" si="1059"/>
        <v>0</v>
      </c>
      <c r="T595" s="39">
        <f t="shared" si="1059"/>
        <v>0</v>
      </c>
      <c r="U595" s="39">
        <f t="shared" si="1059"/>
        <v>0</v>
      </c>
      <c r="V595" s="39">
        <f t="shared" si="1059"/>
        <v>0</v>
      </c>
      <c r="W595" s="39">
        <f t="shared" si="1059"/>
        <v>0</v>
      </c>
      <c r="X595" s="39">
        <f t="shared" si="1059"/>
        <v>817914.24580499995</v>
      </c>
      <c r="Y595" s="39">
        <f t="shared" si="1059"/>
        <v>35413.084195000003</v>
      </c>
      <c r="Z595" s="39">
        <f t="shared" si="1059"/>
        <v>0</v>
      </c>
      <c r="AA595" s="39">
        <f t="shared" si="1059"/>
        <v>0</v>
      </c>
      <c r="AB595" s="39">
        <f t="shared" si="1059"/>
        <v>0</v>
      </c>
      <c r="AC595" s="67"/>
      <c r="AD595" s="55"/>
    </row>
    <row r="596" spans="1:30" s="52" customFormat="1">
      <c r="A596" s="105" t="s">
        <v>528</v>
      </c>
      <c r="B596" s="74">
        <v>8564749</v>
      </c>
      <c r="C596" s="163">
        <f t="shared" si="1047"/>
        <v>713729.08</v>
      </c>
      <c r="D596" s="38">
        <v>0.14940000000000001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>
        <v>0.44490000000000002</v>
      </c>
      <c r="U596" s="38"/>
      <c r="V596" s="38"/>
      <c r="W596" s="38"/>
      <c r="X596" s="38">
        <v>0.38890000000000002</v>
      </c>
      <c r="Y596" s="38">
        <v>1.6799999999999999E-2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3"/>
      <c r="D597" s="39">
        <f t="shared" ref="D597" si="1060">$C596*D596</f>
        <v>106631.12455199999</v>
      </c>
      <c r="E597" s="39">
        <f t="shared" ref="E597" si="1061">$C596*E596</f>
        <v>0</v>
      </c>
      <c r="F597" s="39">
        <f t="shared" ref="F597:AB597" si="1062">$C596*F596</f>
        <v>0</v>
      </c>
      <c r="G597" s="39">
        <f t="shared" si="1062"/>
        <v>0</v>
      </c>
      <c r="H597" s="39">
        <f t="shared" si="1062"/>
        <v>0</v>
      </c>
      <c r="I597" s="39">
        <f t="shared" si="1062"/>
        <v>0</v>
      </c>
      <c r="J597" s="39">
        <f t="shared" si="1062"/>
        <v>0</v>
      </c>
      <c r="K597" s="39">
        <f t="shared" si="1062"/>
        <v>0</v>
      </c>
      <c r="L597" s="39">
        <f t="shared" si="1062"/>
        <v>0</v>
      </c>
      <c r="M597" s="39">
        <f t="shared" si="1062"/>
        <v>0</v>
      </c>
      <c r="N597" s="39">
        <f t="shared" si="1062"/>
        <v>0</v>
      </c>
      <c r="O597" s="39">
        <f t="shared" si="1062"/>
        <v>0</v>
      </c>
      <c r="P597" s="39">
        <f t="shared" si="1062"/>
        <v>0</v>
      </c>
      <c r="Q597" s="39">
        <f t="shared" si="1062"/>
        <v>0</v>
      </c>
      <c r="R597" s="39">
        <f t="shared" si="1062"/>
        <v>0</v>
      </c>
      <c r="S597" s="39">
        <f t="shared" si="1062"/>
        <v>0</v>
      </c>
      <c r="T597" s="39">
        <f t="shared" si="1062"/>
        <v>317538.06769200001</v>
      </c>
      <c r="U597" s="39">
        <f t="shared" si="1062"/>
        <v>0</v>
      </c>
      <c r="V597" s="39">
        <f t="shared" si="1062"/>
        <v>0</v>
      </c>
      <c r="W597" s="39">
        <f t="shared" si="1062"/>
        <v>0</v>
      </c>
      <c r="X597" s="39">
        <f t="shared" si="1062"/>
        <v>277569.23921199999</v>
      </c>
      <c r="Y597" s="39">
        <f t="shared" si="1062"/>
        <v>11990.648543999998</v>
      </c>
      <c r="Z597" s="39">
        <f t="shared" si="1062"/>
        <v>0</v>
      </c>
      <c r="AA597" s="39">
        <f t="shared" si="1062"/>
        <v>0</v>
      </c>
      <c r="AB597" s="39">
        <f t="shared" si="1062"/>
        <v>0</v>
      </c>
      <c r="AC597" s="67"/>
      <c r="AD597" s="55"/>
    </row>
    <row r="598" spans="1:30" s="52" customFormat="1">
      <c r="A598" s="105" t="s">
        <v>529</v>
      </c>
      <c r="B598" s="74">
        <v>5563564</v>
      </c>
      <c r="C598" s="163">
        <f t="shared" si="1047"/>
        <v>463630.33</v>
      </c>
      <c r="D598" s="38">
        <v>0.13150000000000001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>
        <v>0.39119999999999999</v>
      </c>
      <c r="U598" s="38"/>
      <c r="V598" s="38"/>
      <c r="W598" s="38"/>
      <c r="X598" s="38">
        <v>0.45750000000000002</v>
      </c>
      <c r="Y598" s="38">
        <v>1.9800000000000002E-2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3"/>
      <c r="D599" s="39">
        <f t="shared" ref="D599" si="1063">$C598*D598</f>
        <v>60967.388395000002</v>
      </c>
      <c r="E599" s="39">
        <f t="shared" ref="E599" si="1064">$C598*E598</f>
        <v>0</v>
      </c>
      <c r="F599" s="39">
        <f t="shared" ref="F599:AB599" si="1065">$C598*F598</f>
        <v>0</v>
      </c>
      <c r="G599" s="39">
        <f t="shared" si="1065"/>
        <v>0</v>
      </c>
      <c r="H599" s="39">
        <f t="shared" si="1065"/>
        <v>0</v>
      </c>
      <c r="I599" s="39">
        <f t="shared" si="1065"/>
        <v>0</v>
      </c>
      <c r="J599" s="39">
        <f t="shared" si="1065"/>
        <v>0</v>
      </c>
      <c r="K599" s="39">
        <f t="shared" si="1065"/>
        <v>0</v>
      </c>
      <c r="L599" s="39">
        <f t="shared" si="1065"/>
        <v>0</v>
      </c>
      <c r="M599" s="39">
        <f t="shared" si="1065"/>
        <v>0</v>
      </c>
      <c r="N599" s="39">
        <f t="shared" si="1065"/>
        <v>0</v>
      </c>
      <c r="O599" s="39">
        <f t="shared" si="1065"/>
        <v>0</v>
      </c>
      <c r="P599" s="39">
        <f t="shared" si="1065"/>
        <v>0</v>
      </c>
      <c r="Q599" s="39">
        <f t="shared" si="1065"/>
        <v>0</v>
      </c>
      <c r="R599" s="39">
        <f t="shared" si="1065"/>
        <v>0</v>
      </c>
      <c r="S599" s="39">
        <f t="shared" si="1065"/>
        <v>0</v>
      </c>
      <c r="T599" s="39">
        <f t="shared" si="1065"/>
        <v>181372.185096</v>
      </c>
      <c r="U599" s="39">
        <f t="shared" si="1065"/>
        <v>0</v>
      </c>
      <c r="V599" s="39">
        <f t="shared" si="1065"/>
        <v>0</v>
      </c>
      <c r="W599" s="39">
        <f t="shared" si="1065"/>
        <v>0</v>
      </c>
      <c r="X599" s="39">
        <f t="shared" si="1065"/>
        <v>212110.875975</v>
      </c>
      <c r="Y599" s="39">
        <f t="shared" si="1065"/>
        <v>9179.8805340000017</v>
      </c>
      <c r="Z599" s="39">
        <f t="shared" si="1065"/>
        <v>0</v>
      </c>
      <c r="AA599" s="39">
        <f t="shared" si="1065"/>
        <v>0</v>
      </c>
      <c r="AB599" s="39">
        <f t="shared" si="1065"/>
        <v>0</v>
      </c>
      <c r="AC599" s="67"/>
      <c r="AD599" s="55"/>
    </row>
    <row r="600" spans="1:30" s="52" customFormat="1">
      <c r="A600" s="105" t="s">
        <v>530</v>
      </c>
      <c r="B600" s="74">
        <v>982366</v>
      </c>
      <c r="C600" s="163">
        <f t="shared" si="1047"/>
        <v>81863.83</v>
      </c>
      <c r="D600" s="38">
        <v>0.1157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>
        <v>0.34410000000000002</v>
      </c>
      <c r="U600" s="38"/>
      <c r="V600" s="38"/>
      <c r="W600" s="38"/>
      <c r="X600" s="38">
        <v>0.51780000000000004</v>
      </c>
      <c r="Y600" s="38">
        <v>2.24E-2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3"/>
      <c r="D601" s="39">
        <f t="shared" ref="D601" si="1066">$C600*D600</f>
        <v>9471.6451309999993</v>
      </c>
      <c r="E601" s="39">
        <f t="shared" ref="E601" si="1067">$C600*E600</f>
        <v>0</v>
      </c>
      <c r="F601" s="39">
        <f t="shared" ref="F601:AB601" si="1068">$C600*F600</f>
        <v>0</v>
      </c>
      <c r="G601" s="39">
        <f t="shared" si="1068"/>
        <v>0</v>
      </c>
      <c r="H601" s="39">
        <f t="shared" si="1068"/>
        <v>0</v>
      </c>
      <c r="I601" s="39">
        <f t="shared" si="1068"/>
        <v>0</v>
      </c>
      <c r="J601" s="39">
        <f t="shared" si="1068"/>
        <v>0</v>
      </c>
      <c r="K601" s="39">
        <f t="shared" si="1068"/>
        <v>0</v>
      </c>
      <c r="L601" s="39">
        <f t="shared" si="1068"/>
        <v>0</v>
      </c>
      <c r="M601" s="39">
        <f t="shared" si="1068"/>
        <v>0</v>
      </c>
      <c r="N601" s="39">
        <f t="shared" si="1068"/>
        <v>0</v>
      </c>
      <c r="O601" s="39">
        <f t="shared" si="1068"/>
        <v>0</v>
      </c>
      <c r="P601" s="39">
        <f t="shared" si="1068"/>
        <v>0</v>
      </c>
      <c r="Q601" s="39">
        <f t="shared" si="1068"/>
        <v>0</v>
      </c>
      <c r="R601" s="39">
        <f t="shared" si="1068"/>
        <v>0</v>
      </c>
      <c r="S601" s="39">
        <f t="shared" si="1068"/>
        <v>0</v>
      </c>
      <c r="T601" s="39">
        <f t="shared" si="1068"/>
        <v>28169.343903000001</v>
      </c>
      <c r="U601" s="39">
        <f t="shared" si="1068"/>
        <v>0</v>
      </c>
      <c r="V601" s="39">
        <f t="shared" si="1068"/>
        <v>0</v>
      </c>
      <c r="W601" s="39">
        <f t="shared" si="1068"/>
        <v>0</v>
      </c>
      <c r="X601" s="39">
        <f t="shared" si="1068"/>
        <v>42389.091174000001</v>
      </c>
      <c r="Y601" s="39">
        <f t="shared" si="1068"/>
        <v>1833.7497920000001</v>
      </c>
      <c r="Z601" s="39">
        <f t="shared" si="1068"/>
        <v>0</v>
      </c>
      <c r="AA601" s="39">
        <f t="shared" si="1068"/>
        <v>0</v>
      </c>
      <c r="AB601" s="39">
        <f t="shared" si="1068"/>
        <v>0</v>
      </c>
      <c r="AC601" s="67"/>
      <c r="AD601" s="55"/>
    </row>
    <row r="602" spans="1:30" s="52" customFormat="1">
      <c r="A602" s="105" t="s">
        <v>531</v>
      </c>
      <c r="B602" s="74">
        <v>8200347</v>
      </c>
      <c r="C602" s="163">
        <f t="shared" si="1047"/>
        <v>683362.25</v>
      </c>
      <c r="D602" s="38">
        <v>2.1399999999999999E-2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>
        <v>0.11799999999999999</v>
      </c>
      <c r="T602" s="38">
        <v>7.7200000000000005E-2</v>
      </c>
      <c r="U602" s="38"/>
      <c r="V602" s="38"/>
      <c r="W602" s="38"/>
      <c r="X602" s="38">
        <v>0.75090000000000001</v>
      </c>
      <c r="Y602" s="38">
        <v>3.2500000000000001E-2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3"/>
      <c r="D603" s="39">
        <f t="shared" ref="D603" si="1069">$C602*D602</f>
        <v>14623.952149999999</v>
      </c>
      <c r="E603" s="39">
        <f t="shared" ref="E603" si="1070">$C602*E602</f>
        <v>0</v>
      </c>
      <c r="F603" s="39">
        <f t="shared" ref="F603:AB603" si="1071">$C602*F602</f>
        <v>0</v>
      </c>
      <c r="G603" s="39">
        <f t="shared" si="1071"/>
        <v>0</v>
      </c>
      <c r="H603" s="39">
        <f t="shared" si="1071"/>
        <v>0</v>
      </c>
      <c r="I603" s="39">
        <f t="shared" si="1071"/>
        <v>0</v>
      </c>
      <c r="J603" s="39">
        <f t="shared" si="1071"/>
        <v>0</v>
      </c>
      <c r="K603" s="39">
        <f t="shared" si="1071"/>
        <v>0</v>
      </c>
      <c r="L603" s="39">
        <f t="shared" si="1071"/>
        <v>0</v>
      </c>
      <c r="M603" s="39">
        <f t="shared" si="1071"/>
        <v>0</v>
      </c>
      <c r="N603" s="39">
        <f t="shared" si="1071"/>
        <v>0</v>
      </c>
      <c r="O603" s="39">
        <f t="shared" si="1071"/>
        <v>0</v>
      </c>
      <c r="P603" s="39">
        <f t="shared" si="1071"/>
        <v>0</v>
      </c>
      <c r="Q603" s="39">
        <f t="shared" si="1071"/>
        <v>0</v>
      </c>
      <c r="R603" s="39">
        <f t="shared" si="1071"/>
        <v>0</v>
      </c>
      <c r="S603" s="39">
        <f t="shared" si="1071"/>
        <v>80636.74549999999</v>
      </c>
      <c r="T603" s="39">
        <f t="shared" si="1071"/>
        <v>52755.565700000006</v>
      </c>
      <c r="U603" s="39">
        <f t="shared" si="1071"/>
        <v>0</v>
      </c>
      <c r="V603" s="39">
        <f t="shared" si="1071"/>
        <v>0</v>
      </c>
      <c r="W603" s="39">
        <f t="shared" si="1071"/>
        <v>0</v>
      </c>
      <c r="X603" s="39">
        <f t="shared" si="1071"/>
        <v>513136.71352500003</v>
      </c>
      <c r="Y603" s="39">
        <f t="shared" si="1071"/>
        <v>22209.273125</v>
      </c>
      <c r="Z603" s="39">
        <f t="shared" si="1071"/>
        <v>0</v>
      </c>
      <c r="AA603" s="39">
        <f t="shared" si="1071"/>
        <v>0</v>
      </c>
      <c r="AB603" s="39">
        <f t="shared" si="1071"/>
        <v>0</v>
      </c>
      <c r="AC603" s="67"/>
      <c r="AD603" s="55"/>
    </row>
    <row r="604" spans="1:30" s="52" customFormat="1">
      <c r="A604" s="105" t="s">
        <v>532</v>
      </c>
      <c r="B604" s="74">
        <v>5343301</v>
      </c>
      <c r="C604" s="163">
        <f t="shared" si="1047"/>
        <v>445275.08</v>
      </c>
      <c r="D604" s="38">
        <v>6.9800000000000001E-2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>
        <v>0.64259999999999995</v>
      </c>
      <c r="T604" s="38">
        <v>0.25380000000000003</v>
      </c>
      <c r="U604" s="38"/>
      <c r="V604" s="38"/>
      <c r="W604" s="38"/>
      <c r="X604" s="38">
        <v>3.2399999999999998E-2</v>
      </c>
      <c r="Y604" s="38">
        <v>1.4E-3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3"/>
      <c r="D605" s="39">
        <f t="shared" ref="D605" si="1072">$C604*D604</f>
        <v>31080.200584000002</v>
      </c>
      <c r="E605" s="39">
        <f t="shared" ref="E605" si="1073">$C604*E604</f>
        <v>0</v>
      </c>
      <c r="F605" s="39">
        <f t="shared" ref="F605:AB605" si="1074">$C604*F604</f>
        <v>0</v>
      </c>
      <c r="G605" s="39">
        <f t="shared" si="1074"/>
        <v>0</v>
      </c>
      <c r="H605" s="39">
        <f t="shared" si="1074"/>
        <v>0</v>
      </c>
      <c r="I605" s="39">
        <f t="shared" si="1074"/>
        <v>0</v>
      </c>
      <c r="J605" s="39">
        <f t="shared" si="1074"/>
        <v>0</v>
      </c>
      <c r="K605" s="39">
        <f t="shared" si="1074"/>
        <v>0</v>
      </c>
      <c r="L605" s="39">
        <f t="shared" si="1074"/>
        <v>0</v>
      </c>
      <c r="M605" s="39">
        <f t="shared" si="1074"/>
        <v>0</v>
      </c>
      <c r="N605" s="39">
        <f t="shared" si="1074"/>
        <v>0</v>
      </c>
      <c r="O605" s="39">
        <f t="shared" si="1074"/>
        <v>0</v>
      </c>
      <c r="P605" s="39">
        <f t="shared" si="1074"/>
        <v>0</v>
      </c>
      <c r="Q605" s="39">
        <f t="shared" si="1074"/>
        <v>0</v>
      </c>
      <c r="R605" s="39">
        <f t="shared" si="1074"/>
        <v>0</v>
      </c>
      <c r="S605" s="39">
        <f t="shared" si="1074"/>
        <v>286133.76640799997</v>
      </c>
      <c r="T605" s="39">
        <f t="shared" si="1074"/>
        <v>113010.81530400002</v>
      </c>
      <c r="U605" s="39">
        <f t="shared" si="1074"/>
        <v>0</v>
      </c>
      <c r="V605" s="39">
        <f t="shared" si="1074"/>
        <v>0</v>
      </c>
      <c r="W605" s="39">
        <f t="shared" si="1074"/>
        <v>0</v>
      </c>
      <c r="X605" s="39">
        <f t="shared" si="1074"/>
        <v>14426.912592000001</v>
      </c>
      <c r="Y605" s="39">
        <f t="shared" si="1074"/>
        <v>623.38511200000005</v>
      </c>
      <c r="Z605" s="39">
        <f t="shared" si="1074"/>
        <v>0</v>
      </c>
      <c r="AA605" s="39">
        <f t="shared" si="1074"/>
        <v>0</v>
      </c>
      <c r="AB605" s="39">
        <f t="shared" si="1074"/>
        <v>0</v>
      </c>
      <c r="AC605" s="67"/>
      <c r="AD605" s="55"/>
    </row>
    <row r="606" spans="1:30" s="52" customFormat="1">
      <c r="A606" s="105" t="s">
        <v>533</v>
      </c>
      <c r="B606" s="74">
        <v>10258792</v>
      </c>
      <c r="C606" s="163">
        <f t="shared" si="1047"/>
        <v>854899.33</v>
      </c>
      <c r="D606" s="38">
        <v>5.1299999999999998E-2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>
        <v>0.2843</v>
      </c>
      <c r="T606" s="38">
        <v>0.18690000000000001</v>
      </c>
      <c r="U606" s="38"/>
      <c r="V606" s="38"/>
      <c r="W606" s="38"/>
      <c r="X606" s="38">
        <v>0.4577</v>
      </c>
      <c r="Y606" s="38">
        <v>1.9800000000000002E-2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3"/>
      <c r="D607" s="39">
        <f t="shared" ref="D607" si="1075">$C606*D606</f>
        <v>43856.335628999994</v>
      </c>
      <c r="E607" s="39">
        <f t="shared" ref="E607" si="1076">$C606*E606</f>
        <v>0</v>
      </c>
      <c r="F607" s="39">
        <f t="shared" ref="F607:AB607" si="1077">$C606*F606</f>
        <v>0</v>
      </c>
      <c r="G607" s="39">
        <f t="shared" si="1077"/>
        <v>0</v>
      </c>
      <c r="H607" s="39">
        <f t="shared" si="1077"/>
        <v>0</v>
      </c>
      <c r="I607" s="39">
        <f t="shared" si="1077"/>
        <v>0</v>
      </c>
      <c r="J607" s="39">
        <f t="shared" si="1077"/>
        <v>0</v>
      </c>
      <c r="K607" s="39">
        <f t="shared" si="1077"/>
        <v>0</v>
      </c>
      <c r="L607" s="39">
        <f t="shared" si="1077"/>
        <v>0</v>
      </c>
      <c r="M607" s="39">
        <f t="shared" si="1077"/>
        <v>0</v>
      </c>
      <c r="N607" s="39">
        <f t="shared" si="1077"/>
        <v>0</v>
      </c>
      <c r="O607" s="39">
        <f t="shared" si="1077"/>
        <v>0</v>
      </c>
      <c r="P607" s="39">
        <f t="shared" si="1077"/>
        <v>0</v>
      </c>
      <c r="Q607" s="39">
        <f t="shared" si="1077"/>
        <v>0</v>
      </c>
      <c r="R607" s="39">
        <f t="shared" si="1077"/>
        <v>0</v>
      </c>
      <c r="S607" s="39">
        <f t="shared" si="1077"/>
        <v>243047.87951899998</v>
      </c>
      <c r="T607" s="39">
        <f t="shared" si="1077"/>
        <v>159780.68477699999</v>
      </c>
      <c r="U607" s="39">
        <f t="shared" si="1077"/>
        <v>0</v>
      </c>
      <c r="V607" s="39">
        <f t="shared" si="1077"/>
        <v>0</v>
      </c>
      <c r="W607" s="39">
        <f t="shared" si="1077"/>
        <v>0</v>
      </c>
      <c r="X607" s="39">
        <f t="shared" si="1077"/>
        <v>391287.42334099999</v>
      </c>
      <c r="Y607" s="39">
        <f t="shared" si="1077"/>
        <v>16927.006734000002</v>
      </c>
      <c r="Z607" s="39">
        <f t="shared" si="1077"/>
        <v>0</v>
      </c>
      <c r="AA607" s="39">
        <f t="shared" si="1077"/>
        <v>0</v>
      </c>
      <c r="AB607" s="39">
        <f t="shared" si="1077"/>
        <v>0</v>
      </c>
      <c r="AC607" s="67"/>
      <c r="AD607" s="55"/>
    </row>
    <row r="608" spans="1:30" s="52" customFormat="1">
      <c r="A608" s="105" t="s">
        <v>534</v>
      </c>
      <c r="B608" s="74">
        <v>3869257</v>
      </c>
      <c r="C608" s="163">
        <f t="shared" si="1047"/>
        <v>322438.08</v>
      </c>
      <c r="D608" s="38">
        <v>0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>
        <v>0.1075</v>
      </c>
      <c r="T608" s="38"/>
      <c r="U608" s="38"/>
      <c r="V608" s="38"/>
      <c r="W608" s="38"/>
      <c r="X608" s="38">
        <v>0.85550000000000004</v>
      </c>
      <c r="Y608" s="38">
        <v>3.6999999999999998E-2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3"/>
      <c r="D609" s="39">
        <f t="shared" ref="D609" si="1078">$C608*D608</f>
        <v>0</v>
      </c>
      <c r="E609" s="39">
        <f t="shared" ref="E609" si="1079">$C608*E608</f>
        <v>0</v>
      </c>
      <c r="F609" s="39">
        <f t="shared" ref="F609:AB609" si="1080">$C608*F608</f>
        <v>0</v>
      </c>
      <c r="G609" s="39">
        <f t="shared" si="1080"/>
        <v>0</v>
      </c>
      <c r="H609" s="39">
        <f t="shared" si="1080"/>
        <v>0</v>
      </c>
      <c r="I609" s="39">
        <f t="shared" si="1080"/>
        <v>0</v>
      </c>
      <c r="J609" s="39">
        <f t="shared" si="1080"/>
        <v>0</v>
      </c>
      <c r="K609" s="39">
        <f t="shared" si="1080"/>
        <v>0</v>
      </c>
      <c r="L609" s="39">
        <f t="shared" si="1080"/>
        <v>0</v>
      </c>
      <c r="M609" s="39">
        <f t="shared" si="1080"/>
        <v>0</v>
      </c>
      <c r="N609" s="39">
        <f t="shared" si="1080"/>
        <v>0</v>
      </c>
      <c r="O609" s="39">
        <f t="shared" si="1080"/>
        <v>0</v>
      </c>
      <c r="P609" s="39">
        <f t="shared" si="1080"/>
        <v>0</v>
      </c>
      <c r="Q609" s="39">
        <f t="shared" si="1080"/>
        <v>0</v>
      </c>
      <c r="R609" s="39">
        <f t="shared" si="1080"/>
        <v>0</v>
      </c>
      <c r="S609" s="39">
        <f t="shared" si="1080"/>
        <v>34662.0936</v>
      </c>
      <c r="T609" s="39">
        <f t="shared" si="1080"/>
        <v>0</v>
      </c>
      <c r="U609" s="39">
        <f t="shared" si="1080"/>
        <v>0</v>
      </c>
      <c r="V609" s="39">
        <f t="shared" si="1080"/>
        <v>0</v>
      </c>
      <c r="W609" s="39">
        <f t="shared" si="1080"/>
        <v>0</v>
      </c>
      <c r="X609" s="39">
        <f t="shared" si="1080"/>
        <v>275845.77744000003</v>
      </c>
      <c r="Y609" s="39">
        <f t="shared" si="1080"/>
        <v>11930.20896</v>
      </c>
      <c r="Z609" s="39">
        <f t="shared" si="1080"/>
        <v>0</v>
      </c>
      <c r="AA609" s="39">
        <f t="shared" si="1080"/>
        <v>0</v>
      </c>
      <c r="AB609" s="39">
        <f t="shared" si="1080"/>
        <v>0</v>
      </c>
      <c r="AC609" s="67"/>
      <c r="AD609" s="55"/>
    </row>
    <row r="610" spans="1:30" s="52" customFormat="1">
      <c r="A610" s="105" t="s">
        <v>535</v>
      </c>
      <c r="B610" s="74">
        <v>1340904</v>
      </c>
      <c r="C610" s="163">
        <f t="shared" si="1047"/>
        <v>111742</v>
      </c>
      <c r="D610" s="38">
        <v>0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>
        <v>8.8400000000000006E-2</v>
      </c>
      <c r="T610" s="38"/>
      <c r="U610" s="38"/>
      <c r="V610" s="38"/>
      <c r="W610" s="38"/>
      <c r="X610" s="38">
        <v>0.87380000000000002</v>
      </c>
      <c r="Y610" s="38">
        <v>3.78E-2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3"/>
      <c r="D611" s="39">
        <f t="shared" ref="D611" si="1081">$C610*D610</f>
        <v>0</v>
      </c>
      <c r="E611" s="39">
        <f t="shared" ref="E611" si="1082">$C610*E610</f>
        <v>0</v>
      </c>
      <c r="F611" s="39">
        <f t="shared" ref="F611:AB611" si="1083">$C610*F610</f>
        <v>0</v>
      </c>
      <c r="G611" s="39">
        <f t="shared" si="1083"/>
        <v>0</v>
      </c>
      <c r="H611" s="39">
        <f t="shared" si="1083"/>
        <v>0</v>
      </c>
      <c r="I611" s="39">
        <f t="shared" si="1083"/>
        <v>0</v>
      </c>
      <c r="J611" s="39">
        <f t="shared" si="1083"/>
        <v>0</v>
      </c>
      <c r="K611" s="39">
        <f t="shared" si="1083"/>
        <v>0</v>
      </c>
      <c r="L611" s="39">
        <f t="shared" si="1083"/>
        <v>0</v>
      </c>
      <c r="M611" s="39">
        <f t="shared" si="1083"/>
        <v>0</v>
      </c>
      <c r="N611" s="39">
        <f t="shared" si="1083"/>
        <v>0</v>
      </c>
      <c r="O611" s="39">
        <f t="shared" si="1083"/>
        <v>0</v>
      </c>
      <c r="P611" s="39">
        <f t="shared" si="1083"/>
        <v>0</v>
      </c>
      <c r="Q611" s="39">
        <f t="shared" si="1083"/>
        <v>0</v>
      </c>
      <c r="R611" s="39">
        <f t="shared" si="1083"/>
        <v>0</v>
      </c>
      <c r="S611" s="39">
        <f t="shared" si="1083"/>
        <v>9877.9928</v>
      </c>
      <c r="T611" s="39">
        <f t="shared" si="1083"/>
        <v>0</v>
      </c>
      <c r="U611" s="39">
        <f t="shared" si="1083"/>
        <v>0</v>
      </c>
      <c r="V611" s="39">
        <f t="shared" si="1083"/>
        <v>0</v>
      </c>
      <c r="W611" s="39">
        <f t="shared" si="1083"/>
        <v>0</v>
      </c>
      <c r="X611" s="39">
        <f t="shared" si="1083"/>
        <v>97640.159599999999</v>
      </c>
      <c r="Y611" s="39">
        <f t="shared" si="1083"/>
        <v>4223.8476000000001</v>
      </c>
      <c r="Z611" s="39">
        <f t="shared" si="1083"/>
        <v>0</v>
      </c>
      <c r="AA611" s="39">
        <f t="shared" si="1083"/>
        <v>0</v>
      </c>
      <c r="AB611" s="39">
        <f t="shared" si="1083"/>
        <v>0</v>
      </c>
      <c r="AC611" s="67"/>
      <c r="AD611" s="55"/>
    </row>
    <row r="612" spans="1:30" s="52" customFormat="1">
      <c r="A612" s="105" t="s">
        <v>536</v>
      </c>
      <c r="B612" s="74">
        <v>1044567</v>
      </c>
      <c r="C612" s="163">
        <f t="shared" si="1047"/>
        <v>87047.25</v>
      </c>
      <c r="D612" s="38">
        <v>0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>
        <v>8.2400000000000001E-2</v>
      </c>
      <c r="T612" s="38"/>
      <c r="U612" s="38"/>
      <c r="V612" s="38"/>
      <c r="W612" s="38"/>
      <c r="X612" s="38">
        <v>0.87949999999999995</v>
      </c>
      <c r="Y612" s="38">
        <v>3.8100000000000002E-2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3"/>
      <c r="D613" s="39">
        <f t="shared" ref="D613" si="1084">$C612*D612</f>
        <v>0</v>
      </c>
      <c r="E613" s="39">
        <f t="shared" ref="E613" si="1085">$C612*E612</f>
        <v>0</v>
      </c>
      <c r="F613" s="39">
        <f t="shared" ref="F613:AB613" si="1086">$C612*F612</f>
        <v>0</v>
      </c>
      <c r="G613" s="39">
        <f t="shared" si="1086"/>
        <v>0</v>
      </c>
      <c r="H613" s="39">
        <f t="shared" si="1086"/>
        <v>0</v>
      </c>
      <c r="I613" s="39">
        <f t="shared" si="1086"/>
        <v>0</v>
      </c>
      <c r="J613" s="39">
        <f t="shared" si="1086"/>
        <v>0</v>
      </c>
      <c r="K613" s="39">
        <f t="shared" si="1086"/>
        <v>0</v>
      </c>
      <c r="L613" s="39">
        <f t="shared" si="1086"/>
        <v>0</v>
      </c>
      <c r="M613" s="39">
        <f t="shared" si="1086"/>
        <v>0</v>
      </c>
      <c r="N613" s="39">
        <f t="shared" si="1086"/>
        <v>0</v>
      </c>
      <c r="O613" s="39">
        <f t="shared" si="1086"/>
        <v>0</v>
      </c>
      <c r="P613" s="39">
        <f t="shared" si="1086"/>
        <v>0</v>
      </c>
      <c r="Q613" s="39">
        <f t="shared" si="1086"/>
        <v>0</v>
      </c>
      <c r="R613" s="39">
        <f t="shared" si="1086"/>
        <v>0</v>
      </c>
      <c r="S613" s="39">
        <f t="shared" si="1086"/>
        <v>7172.6934000000001</v>
      </c>
      <c r="T613" s="39">
        <f t="shared" si="1086"/>
        <v>0</v>
      </c>
      <c r="U613" s="39">
        <f t="shared" si="1086"/>
        <v>0</v>
      </c>
      <c r="V613" s="39">
        <f t="shared" si="1086"/>
        <v>0</v>
      </c>
      <c r="W613" s="39">
        <f t="shared" si="1086"/>
        <v>0</v>
      </c>
      <c r="X613" s="39">
        <f t="shared" si="1086"/>
        <v>76558.056375</v>
      </c>
      <c r="Y613" s="39">
        <f t="shared" si="1086"/>
        <v>3316.5002250000002</v>
      </c>
      <c r="Z613" s="39">
        <f t="shared" si="1086"/>
        <v>0</v>
      </c>
      <c r="AA613" s="39">
        <f t="shared" si="1086"/>
        <v>0</v>
      </c>
      <c r="AB613" s="39">
        <f t="shared" si="1086"/>
        <v>0</v>
      </c>
      <c r="AC613" s="67"/>
      <c r="AD613" s="55"/>
    </row>
    <row r="614" spans="1:30" s="52" customFormat="1">
      <c r="A614" s="105" t="s">
        <v>537</v>
      </c>
      <c r="B614" s="74">
        <v>3836830</v>
      </c>
      <c r="C614" s="163">
        <f t="shared" si="1047"/>
        <v>319735.83</v>
      </c>
      <c r="D614" s="38">
        <v>0</v>
      </c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6.9599999999999995E-2</v>
      </c>
      <c r="T614" s="38"/>
      <c r="U614" s="38"/>
      <c r="V614" s="38"/>
      <c r="W614" s="38"/>
      <c r="X614" s="38">
        <v>0.89180000000000004</v>
      </c>
      <c r="Y614" s="38">
        <v>3.8600000000000002E-2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3"/>
      <c r="D615" s="39">
        <f t="shared" ref="D615" si="1087">$C614*D614</f>
        <v>0</v>
      </c>
      <c r="E615" s="39">
        <f t="shared" ref="E615" si="1088">$C614*E614</f>
        <v>0</v>
      </c>
      <c r="F615" s="39">
        <f t="shared" ref="F615:AB615" si="1089">$C614*F614</f>
        <v>0</v>
      </c>
      <c r="G615" s="39">
        <f t="shared" si="1089"/>
        <v>0</v>
      </c>
      <c r="H615" s="39">
        <f t="shared" si="1089"/>
        <v>0</v>
      </c>
      <c r="I615" s="39">
        <f t="shared" si="1089"/>
        <v>0</v>
      </c>
      <c r="J615" s="39">
        <f t="shared" si="1089"/>
        <v>0</v>
      </c>
      <c r="K615" s="39">
        <f t="shared" si="1089"/>
        <v>0</v>
      </c>
      <c r="L615" s="39">
        <f t="shared" si="1089"/>
        <v>0</v>
      </c>
      <c r="M615" s="39">
        <f t="shared" si="1089"/>
        <v>0</v>
      </c>
      <c r="N615" s="39">
        <f t="shared" si="1089"/>
        <v>0</v>
      </c>
      <c r="O615" s="39">
        <f t="shared" si="1089"/>
        <v>0</v>
      </c>
      <c r="P615" s="39">
        <f t="shared" si="1089"/>
        <v>0</v>
      </c>
      <c r="Q615" s="39">
        <f t="shared" si="1089"/>
        <v>0</v>
      </c>
      <c r="R615" s="39">
        <f t="shared" si="1089"/>
        <v>0</v>
      </c>
      <c r="S615" s="39">
        <f t="shared" si="1089"/>
        <v>22253.613767999999</v>
      </c>
      <c r="T615" s="39">
        <f t="shared" si="1089"/>
        <v>0</v>
      </c>
      <c r="U615" s="39">
        <f t="shared" si="1089"/>
        <v>0</v>
      </c>
      <c r="V615" s="39">
        <f t="shared" si="1089"/>
        <v>0</v>
      </c>
      <c r="W615" s="39">
        <f t="shared" si="1089"/>
        <v>0</v>
      </c>
      <c r="X615" s="39">
        <f t="shared" si="1089"/>
        <v>285140.41319400002</v>
      </c>
      <c r="Y615" s="39">
        <f t="shared" si="1089"/>
        <v>12341.803038000002</v>
      </c>
      <c r="Z615" s="39">
        <f t="shared" si="1089"/>
        <v>0</v>
      </c>
      <c r="AA615" s="39">
        <f t="shared" si="1089"/>
        <v>0</v>
      </c>
      <c r="AB615" s="39">
        <f t="shared" si="1089"/>
        <v>0</v>
      </c>
      <c r="AC615" s="67"/>
      <c r="AD615" s="55"/>
    </row>
    <row r="616" spans="1:30" s="52" customFormat="1">
      <c r="A616" s="105" t="s">
        <v>538</v>
      </c>
      <c r="B616" s="74">
        <v>4056431</v>
      </c>
      <c r="C616" s="163">
        <f t="shared" si="1047"/>
        <v>338035.92</v>
      </c>
      <c r="D616" s="38">
        <v>0</v>
      </c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5.9499999999999997E-2</v>
      </c>
      <c r="T616" s="38"/>
      <c r="U616" s="38"/>
      <c r="V616" s="38"/>
      <c r="W616" s="38"/>
      <c r="X616" s="38">
        <v>0.90149999999999997</v>
      </c>
      <c r="Y616" s="38">
        <v>3.9E-2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3"/>
      <c r="D617" s="39">
        <f t="shared" ref="D617" si="1090">$C616*D616</f>
        <v>0</v>
      </c>
      <c r="E617" s="39">
        <f t="shared" ref="E617" si="1091">$C616*E616</f>
        <v>0</v>
      </c>
      <c r="F617" s="39">
        <f t="shared" ref="F617:AB617" si="1092">$C616*F616</f>
        <v>0</v>
      </c>
      <c r="G617" s="39">
        <f t="shared" si="1092"/>
        <v>0</v>
      </c>
      <c r="H617" s="39">
        <f t="shared" si="1092"/>
        <v>0</v>
      </c>
      <c r="I617" s="39">
        <f t="shared" si="1092"/>
        <v>0</v>
      </c>
      <c r="J617" s="39">
        <f t="shared" si="1092"/>
        <v>0</v>
      </c>
      <c r="K617" s="39">
        <f t="shared" si="1092"/>
        <v>0</v>
      </c>
      <c r="L617" s="39">
        <f t="shared" si="1092"/>
        <v>0</v>
      </c>
      <c r="M617" s="39">
        <f t="shared" si="1092"/>
        <v>0</v>
      </c>
      <c r="N617" s="39">
        <f t="shared" si="1092"/>
        <v>0</v>
      </c>
      <c r="O617" s="39">
        <f t="shared" si="1092"/>
        <v>0</v>
      </c>
      <c r="P617" s="39">
        <f t="shared" si="1092"/>
        <v>0</v>
      </c>
      <c r="Q617" s="39">
        <f t="shared" si="1092"/>
        <v>0</v>
      </c>
      <c r="R617" s="39">
        <f t="shared" si="1092"/>
        <v>0</v>
      </c>
      <c r="S617" s="39">
        <f t="shared" si="1092"/>
        <v>20113.137239999996</v>
      </c>
      <c r="T617" s="39">
        <f t="shared" si="1092"/>
        <v>0</v>
      </c>
      <c r="U617" s="39">
        <f t="shared" si="1092"/>
        <v>0</v>
      </c>
      <c r="V617" s="39">
        <f t="shared" si="1092"/>
        <v>0</v>
      </c>
      <c r="W617" s="39">
        <f t="shared" si="1092"/>
        <v>0</v>
      </c>
      <c r="X617" s="39">
        <f t="shared" si="1092"/>
        <v>304739.38188</v>
      </c>
      <c r="Y617" s="39">
        <f t="shared" si="1092"/>
        <v>13183.400879999999</v>
      </c>
      <c r="Z617" s="39">
        <f t="shared" si="1092"/>
        <v>0</v>
      </c>
      <c r="AA617" s="39">
        <f t="shared" si="1092"/>
        <v>0</v>
      </c>
      <c r="AB617" s="39">
        <f t="shared" si="1092"/>
        <v>0</v>
      </c>
      <c r="AC617" s="67"/>
      <c r="AD617" s="55"/>
    </row>
    <row r="618" spans="1:30" s="52" customFormat="1">
      <c r="A618" s="105" t="s">
        <v>539</v>
      </c>
      <c r="B618" s="74">
        <v>3963150</v>
      </c>
      <c r="C618" s="163">
        <f t="shared" si="1047"/>
        <v>330262.5</v>
      </c>
      <c r="D618" s="38">
        <v>0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0.1283</v>
      </c>
      <c r="T618" s="38"/>
      <c r="U618" s="38"/>
      <c r="V618" s="38"/>
      <c r="W618" s="38"/>
      <c r="X618" s="38">
        <v>0.83550000000000002</v>
      </c>
      <c r="Y618" s="38">
        <v>3.6200000000000003E-2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3"/>
      <c r="D619" s="39">
        <f t="shared" ref="D619" si="1093">$C618*D618</f>
        <v>0</v>
      </c>
      <c r="E619" s="39">
        <f t="shared" ref="E619" si="1094">$C618*E618</f>
        <v>0</v>
      </c>
      <c r="F619" s="39">
        <f t="shared" ref="F619:AB619" si="1095">$C618*F618</f>
        <v>0</v>
      </c>
      <c r="G619" s="39">
        <f t="shared" si="1095"/>
        <v>0</v>
      </c>
      <c r="H619" s="39">
        <f t="shared" si="1095"/>
        <v>0</v>
      </c>
      <c r="I619" s="39">
        <f t="shared" si="1095"/>
        <v>0</v>
      </c>
      <c r="J619" s="39">
        <f t="shared" si="1095"/>
        <v>0</v>
      </c>
      <c r="K619" s="39">
        <f t="shared" si="1095"/>
        <v>0</v>
      </c>
      <c r="L619" s="39">
        <f t="shared" si="1095"/>
        <v>0</v>
      </c>
      <c r="M619" s="39">
        <f t="shared" si="1095"/>
        <v>0</v>
      </c>
      <c r="N619" s="39">
        <f t="shared" si="1095"/>
        <v>0</v>
      </c>
      <c r="O619" s="39">
        <f t="shared" si="1095"/>
        <v>0</v>
      </c>
      <c r="P619" s="39">
        <f t="shared" si="1095"/>
        <v>0</v>
      </c>
      <c r="Q619" s="39">
        <f t="shared" si="1095"/>
        <v>0</v>
      </c>
      <c r="R619" s="39">
        <f t="shared" si="1095"/>
        <v>0</v>
      </c>
      <c r="S619" s="39">
        <f t="shared" si="1095"/>
        <v>42372.678749999999</v>
      </c>
      <c r="T619" s="39">
        <f t="shared" si="1095"/>
        <v>0</v>
      </c>
      <c r="U619" s="39">
        <f t="shared" si="1095"/>
        <v>0</v>
      </c>
      <c r="V619" s="39">
        <f t="shared" si="1095"/>
        <v>0</v>
      </c>
      <c r="W619" s="39">
        <f t="shared" si="1095"/>
        <v>0</v>
      </c>
      <c r="X619" s="39">
        <f t="shared" si="1095"/>
        <v>275934.31875000003</v>
      </c>
      <c r="Y619" s="39">
        <f t="shared" si="1095"/>
        <v>11955.502500000001</v>
      </c>
      <c r="Z619" s="39">
        <f t="shared" si="1095"/>
        <v>0</v>
      </c>
      <c r="AA619" s="39">
        <f t="shared" si="1095"/>
        <v>0</v>
      </c>
      <c r="AB619" s="39">
        <f t="shared" si="1095"/>
        <v>0</v>
      </c>
      <c r="AC619" s="67"/>
      <c r="AD619" s="55"/>
    </row>
    <row r="620" spans="1:30" s="52" customFormat="1">
      <c r="A620" s="105" t="s">
        <v>540</v>
      </c>
      <c r="B620" s="74">
        <v>1407076</v>
      </c>
      <c r="C620" s="163">
        <f t="shared" si="1047"/>
        <v>117256.33</v>
      </c>
      <c r="D620" s="38">
        <v>0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9.98E-2</v>
      </c>
      <c r="T620" s="38"/>
      <c r="U620" s="38"/>
      <c r="V620" s="38"/>
      <c r="W620" s="38"/>
      <c r="X620" s="38">
        <v>0.8629</v>
      </c>
      <c r="Y620" s="38">
        <v>3.73E-2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3"/>
      <c r="D621" s="39">
        <f t="shared" ref="D621" si="1096">$C620*D620</f>
        <v>0</v>
      </c>
      <c r="E621" s="39">
        <f t="shared" ref="E621" si="1097">$C620*E620</f>
        <v>0</v>
      </c>
      <c r="F621" s="39">
        <f t="shared" ref="F621:AB621" si="1098">$C620*F620</f>
        <v>0</v>
      </c>
      <c r="G621" s="39">
        <f t="shared" si="1098"/>
        <v>0</v>
      </c>
      <c r="H621" s="39">
        <f t="shared" si="1098"/>
        <v>0</v>
      </c>
      <c r="I621" s="39">
        <f t="shared" si="1098"/>
        <v>0</v>
      </c>
      <c r="J621" s="39">
        <f t="shared" si="1098"/>
        <v>0</v>
      </c>
      <c r="K621" s="39">
        <f t="shared" si="1098"/>
        <v>0</v>
      </c>
      <c r="L621" s="39">
        <f t="shared" si="1098"/>
        <v>0</v>
      </c>
      <c r="M621" s="39">
        <f t="shared" si="1098"/>
        <v>0</v>
      </c>
      <c r="N621" s="39">
        <f t="shared" si="1098"/>
        <v>0</v>
      </c>
      <c r="O621" s="39">
        <f t="shared" si="1098"/>
        <v>0</v>
      </c>
      <c r="P621" s="39">
        <f t="shared" si="1098"/>
        <v>0</v>
      </c>
      <c r="Q621" s="39">
        <f t="shared" si="1098"/>
        <v>0</v>
      </c>
      <c r="R621" s="39">
        <f t="shared" si="1098"/>
        <v>0</v>
      </c>
      <c r="S621" s="39">
        <f t="shared" si="1098"/>
        <v>11702.181734</v>
      </c>
      <c r="T621" s="39">
        <f t="shared" si="1098"/>
        <v>0</v>
      </c>
      <c r="U621" s="39">
        <f t="shared" si="1098"/>
        <v>0</v>
      </c>
      <c r="V621" s="39">
        <f t="shared" si="1098"/>
        <v>0</v>
      </c>
      <c r="W621" s="39">
        <f t="shared" si="1098"/>
        <v>0</v>
      </c>
      <c r="X621" s="39">
        <f t="shared" si="1098"/>
        <v>101180.487157</v>
      </c>
      <c r="Y621" s="39">
        <f t="shared" si="1098"/>
        <v>4373.6611089999997</v>
      </c>
      <c r="Z621" s="39">
        <f t="shared" si="1098"/>
        <v>0</v>
      </c>
      <c r="AA621" s="39">
        <f t="shared" si="1098"/>
        <v>0</v>
      </c>
      <c r="AB621" s="39">
        <f t="shared" si="1098"/>
        <v>0</v>
      </c>
      <c r="AC621" s="67"/>
      <c r="AD621" s="55"/>
    </row>
    <row r="622" spans="1:30" s="52" customFormat="1">
      <c r="A622" s="105" t="s">
        <v>541</v>
      </c>
      <c r="B622" s="74">
        <v>1044567</v>
      </c>
      <c r="C622" s="163">
        <f t="shared" si="1047"/>
        <v>87047.25</v>
      </c>
      <c r="D622" s="38">
        <v>0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9.98E-2</v>
      </c>
      <c r="T622" s="38"/>
      <c r="U622" s="38"/>
      <c r="V622" s="38"/>
      <c r="W622" s="38"/>
      <c r="X622" s="38">
        <v>0.8629</v>
      </c>
      <c r="Y622" s="38">
        <v>3.73E-2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3"/>
      <c r="D623" s="39">
        <f t="shared" ref="D623" si="1099">$C622*D622</f>
        <v>0</v>
      </c>
      <c r="E623" s="39">
        <f t="shared" ref="E623" si="1100">$C622*E622</f>
        <v>0</v>
      </c>
      <c r="F623" s="39">
        <f t="shared" ref="F623:AB623" si="1101">$C622*F622</f>
        <v>0</v>
      </c>
      <c r="G623" s="39">
        <f t="shared" si="1101"/>
        <v>0</v>
      </c>
      <c r="H623" s="39">
        <f t="shared" si="1101"/>
        <v>0</v>
      </c>
      <c r="I623" s="39">
        <f t="shared" si="1101"/>
        <v>0</v>
      </c>
      <c r="J623" s="39">
        <f t="shared" si="1101"/>
        <v>0</v>
      </c>
      <c r="K623" s="39">
        <f t="shared" si="1101"/>
        <v>0</v>
      </c>
      <c r="L623" s="39">
        <f t="shared" si="1101"/>
        <v>0</v>
      </c>
      <c r="M623" s="39">
        <f t="shared" si="1101"/>
        <v>0</v>
      </c>
      <c r="N623" s="39">
        <f t="shared" si="1101"/>
        <v>0</v>
      </c>
      <c r="O623" s="39">
        <f t="shared" si="1101"/>
        <v>0</v>
      </c>
      <c r="P623" s="39">
        <f t="shared" si="1101"/>
        <v>0</v>
      </c>
      <c r="Q623" s="39">
        <f t="shared" si="1101"/>
        <v>0</v>
      </c>
      <c r="R623" s="39">
        <f t="shared" si="1101"/>
        <v>0</v>
      </c>
      <c r="S623" s="39">
        <f t="shared" si="1101"/>
        <v>8687.3155499999993</v>
      </c>
      <c r="T623" s="39">
        <f t="shared" si="1101"/>
        <v>0</v>
      </c>
      <c r="U623" s="39">
        <f t="shared" si="1101"/>
        <v>0</v>
      </c>
      <c r="V623" s="39">
        <f t="shared" si="1101"/>
        <v>0</v>
      </c>
      <c r="W623" s="39">
        <f t="shared" si="1101"/>
        <v>0</v>
      </c>
      <c r="X623" s="39">
        <f t="shared" si="1101"/>
        <v>75113.072025000001</v>
      </c>
      <c r="Y623" s="39">
        <f t="shared" si="1101"/>
        <v>3246.8624249999998</v>
      </c>
      <c r="Z623" s="39">
        <f t="shared" si="1101"/>
        <v>0</v>
      </c>
      <c r="AA623" s="39">
        <f t="shared" si="1101"/>
        <v>0</v>
      </c>
      <c r="AB623" s="39">
        <f t="shared" si="1101"/>
        <v>0</v>
      </c>
      <c r="AC623" s="67"/>
      <c r="AD623" s="55"/>
    </row>
    <row r="624" spans="1:30" s="52" customFormat="1">
      <c r="A624" s="105" t="s">
        <v>542</v>
      </c>
      <c r="B624" s="74">
        <v>345893</v>
      </c>
      <c r="C624" s="163">
        <f t="shared" si="1047"/>
        <v>28824.42</v>
      </c>
      <c r="D624" s="38">
        <v>0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8.0100000000000005E-2</v>
      </c>
      <c r="T624" s="38"/>
      <c r="U624" s="38"/>
      <c r="V624" s="38"/>
      <c r="W624" s="38"/>
      <c r="X624" s="38">
        <v>0.88180000000000003</v>
      </c>
      <c r="Y624" s="38">
        <v>3.8100000000000002E-2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3"/>
      <c r="D625" s="39">
        <f t="shared" ref="D625" si="1102">$C624*D624</f>
        <v>0</v>
      </c>
      <c r="E625" s="39">
        <f t="shared" ref="E625" si="1103">$C624*E624</f>
        <v>0</v>
      </c>
      <c r="F625" s="39">
        <f t="shared" ref="F625:AB625" si="1104">$C624*F624</f>
        <v>0</v>
      </c>
      <c r="G625" s="39">
        <f t="shared" si="1104"/>
        <v>0</v>
      </c>
      <c r="H625" s="39">
        <f t="shared" si="1104"/>
        <v>0</v>
      </c>
      <c r="I625" s="39">
        <f t="shared" si="1104"/>
        <v>0</v>
      </c>
      <c r="J625" s="39">
        <f t="shared" si="1104"/>
        <v>0</v>
      </c>
      <c r="K625" s="39">
        <f t="shared" si="1104"/>
        <v>0</v>
      </c>
      <c r="L625" s="39">
        <f t="shared" si="1104"/>
        <v>0</v>
      </c>
      <c r="M625" s="39">
        <f t="shared" si="1104"/>
        <v>0</v>
      </c>
      <c r="N625" s="39">
        <f t="shared" si="1104"/>
        <v>0</v>
      </c>
      <c r="O625" s="39">
        <f t="shared" si="1104"/>
        <v>0</v>
      </c>
      <c r="P625" s="39">
        <f t="shared" si="1104"/>
        <v>0</v>
      </c>
      <c r="Q625" s="39">
        <f t="shared" si="1104"/>
        <v>0</v>
      </c>
      <c r="R625" s="39">
        <f t="shared" si="1104"/>
        <v>0</v>
      </c>
      <c r="S625" s="39">
        <f t="shared" si="1104"/>
        <v>2308.8360419999999</v>
      </c>
      <c r="T625" s="39">
        <f t="shared" si="1104"/>
        <v>0</v>
      </c>
      <c r="U625" s="39">
        <f t="shared" si="1104"/>
        <v>0</v>
      </c>
      <c r="V625" s="39">
        <f t="shared" si="1104"/>
        <v>0</v>
      </c>
      <c r="W625" s="39">
        <f t="shared" si="1104"/>
        <v>0</v>
      </c>
      <c r="X625" s="39">
        <f t="shared" si="1104"/>
        <v>25417.373555999999</v>
      </c>
      <c r="Y625" s="39">
        <f t="shared" si="1104"/>
        <v>1098.2104019999999</v>
      </c>
      <c r="Z625" s="39">
        <f t="shared" si="1104"/>
        <v>0</v>
      </c>
      <c r="AA625" s="39">
        <f t="shared" si="1104"/>
        <v>0</v>
      </c>
      <c r="AB625" s="39">
        <f t="shared" si="1104"/>
        <v>0</v>
      </c>
      <c r="AC625" s="67"/>
      <c r="AD625" s="55"/>
    </row>
    <row r="626" spans="1:30" s="52" customFormat="1">
      <c r="A626" s="105" t="s">
        <v>543</v>
      </c>
      <c r="B626" s="74">
        <v>3490820</v>
      </c>
      <c r="C626" s="163">
        <f t="shared" si="1047"/>
        <v>290901.67</v>
      </c>
      <c r="D626" s="38">
        <v>0</v>
      </c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7.1599999999999997E-2</v>
      </c>
      <c r="T626" s="38"/>
      <c r="U626" s="38"/>
      <c r="V626" s="38"/>
      <c r="W626" s="38"/>
      <c r="X626" s="38">
        <v>0.88990000000000002</v>
      </c>
      <c r="Y626" s="38">
        <v>3.85E-2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3"/>
      <c r="D627" s="39">
        <f t="shared" ref="D627" si="1105">$C626*D626</f>
        <v>0</v>
      </c>
      <c r="E627" s="39">
        <f t="shared" ref="E627" si="1106">$C626*E626</f>
        <v>0</v>
      </c>
      <c r="F627" s="39">
        <f t="shared" ref="F627:AB627" si="1107">$C626*F626</f>
        <v>0</v>
      </c>
      <c r="G627" s="39">
        <f t="shared" si="1107"/>
        <v>0</v>
      </c>
      <c r="H627" s="39">
        <f t="shared" si="1107"/>
        <v>0</v>
      </c>
      <c r="I627" s="39">
        <f t="shared" si="1107"/>
        <v>0</v>
      </c>
      <c r="J627" s="39">
        <f t="shared" si="1107"/>
        <v>0</v>
      </c>
      <c r="K627" s="39">
        <f t="shared" si="1107"/>
        <v>0</v>
      </c>
      <c r="L627" s="39">
        <f t="shared" si="1107"/>
        <v>0</v>
      </c>
      <c r="M627" s="39">
        <f t="shared" si="1107"/>
        <v>0</v>
      </c>
      <c r="N627" s="39">
        <f t="shared" si="1107"/>
        <v>0</v>
      </c>
      <c r="O627" s="39">
        <f t="shared" si="1107"/>
        <v>0</v>
      </c>
      <c r="P627" s="39">
        <f t="shared" si="1107"/>
        <v>0</v>
      </c>
      <c r="Q627" s="39">
        <f t="shared" si="1107"/>
        <v>0</v>
      </c>
      <c r="R627" s="39">
        <f t="shared" si="1107"/>
        <v>0</v>
      </c>
      <c r="S627" s="39">
        <f t="shared" si="1107"/>
        <v>20828.559571999998</v>
      </c>
      <c r="T627" s="39">
        <f t="shared" si="1107"/>
        <v>0</v>
      </c>
      <c r="U627" s="39">
        <f t="shared" si="1107"/>
        <v>0</v>
      </c>
      <c r="V627" s="39">
        <f t="shared" si="1107"/>
        <v>0</v>
      </c>
      <c r="W627" s="39">
        <f t="shared" si="1107"/>
        <v>0</v>
      </c>
      <c r="X627" s="39">
        <f t="shared" si="1107"/>
        <v>258873.396133</v>
      </c>
      <c r="Y627" s="39">
        <f t="shared" si="1107"/>
        <v>11199.714295</v>
      </c>
      <c r="Z627" s="39">
        <f t="shared" si="1107"/>
        <v>0</v>
      </c>
      <c r="AA627" s="39">
        <f t="shared" si="1107"/>
        <v>0</v>
      </c>
      <c r="AB627" s="39">
        <f t="shared" si="1107"/>
        <v>0</v>
      </c>
      <c r="AC627" s="67"/>
      <c r="AD627" s="55"/>
    </row>
    <row r="628" spans="1:30" s="52" customFormat="1">
      <c r="A628" s="105" t="s">
        <v>544</v>
      </c>
      <c r="B628" s="74">
        <v>4062521</v>
      </c>
      <c r="C628" s="163">
        <f t="shared" si="1047"/>
        <v>338543.42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5.5399999999999998E-2</v>
      </c>
      <c r="T628" s="38"/>
      <c r="U628" s="38"/>
      <c r="V628" s="38"/>
      <c r="W628" s="38"/>
      <c r="X628" s="38">
        <v>0.90539999999999998</v>
      </c>
      <c r="Y628" s="38">
        <v>3.9199999999999999E-2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3"/>
      <c r="D629" s="39">
        <f t="shared" ref="D629" si="1108">$C628*D628</f>
        <v>0</v>
      </c>
      <c r="E629" s="39">
        <f t="shared" ref="E629" si="1109">$C628*E628</f>
        <v>0</v>
      </c>
      <c r="F629" s="39">
        <f t="shared" ref="F629:AB629" si="1110">$C628*F628</f>
        <v>0</v>
      </c>
      <c r="G629" s="39">
        <f t="shared" si="1110"/>
        <v>0</v>
      </c>
      <c r="H629" s="39">
        <f t="shared" si="1110"/>
        <v>0</v>
      </c>
      <c r="I629" s="39">
        <f t="shared" si="1110"/>
        <v>0</v>
      </c>
      <c r="J629" s="39">
        <f t="shared" si="1110"/>
        <v>0</v>
      </c>
      <c r="K629" s="39">
        <f t="shared" si="1110"/>
        <v>0</v>
      </c>
      <c r="L629" s="39">
        <f t="shared" si="1110"/>
        <v>0</v>
      </c>
      <c r="M629" s="39">
        <f t="shared" si="1110"/>
        <v>0</v>
      </c>
      <c r="N629" s="39">
        <f t="shared" si="1110"/>
        <v>0</v>
      </c>
      <c r="O629" s="39">
        <f t="shared" si="1110"/>
        <v>0</v>
      </c>
      <c r="P629" s="39">
        <f t="shared" si="1110"/>
        <v>0</v>
      </c>
      <c r="Q629" s="39">
        <f t="shared" si="1110"/>
        <v>0</v>
      </c>
      <c r="R629" s="39">
        <f t="shared" si="1110"/>
        <v>0</v>
      </c>
      <c r="S629" s="39">
        <f t="shared" si="1110"/>
        <v>18755.305467999999</v>
      </c>
      <c r="T629" s="39">
        <f t="shared" si="1110"/>
        <v>0</v>
      </c>
      <c r="U629" s="39">
        <f t="shared" si="1110"/>
        <v>0</v>
      </c>
      <c r="V629" s="39">
        <f t="shared" si="1110"/>
        <v>0</v>
      </c>
      <c r="W629" s="39">
        <f t="shared" si="1110"/>
        <v>0</v>
      </c>
      <c r="X629" s="39">
        <f t="shared" si="1110"/>
        <v>306517.21246799995</v>
      </c>
      <c r="Y629" s="39">
        <f t="shared" si="1110"/>
        <v>13270.902063999998</v>
      </c>
      <c r="Z629" s="39">
        <f t="shared" si="1110"/>
        <v>0</v>
      </c>
      <c r="AA629" s="39">
        <f t="shared" si="1110"/>
        <v>0</v>
      </c>
      <c r="AB629" s="39">
        <f t="shared" si="1110"/>
        <v>0</v>
      </c>
      <c r="AC629" s="67"/>
      <c r="AD629" s="55"/>
    </row>
    <row r="630" spans="1:30" s="52" customFormat="1">
      <c r="A630" s="105" t="s">
        <v>545</v>
      </c>
      <c r="B630" s="74">
        <v>1689663</v>
      </c>
      <c r="C630" s="163">
        <f>ROUND(B630/12,2)</f>
        <v>140805.25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3"/>
      <c r="D631" s="39">
        <f t="shared" ref="D631" si="1111">$C630*D630</f>
        <v>0</v>
      </c>
      <c r="E631" s="39">
        <f t="shared" ref="E631" si="1112">$C630*E630</f>
        <v>0</v>
      </c>
      <c r="F631" s="39">
        <f t="shared" ref="F631:AB631" si="1113">$C630*F630</f>
        <v>0</v>
      </c>
      <c r="G631" s="39">
        <f t="shared" si="1113"/>
        <v>0</v>
      </c>
      <c r="H631" s="39">
        <f t="shared" si="1113"/>
        <v>0</v>
      </c>
      <c r="I631" s="39">
        <f t="shared" si="1113"/>
        <v>0</v>
      </c>
      <c r="J631" s="39">
        <f t="shared" si="1113"/>
        <v>0</v>
      </c>
      <c r="K631" s="39">
        <f t="shared" si="1113"/>
        <v>0</v>
      </c>
      <c r="L631" s="39">
        <f t="shared" si="1113"/>
        <v>0</v>
      </c>
      <c r="M631" s="39">
        <f t="shared" si="1113"/>
        <v>0</v>
      </c>
      <c r="N631" s="39">
        <f t="shared" si="1113"/>
        <v>0</v>
      </c>
      <c r="O631" s="39">
        <f t="shared" si="1113"/>
        <v>0</v>
      </c>
      <c r="P631" s="39">
        <f t="shared" si="1113"/>
        <v>0</v>
      </c>
      <c r="Q631" s="39">
        <f t="shared" si="1113"/>
        <v>0</v>
      </c>
      <c r="R631" s="39">
        <f t="shared" si="1113"/>
        <v>0</v>
      </c>
      <c r="S631" s="39">
        <f t="shared" si="1113"/>
        <v>0</v>
      </c>
      <c r="T631" s="39">
        <f t="shared" si="1113"/>
        <v>0</v>
      </c>
      <c r="U631" s="39">
        <f t="shared" si="1113"/>
        <v>0</v>
      </c>
      <c r="V631" s="39">
        <f t="shared" si="1113"/>
        <v>0</v>
      </c>
      <c r="W631" s="39">
        <f t="shared" si="1113"/>
        <v>0</v>
      </c>
      <c r="X631" s="39">
        <f t="shared" si="1113"/>
        <v>136257.240425</v>
      </c>
      <c r="Y631" s="39">
        <f t="shared" si="1113"/>
        <v>0</v>
      </c>
      <c r="Z631" s="39">
        <f t="shared" si="1113"/>
        <v>4548.009575</v>
      </c>
      <c r="AA631" s="39">
        <f t="shared" si="1113"/>
        <v>0</v>
      </c>
      <c r="AB631" s="39">
        <f t="shared" si="1113"/>
        <v>0</v>
      </c>
      <c r="AC631" s="67"/>
      <c r="AD631" s="55"/>
    </row>
    <row r="632" spans="1:30" s="52" customFormat="1">
      <c r="A632" s="105" t="s">
        <v>559</v>
      </c>
      <c r="B632" s="74">
        <v>15765866</v>
      </c>
      <c r="C632" s="163">
        <f t="shared" si="1047"/>
        <v>1313822.17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>
        <v>0.95850000000000002</v>
      </c>
      <c r="Y632" s="38">
        <v>4.1500000000000002E-2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3"/>
      <c r="D633" s="39">
        <f t="shared" ref="D633" si="1114">$C632*D632</f>
        <v>0</v>
      </c>
      <c r="E633" s="39">
        <f t="shared" ref="E633" si="1115">$C632*E632</f>
        <v>0</v>
      </c>
      <c r="F633" s="39">
        <f t="shared" ref="F633:AB633" si="1116">$C632*F632</f>
        <v>0</v>
      </c>
      <c r="G633" s="39">
        <f t="shared" si="1116"/>
        <v>0</v>
      </c>
      <c r="H633" s="39">
        <f t="shared" si="1116"/>
        <v>0</v>
      </c>
      <c r="I633" s="39">
        <f t="shared" si="1116"/>
        <v>0</v>
      </c>
      <c r="J633" s="39">
        <f t="shared" si="1116"/>
        <v>0</v>
      </c>
      <c r="K633" s="39">
        <f t="shared" si="1116"/>
        <v>0</v>
      </c>
      <c r="L633" s="39">
        <f t="shared" si="1116"/>
        <v>0</v>
      </c>
      <c r="M633" s="39">
        <f t="shared" si="1116"/>
        <v>0</v>
      </c>
      <c r="N633" s="39">
        <f t="shared" si="1116"/>
        <v>0</v>
      </c>
      <c r="O633" s="39">
        <f t="shared" si="1116"/>
        <v>0</v>
      </c>
      <c r="P633" s="39">
        <f t="shared" si="1116"/>
        <v>0</v>
      </c>
      <c r="Q633" s="39">
        <f t="shared" si="1116"/>
        <v>0</v>
      </c>
      <c r="R633" s="39">
        <f t="shared" si="1116"/>
        <v>0</v>
      </c>
      <c r="S633" s="39">
        <f t="shared" si="1116"/>
        <v>0</v>
      </c>
      <c r="T633" s="39">
        <f t="shared" si="1116"/>
        <v>0</v>
      </c>
      <c r="U633" s="39">
        <f t="shared" si="1116"/>
        <v>0</v>
      </c>
      <c r="V633" s="39">
        <f t="shared" si="1116"/>
        <v>0</v>
      </c>
      <c r="W633" s="39">
        <f t="shared" si="1116"/>
        <v>0</v>
      </c>
      <c r="X633" s="39">
        <f t="shared" si="1116"/>
        <v>1259298.5499449999</v>
      </c>
      <c r="Y633" s="39">
        <f t="shared" si="1116"/>
        <v>54523.620054999999</v>
      </c>
      <c r="Z633" s="39">
        <f t="shared" si="1116"/>
        <v>0</v>
      </c>
      <c r="AA633" s="39">
        <f t="shared" si="1116"/>
        <v>0</v>
      </c>
      <c r="AB633" s="39">
        <f t="shared" si="1116"/>
        <v>0</v>
      </c>
      <c r="AC633" s="67"/>
      <c r="AD633" s="55"/>
    </row>
    <row r="634" spans="1:30" s="52" customFormat="1">
      <c r="A634" s="105" t="s">
        <v>560</v>
      </c>
      <c r="B634" s="74">
        <v>12625659</v>
      </c>
      <c r="C634" s="163">
        <f t="shared" si="1047"/>
        <v>1052138.25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>
        <v>0.95850000000000002</v>
      </c>
      <c r="Y634" s="38">
        <v>4.1500000000000002E-2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3"/>
      <c r="D635" s="39">
        <f t="shared" ref="D635" si="1117">$C634*D634</f>
        <v>0</v>
      </c>
      <c r="E635" s="39">
        <f t="shared" ref="E635" si="1118">$C634*E634</f>
        <v>0</v>
      </c>
      <c r="F635" s="39">
        <f t="shared" ref="F635:AB635" si="1119">$C634*F634</f>
        <v>0</v>
      </c>
      <c r="G635" s="39">
        <f t="shared" si="1119"/>
        <v>0</v>
      </c>
      <c r="H635" s="39">
        <f t="shared" si="1119"/>
        <v>0</v>
      </c>
      <c r="I635" s="39">
        <f t="shared" si="1119"/>
        <v>0</v>
      </c>
      <c r="J635" s="39">
        <f t="shared" si="1119"/>
        <v>0</v>
      </c>
      <c r="K635" s="39">
        <f t="shared" si="1119"/>
        <v>0</v>
      </c>
      <c r="L635" s="39">
        <f t="shared" si="1119"/>
        <v>0</v>
      </c>
      <c r="M635" s="39">
        <f t="shared" si="1119"/>
        <v>0</v>
      </c>
      <c r="N635" s="39">
        <f t="shared" si="1119"/>
        <v>0</v>
      </c>
      <c r="O635" s="39">
        <f t="shared" si="1119"/>
        <v>0</v>
      </c>
      <c r="P635" s="39">
        <f t="shared" si="1119"/>
        <v>0</v>
      </c>
      <c r="Q635" s="39">
        <f t="shared" si="1119"/>
        <v>0</v>
      </c>
      <c r="R635" s="39">
        <f t="shared" si="1119"/>
        <v>0</v>
      </c>
      <c r="S635" s="39">
        <f t="shared" si="1119"/>
        <v>0</v>
      </c>
      <c r="T635" s="39">
        <f t="shared" si="1119"/>
        <v>0</v>
      </c>
      <c r="U635" s="39">
        <f t="shared" si="1119"/>
        <v>0</v>
      </c>
      <c r="V635" s="39">
        <f t="shared" si="1119"/>
        <v>0</v>
      </c>
      <c r="W635" s="39">
        <f t="shared" si="1119"/>
        <v>0</v>
      </c>
      <c r="X635" s="39">
        <f t="shared" si="1119"/>
        <v>1008474.512625</v>
      </c>
      <c r="Y635" s="39">
        <f t="shared" si="1119"/>
        <v>43663.737375000004</v>
      </c>
      <c r="Z635" s="39">
        <f t="shared" si="1119"/>
        <v>0</v>
      </c>
      <c r="AA635" s="39">
        <f t="shared" si="1119"/>
        <v>0</v>
      </c>
      <c r="AB635" s="39">
        <f t="shared" si="1119"/>
        <v>0</v>
      </c>
      <c r="AC635" s="67"/>
      <c r="AD635" s="55"/>
    </row>
    <row r="636" spans="1:30" s="52" customFormat="1">
      <c r="A636" s="105" t="s">
        <v>561</v>
      </c>
      <c r="B636" s="74">
        <v>4306376</v>
      </c>
      <c r="C636" s="163">
        <f t="shared" si="1047"/>
        <v>358864.67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>
        <v>0.95850000000000002</v>
      </c>
      <c r="Y636" s="38">
        <v>4.1500000000000002E-2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3"/>
      <c r="D637" s="39">
        <f t="shared" ref="D637" si="1120">$C636*D636</f>
        <v>0</v>
      </c>
      <c r="E637" s="39">
        <f t="shared" ref="E637" si="1121">$C636*E636</f>
        <v>0</v>
      </c>
      <c r="F637" s="39">
        <f t="shared" ref="F637:AB637" si="1122">$C636*F636</f>
        <v>0</v>
      </c>
      <c r="G637" s="39">
        <f t="shared" si="1122"/>
        <v>0</v>
      </c>
      <c r="H637" s="39">
        <f t="shared" si="1122"/>
        <v>0</v>
      </c>
      <c r="I637" s="39">
        <f t="shared" si="1122"/>
        <v>0</v>
      </c>
      <c r="J637" s="39">
        <f t="shared" si="1122"/>
        <v>0</v>
      </c>
      <c r="K637" s="39">
        <f t="shared" si="1122"/>
        <v>0</v>
      </c>
      <c r="L637" s="39">
        <f t="shared" si="1122"/>
        <v>0</v>
      </c>
      <c r="M637" s="39">
        <f t="shared" si="1122"/>
        <v>0</v>
      </c>
      <c r="N637" s="39">
        <f t="shared" si="1122"/>
        <v>0</v>
      </c>
      <c r="O637" s="39">
        <f t="shared" si="1122"/>
        <v>0</v>
      </c>
      <c r="P637" s="39">
        <f t="shared" si="1122"/>
        <v>0</v>
      </c>
      <c r="Q637" s="39">
        <f t="shared" si="1122"/>
        <v>0</v>
      </c>
      <c r="R637" s="39">
        <f t="shared" si="1122"/>
        <v>0</v>
      </c>
      <c r="S637" s="39">
        <f t="shared" si="1122"/>
        <v>0</v>
      </c>
      <c r="T637" s="39">
        <f t="shared" si="1122"/>
        <v>0</v>
      </c>
      <c r="U637" s="39">
        <f t="shared" si="1122"/>
        <v>0</v>
      </c>
      <c r="V637" s="39">
        <f t="shared" si="1122"/>
        <v>0</v>
      </c>
      <c r="W637" s="39">
        <f t="shared" si="1122"/>
        <v>0</v>
      </c>
      <c r="X637" s="39">
        <f t="shared" si="1122"/>
        <v>343971.78619499999</v>
      </c>
      <c r="Y637" s="39">
        <f t="shared" si="1122"/>
        <v>14892.883804999999</v>
      </c>
      <c r="Z637" s="39">
        <f t="shared" si="1122"/>
        <v>0</v>
      </c>
      <c r="AA637" s="39">
        <f t="shared" si="1122"/>
        <v>0</v>
      </c>
      <c r="AB637" s="39">
        <f t="shared" si="1122"/>
        <v>0</v>
      </c>
      <c r="AC637" s="67"/>
      <c r="AD637" s="55"/>
    </row>
    <row r="638" spans="1:30" s="52" customFormat="1">
      <c r="A638" s="105" t="s">
        <v>562</v>
      </c>
      <c r="B638" s="74">
        <v>5982286</v>
      </c>
      <c r="C638" s="163">
        <f t="shared" si="1047"/>
        <v>498523.83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>
        <v>0.58660000000000001</v>
      </c>
      <c r="R638" s="38"/>
      <c r="S638" s="38"/>
      <c r="T638" s="38"/>
      <c r="U638" s="38"/>
      <c r="V638" s="38"/>
      <c r="W638" s="38"/>
      <c r="X638" s="38">
        <v>0.3962</v>
      </c>
      <c r="Y638" s="38">
        <v>1.72E-2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3"/>
      <c r="D639" s="39">
        <f t="shared" ref="D639" si="1123">$C638*D638</f>
        <v>0</v>
      </c>
      <c r="E639" s="39">
        <f t="shared" ref="E639" si="1124">$C638*E638</f>
        <v>0</v>
      </c>
      <c r="F639" s="39">
        <f t="shared" ref="F639:AB639" si="1125">$C638*F638</f>
        <v>0</v>
      </c>
      <c r="G639" s="39">
        <f t="shared" si="1125"/>
        <v>0</v>
      </c>
      <c r="H639" s="39">
        <f t="shared" si="1125"/>
        <v>0</v>
      </c>
      <c r="I639" s="39">
        <f t="shared" si="1125"/>
        <v>0</v>
      </c>
      <c r="J639" s="39">
        <f t="shared" si="1125"/>
        <v>0</v>
      </c>
      <c r="K639" s="39">
        <f t="shared" si="1125"/>
        <v>0</v>
      </c>
      <c r="L639" s="39">
        <f t="shared" si="1125"/>
        <v>0</v>
      </c>
      <c r="M639" s="39">
        <f t="shared" si="1125"/>
        <v>0</v>
      </c>
      <c r="N639" s="39">
        <f t="shared" si="1125"/>
        <v>0</v>
      </c>
      <c r="O639" s="39">
        <f t="shared" si="1125"/>
        <v>0</v>
      </c>
      <c r="P639" s="39">
        <f t="shared" si="1125"/>
        <v>0</v>
      </c>
      <c r="Q639" s="39">
        <f t="shared" si="1125"/>
        <v>292434.07867800002</v>
      </c>
      <c r="R639" s="39">
        <f t="shared" si="1125"/>
        <v>0</v>
      </c>
      <c r="S639" s="39">
        <f t="shared" si="1125"/>
        <v>0</v>
      </c>
      <c r="T639" s="39">
        <f t="shared" si="1125"/>
        <v>0</v>
      </c>
      <c r="U639" s="39">
        <f t="shared" si="1125"/>
        <v>0</v>
      </c>
      <c r="V639" s="39">
        <f t="shared" si="1125"/>
        <v>0</v>
      </c>
      <c r="W639" s="39">
        <f t="shared" si="1125"/>
        <v>0</v>
      </c>
      <c r="X639" s="39">
        <f t="shared" si="1125"/>
        <v>197515.14144599999</v>
      </c>
      <c r="Y639" s="39">
        <f t="shared" si="1125"/>
        <v>8574.6098760000004</v>
      </c>
      <c r="Z639" s="39">
        <f t="shared" si="1125"/>
        <v>0</v>
      </c>
      <c r="AA639" s="39">
        <f t="shared" si="1125"/>
        <v>0</v>
      </c>
      <c r="AB639" s="39">
        <f t="shared" si="1125"/>
        <v>0</v>
      </c>
      <c r="AC639" s="67"/>
      <c r="AD639" s="55"/>
    </row>
    <row r="640" spans="1:30" s="52" customFormat="1">
      <c r="A640" s="105" t="s">
        <v>563</v>
      </c>
      <c r="B640" s="74">
        <v>6016073</v>
      </c>
      <c r="C640" s="163">
        <f t="shared" si="1047"/>
        <v>501339.42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3.7000000000000002E-3</v>
      </c>
      <c r="T640" s="38">
        <v>0.98939999999999995</v>
      </c>
      <c r="U640" s="38"/>
      <c r="V640" s="38"/>
      <c r="W640" s="38"/>
      <c r="X640" s="38">
        <v>6.6E-3</v>
      </c>
      <c r="Y640" s="38">
        <v>2.9999999999999997E-4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3"/>
      <c r="D641" s="39">
        <f t="shared" ref="D641" si="1126">$C640*D640</f>
        <v>0</v>
      </c>
      <c r="E641" s="39">
        <f t="shared" ref="E641" si="1127">$C640*E640</f>
        <v>0</v>
      </c>
      <c r="F641" s="39">
        <f t="shared" ref="F641:AB641" si="1128">$C640*F640</f>
        <v>0</v>
      </c>
      <c r="G641" s="39">
        <f t="shared" si="1128"/>
        <v>0</v>
      </c>
      <c r="H641" s="39">
        <f t="shared" si="1128"/>
        <v>0</v>
      </c>
      <c r="I641" s="39">
        <f t="shared" si="1128"/>
        <v>0</v>
      </c>
      <c r="J641" s="39">
        <f t="shared" si="1128"/>
        <v>0</v>
      </c>
      <c r="K641" s="39">
        <f t="shared" si="1128"/>
        <v>0</v>
      </c>
      <c r="L641" s="39">
        <f t="shared" si="1128"/>
        <v>0</v>
      </c>
      <c r="M641" s="39">
        <f t="shared" si="1128"/>
        <v>0</v>
      </c>
      <c r="N641" s="39">
        <f t="shared" si="1128"/>
        <v>0</v>
      </c>
      <c r="O641" s="39">
        <f t="shared" si="1128"/>
        <v>0</v>
      </c>
      <c r="P641" s="39">
        <f t="shared" si="1128"/>
        <v>0</v>
      </c>
      <c r="Q641" s="39">
        <f t="shared" si="1128"/>
        <v>0</v>
      </c>
      <c r="R641" s="39">
        <f t="shared" si="1128"/>
        <v>0</v>
      </c>
      <c r="S641" s="39">
        <f t="shared" si="1128"/>
        <v>1854.955854</v>
      </c>
      <c r="T641" s="39">
        <f t="shared" si="1128"/>
        <v>496025.22214799997</v>
      </c>
      <c r="U641" s="39">
        <f t="shared" si="1128"/>
        <v>0</v>
      </c>
      <c r="V641" s="39">
        <f t="shared" si="1128"/>
        <v>0</v>
      </c>
      <c r="W641" s="39">
        <f t="shared" si="1128"/>
        <v>0</v>
      </c>
      <c r="X641" s="39">
        <f t="shared" si="1128"/>
        <v>3308.8401719999997</v>
      </c>
      <c r="Y641" s="39">
        <f t="shared" si="1128"/>
        <v>150.40182599999997</v>
      </c>
      <c r="Z641" s="39">
        <f t="shared" si="1128"/>
        <v>0</v>
      </c>
      <c r="AA641" s="39">
        <f t="shared" si="1128"/>
        <v>0</v>
      </c>
      <c r="AB641" s="39">
        <f t="shared" si="1128"/>
        <v>0</v>
      </c>
      <c r="AC641" s="67"/>
      <c r="AD641" s="55"/>
    </row>
    <row r="642" spans="1:30" s="52" customFormat="1">
      <c r="A642" s="105" t="s">
        <v>600</v>
      </c>
      <c r="B642" s="74">
        <v>12638030</v>
      </c>
      <c r="C642" s="163">
        <f t="shared" si="1047"/>
        <v>1053169.17</v>
      </c>
      <c r="D642" s="38">
        <v>0</v>
      </c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>
        <v>5.8299999999999998E-2</v>
      </c>
      <c r="T642" s="38">
        <v>0.83730000000000004</v>
      </c>
      <c r="U642" s="38"/>
      <c r="V642" s="38"/>
      <c r="W642" s="38"/>
      <c r="X642" s="38">
        <v>0.10009999999999999</v>
      </c>
      <c r="Y642" s="38">
        <v>4.3E-3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3"/>
      <c r="D643" s="39">
        <f t="shared" ref="D643" si="1129">$C642*D642</f>
        <v>0</v>
      </c>
      <c r="E643" s="39">
        <f t="shared" ref="E643:AB643" si="1130">$C642*E642</f>
        <v>0</v>
      </c>
      <c r="F643" s="39">
        <f t="shared" si="1130"/>
        <v>0</v>
      </c>
      <c r="G643" s="39">
        <f t="shared" si="1130"/>
        <v>0</v>
      </c>
      <c r="H643" s="39">
        <f t="shared" si="1130"/>
        <v>0</v>
      </c>
      <c r="I643" s="39">
        <f t="shared" si="1130"/>
        <v>0</v>
      </c>
      <c r="J643" s="39">
        <f t="shared" si="1130"/>
        <v>0</v>
      </c>
      <c r="K643" s="39">
        <f t="shared" si="1130"/>
        <v>0</v>
      </c>
      <c r="L643" s="39">
        <f t="shared" si="1130"/>
        <v>0</v>
      </c>
      <c r="M643" s="39">
        <f t="shared" si="1130"/>
        <v>0</v>
      </c>
      <c r="N643" s="39">
        <f t="shared" si="1130"/>
        <v>0</v>
      </c>
      <c r="O643" s="39">
        <f t="shared" si="1130"/>
        <v>0</v>
      </c>
      <c r="P643" s="39">
        <f t="shared" si="1130"/>
        <v>0</v>
      </c>
      <c r="Q643" s="39">
        <f t="shared" si="1130"/>
        <v>0</v>
      </c>
      <c r="R643" s="39">
        <f t="shared" si="1130"/>
        <v>0</v>
      </c>
      <c r="S643" s="39">
        <f t="shared" si="1130"/>
        <v>61399.762610999991</v>
      </c>
      <c r="T643" s="39">
        <f t="shared" si="1130"/>
        <v>881818.54604099994</v>
      </c>
      <c r="U643" s="39">
        <f t="shared" si="1130"/>
        <v>0</v>
      </c>
      <c r="V643" s="39">
        <f t="shared" si="1130"/>
        <v>0</v>
      </c>
      <c r="W643" s="39">
        <f t="shared" si="1130"/>
        <v>0</v>
      </c>
      <c r="X643" s="39">
        <f t="shared" si="1130"/>
        <v>105422.23391699999</v>
      </c>
      <c r="Y643" s="39">
        <f t="shared" si="1130"/>
        <v>4528.6274309999999</v>
      </c>
      <c r="Z643" s="39">
        <f t="shared" si="1130"/>
        <v>0</v>
      </c>
      <c r="AA643" s="39">
        <f t="shared" si="1130"/>
        <v>0</v>
      </c>
      <c r="AB643" s="39">
        <f t="shared" si="1130"/>
        <v>0</v>
      </c>
      <c r="AC643" s="67"/>
      <c r="AD643" s="55"/>
    </row>
    <row r="644" spans="1:30" s="52" customFormat="1" ht="12.6" customHeight="1">
      <c r="A644" s="105" t="s">
        <v>601</v>
      </c>
      <c r="B644" s="74">
        <v>6972648</v>
      </c>
      <c r="C644" s="163">
        <f t="shared" si="1047"/>
        <v>581054</v>
      </c>
      <c r="D644" s="38">
        <v>8.2299999999999998E-2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>
        <v>0.43359999999999999</v>
      </c>
      <c r="T644" s="38">
        <v>0.3019</v>
      </c>
      <c r="U644" s="38"/>
      <c r="V644" s="38"/>
      <c r="W644" s="38"/>
      <c r="X644" s="38">
        <v>0.17460000000000001</v>
      </c>
      <c r="Y644" s="38">
        <v>7.6E-3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3"/>
      <c r="D645" s="39">
        <f t="shared" ref="D645:S649" si="1131">$C644*D644</f>
        <v>47820.744200000001</v>
      </c>
      <c r="E645" s="39">
        <f t="shared" ref="E645:AB645" si="1132">$C644*E644</f>
        <v>0</v>
      </c>
      <c r="F645" s="39">
        <f t="shared" si="1132"/>
        <v>0</v>
      </c>
      <c r="G645" s="39">
        <f t="shared" si="1132"/>
        <v>0</v>
      </c>
      <c r="H645" s="39">
        <f t="shared" si="1132"/>
        <v>0</v>
      </c>
      <c r="I645" s="39">
        <f t="shared" si="1132"/>
        <v>0</v>
      </c>
      <c r="J645" s="39">
        <f t="shared" si="1132"/>
        <v>0</v>
      </c>
      <c r="K645" s="39">
        <f t="shared" si="1132"/>
        <v>0</v>
      </c>
      <c r="L645" s="39">
        <f t="shared" si="1132"/>
        <v>0</v>
      </c>
      <c r="M645" s="39">
        <f t="shared" si="1132"/>
        <v>0</v>
      </c>
      <c r="N645" s="39">
        <f t="shared" si="1132"/>
        <v>0</v>
      </c>
      <c r="O645" s="39">
        <f t="shared" si="1132"/>
        <v>0</v>
      </c>
      <c r="P645" s="39">
        <f t="shared" si="1132"/>
        <v>0</v>
      </c>
      <c r="Q645" s="39">
        <f t="shared" si="1132"/>
        <v>0</v>
      </c>
      <c r="R645" s="39">
        <f t="shared" si="1132"/>
        <v>0</v>
      </c>
      <c r="S645" s="39">
        <f t="shared" si="1132"/>
        <v>251945.01439999999</v>
      </c>
      <c r="T645" s="39">
        <f t="shared" si="1132"/>
        <v>175420.20259999999</v>
      </c>
      <c r="U645" s="39">
        <f t="shared" si="1132"/>
        <v>0</v>
      </c>
      <c r="V645" s="39">
        <f t="shared" si="1132"/>
        <v>0</v>
      </c>
      <c r="W645" s="39">
        <f t="shared" si="1132"/>
        <v>0</v>
      </c>
      <c r="X645" s="39">
        <f t="shared" si="1132"/>
        <v>101452.02840000001</v>
      </c>
      <c r="Y645" s="39">
        <f t="shared" si="1132"/>
        <v>4416.0104000000001</v>
      </c>
      <c r="Z645" s="39">
        <f t="shared" si="1132"/>
        <v>0</v>
      </c>
      <c r="AA645" s="39">
        <f t="shared" si="1132"/>
        <v>0</v>
      </c>
      <c r="AB645" s="39">
        <f t="shared" si="1132"/>
        <v>0</v>
      </c>
      <c r="AC645" s="67"/>
      <c r="AD645" s="55"/>
    </row>
    <row r="646" spans="1:30" s="52" customFormat="1" ht="12.6" customHeight="1">
      <c r="A646" s="105" t="s">
        <v>613</v>
      </c>
      <c r="B646" s="74">
        <v>2610795</v>
      </c>
      <c r="C646" s="163">
        <f t="shared" ref="C646" si="1133">ROUND(B646/12,2)</f>
        <v>217566.25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>
        <v>0.26889999999999997</v>
      </c>
      <c r="R646" s="38"/>
      <c r="S646" s="38">
        <v>4.8099999999999997E-2</v>
      </c>
      <c r="T646" s="38">
        <v>8.8800000000000004E-2</v>
      </c>
      <c r="U646" s="38"/>
      <c r="V646" s="38"/>
      <c r="W646" s="38"/>
      <c r="X646" s="38">
        <v>0.5696</v>
      </c>
      <c r="Y646" s="38">
        <v>2.46E-2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3"/>
      <c r="D647" s="39">
        <f t="shared" ref="D647:AB647" si="1134">$C646*D646</f>
        <v>0</v>
      </c>
      <c r="E647" s="39">
        <f t="shared" si="1134"/>
        <v>0</v>
      </c>
      <c r="F647" s="39">
        <f t="shared" si="1134"/>
        <v>0</v>
      </c>
      <c r="G647" s="39">
        <f t="shared" si="1134"/>
        <v>0</v>
      </c>
      <c r="H647" s="39">
        <f t="shared" si="1134"/>
        <v>0</v>
      </c>
      <c r="I647" s="39">
        <f t="shared" si="1134"/>
        <v>0</v>
      </c>
      <c r="J647" s="39">
        <f t="shared" si="1134"/>
        <v>0</v>
      </c>
      <c r="K647" s="39">
        <f t="shared" si="1134"/>
        <v>0</v>
      </c>
      <c r="L647" s="39">
        <f t="shared" si="1134"/>
        <v>0</v>
      </c>
      <c r="M647" s="39">
        <f t="shared" si="1134"/>
        <v>0</v>
      </c>
      <c r="N647" s="39">
        <f t="shared" si="1134"/>
        <v>0</v>
      </c>
      <c r="O647" s="39">
        <f t="shared" si="1134"/>
        <v>0</v>
      </c>
      <c r="P647" s="39">
        <f t="shared" si="1134"/>
        <v>0</v>
      </c>
      <c r="Q647" s="39">
        <f t="shared" si="1134"/>
        <v>58503.564624999992</v>
      </c>
      <c r="R647" s="39">
        <f t="shared" si="1134"/>
        <v>0</v>
      </c>
      <c r="S647" s="39">
        <f t="shared" si="1134"/>
        <v>10464.936624999998</v>
      </c>
      <c r="T647" s="39">
        <f t="shared" si="1134"/>
        <v>19319.883000000002</v>
      </c>
      <c r="U647" s="39">
        <f t="shared" si="1134"/>
        <v>0</v>
      </c>
      <c r="V647" s="39">
        <f t="shared" si="1134"/>
        <v>0</v>
      </c>
      <c r="W647" s="39">
        <f t="shared" si="1134"/>
        <v>0</v>
      </c>
      <c r="X647" s="39">
        <f t="shared" si="1134"/>
        <v>123925.736</v>
      </c>
      <c r="Y647" s="39">
        <f t="shared" si="1134"/>
        <v>5352.1297500000001</v>
      </c>
      <c r="Z647" s="39">
        <f t="shared" si="1134"/>
        <v>0</v>
      </c>
      <c r="AA647" s="39">
        <f t="shared" si="1134"/>
        <v>0</v>
      </c>
      <c r="AB647" s="39">
        <f t="shared" si="1134"/>
        <v>0</v>
      </c>
      <c r="AC647" s="67"/>
      <c r="AD647" s="55"/>
    </row>
    <row r="648" spans="1:30" s="52" customFormat="1">
      <c r="A648" s="105" t="s">
        <v>614</v>
      </c>
      <c r="B648" s="74">
        <v>1108162</v>
      </c>
      <c r="C648" s="163">
        <f t="shared" ref="C648" si="1135">ROUND(B648/12,2)</f>
        <v>92346.83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>
        <v>0.33600000000000002</v>
      </c>
      <c r="R648" s="38"/>
      <c r="S648" s="38">
        <v>4.3999999999999997E-2</v>
      </c>
      <c r="T648" s="38">
        <v>6.0199999999999997E-2</v>
      </c>
      <c r="U648" s="38"/>
      <c r="V648" s="38"/>
      <c r="W648" s="38"/>
      <c r="X648" s="38">
        <v>0.53659999999999997</v>
      </c>
      <c r="Y648" s="38">
        <v>2.3199999999999998E-2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3"/>
      <c r="D649" s="39">
        <f t="shared" si="1131"/>
        <v>0</v>
      </c>
      <c r="E649" s="39">
        <f t="shared" si="1131"/>
        <v>0</v>
      </c>
      <c r="F649" s="39">
        <f t="shared" si="1131"/>
        <v>0</v>
      </c>
      <c r="G649" s="39">
        <f t="shared" si="1131"/>
        <v>0</v>
      </c>
      <c r="H649" s="39">
        <f t="shared" si="1131"/>
        <v>0</v>
      </c>
      <c r="I649" s="39">
        <f t="shared" si="1131"/>
        <v>0</v>
      </c>
      <c r="J649" s="39">
        <f t="shared" si="1131"/>
        <v>0</v>
      </c>
      <c r="K649" s="39">
        <f t="shared" si="1131"/>
        <v>0</v>
      </c>
      <c r="L649" s="39">
        <f t="shared" si="1131"/>
        <v>0</v>
      </c>
      <c r="M649" s="39">
        <f t="shared" si="1131"/>
        <v>0</v>
      </c>
      <c r="N649" s="39">
        <f t="shared" si="1131"/>
        <v>0</v>
      </c>
      <c r="O649" s="39">
        <f t="shared" si="1131"/>
        <v>0</v>
      </c>
      <c r="P649" s="39">
        <f t="shared" si="1131"/>
        <v>0</v>
      </c>
      <c r="Q649" s="39">
        <f t="shared" si="1131"/>
        <v>31028.534880000003</v>
      </c>
      <c r="R649" s="39">
        <f t="shared" si="1131"/>
        <v>0</v>
      </c>
      <c r="S649" s="39">
        <f t="shared" si="1131"/>
        <v>4063.2605199999998</v>
      </c>
      <c r="T649" s="39">
        <f t="shared" ref="T649:AB649" si="1136">$C648*T648</f>
        <v>5559.2791659999993</v>
      </c>
      <c r="U649" s="39">
        <f t="shared" si="1136"/>
        <v>0</v>
      </c>
      <c r="V649" s="39">
        <f t="shared" si="1136"/>
        <v>0</v>
      </c>
      <c r="W649" s="39">
        <f t="shared" si="1136"/>
        <v>0</v>
      </c>
      <c r="X649" s="39">
        <f t="shared" si="1136"/>
        <v>49553.308978000001</v>
      </c>
      <c r="Y649" s="39">
        <f t="shared" si="1136"/>
        <v>2142.4464559999997</v>
      </c>
      <c r="Z649" s="39">
        <f t="shared" si="1136"/>
        <v>0</v>
      </c>
      <c r="AA649" s="39">
        <f t="shared" si="1136"/>
        <v>0</v>
      </c>
      <c r="AB649" s="39">
        <f t="shared" si="1136"/>
        <v>0</v>
      </c>
      <c r="AC649" s="67"/>
      <c r="AD649" s="55"/>
    </row>
    <row r="650" spans="1:30" s="52" customFormat="1">
      <c r="A650" s="105" t="s">
        <v>631</v>
      </c>
      <c r="B650" s="74">
        <v>1338734</v>
      </c>
      <c r="C650" s="163">
        <f>ROUND(B650/12,2)</f>
        <v>111561.17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>
        <v>0.95850000000000002</v>
      </c>
      <c r="Y650" s="38">
        <v>4.1500000000000002E-2</v>
      </c>
      <c r="Z650" s="40"/>
      <c r="AA650" s="40"/>
      <c r="AB650" s="40"/>
      <c r="AC650" s="67"/>
      <c r="AD650" s="55"/>
    </row>
    <row r="651" spans="1:30" s="52" customFormat="1">
      <c r="A651" s="99"/>
      <c r="B651" s="60"/>
      <c r="C651" s="163"/>
      <c r="D651" s="39">
        <f t="shared" ref="D651:AB651" si="1137">$C650*D650</f>
        <v>0</v>
      </c>
      <c r="E651" s="39">
        <f t="shared" si="1137"/>
        <v>0</v>
      </c>
      <c r="F651" s="39">
        <f t="shared" si="1137"/>
        <v>0</v>
      </c>
      <c r="G651" s="39">
        <f t="shared" si="1137"/>
        <v>0</v>
      </c>
      <c r="H651" s="39">
        <f t="shared" si="1137"/>
        <v>0</v>
      </c>
      <c r="I651" s="39">
        <f t="shared" si="1137"/>
        <v>0</v>
      </c>
      <c r="J651" s="39">
        <f t="shared" si="1137"/>
        <v>0</v>
      </c>
      <c r="K651" s="39">
        <f t="shared" si="1137"/>
        <v>0</v>
      </c>
      <c r="L651" s="39">
        <f t="shared" si="1137"/>
        <v>0</v>
      </c>
      <c r="M651" s="39">
        <f t="shared" si="1137"/>
        <v>0</v>
      </c>
      <c r="N651" s="39">
        <f t="shared" si="1137"/>
        <v>0</v>
      </c>
      <c r="O651" s="39">
        <f t="shared" si="1137"/>
        <v>0</v>
      </c>
      <c r="P651" s="39">
        <f t="shared" si="1137"/>
        <v>0</v>
      </c>
      <c r="Q651" s="39">
        <f t="shared" si="1137"/>
        <v>0</v>
      </c>
      <c r="R651" s="39">
        <f t="shared" si="1137"/>
        <v>0</v>
      </c>
      <c r="S651" s="39">
        <f t="shared" si="1137"/>
        <v>0</v>
      </c>
      <c r="T651" s="39">
        <f t="shared" si="1137"/>
        <v>0</v>
      </c>
      <c r="U651" s="39">
        <f t="shared" si="1137"/>
        <v>0</v>
      </c>
      <c r="V651" s="39">
        <f t="shared" si="1137"/>
        <v>0</v>
      </c>
      <c r="W651" s="39">
        <f t="shared" si="1137"/>
        <v>0</v>
      </c>
      <c r="X651" s="39">
        <f t="shared" si="1137"/>
        <v>106931.38144500001</v>
      </c>
      <c r="Y651" s="39">
        <f t="shared" si="1137"/>
        <v>4629.7885550000001</v>
      </c>
      <c r="Z651" s="39">
        <f t="shared" si="1137"/>
        <v>0</v>
      </c>
      <c r="AA651" s="39">
        <f t="shared" si="1137"/>
        <v>0</v>
      </c>
      <c r="AB651" s="39">
        <f t="shared" si="1137"/>
        <v>0</v>
      </c>
      <c r="AC651" s="67"/>
      <c r="AD651" s="55"/>
    </row>
    <row r="652" spans="1:30" s="52" customFormat="1">
      <c r="A652" s="105" t="s">
        <v>632</v>
      </c>
      <c r="B652" s="74">
        <v>8401073</v>
      </c>
      <c r="C652" s="163">
        <f>ROUND(B652/12,2)</f>
        <v>700089.42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>
        <v>0.95850000000000002</v>
      </c>
      <c r="Y652" s="38">
        <v>4.1500000000000002E-2</v>
      </c>
      <c r="Z652" s="40"/>
      <c r="AA652" s="40"/>
      <c r="AB652" s="40"/>
      <c r="AC652" s="67"/>
      <c r="AD652" s="55"/>
    </row>
    <row r="653" spans="1:30" s="52" customFormat="1">
      <c r="A653" s="99"/>
      <c r="B653" s="60"/>
      <c r="C653" s="163"/>
      <c r="D653" s="39">
        <f t="shared" ref="D653:AB653" si="1138">$C652*D652</f>
        <v>0</v>
      </c>
      <c r="E653" s="39">
        <f t="shared" si="1138"/>
        <v>0</v>
      </c>
      <c r="F653" s="39">
        <f t="shared" si="1138"/>
        <v>0</v>
      </c>
      <c r="G653" s="39">
        <f t="shared" si="1138"/>
        <v>0</v>
      </c>
      <c r="H653" s="39">
        <f t="shared" si="1138"/>
        <v>0</v>
      </c>
      <c r="I653" s="39">
        <f t="shared" si="1138"/>
        <v>0</v>
      </c>
      <c r="J653" s="39">
        <f t="shared" si="1138"/>
        <v>0</v>
      </c>
      <c r="K653" s="39">
        <f t="shared" si="1138"/>
        <v>0</v>
      </c>
      <c r="L653" s="39">
        <f t="shared" si="1138"/>
        <v>0</v>
      </c>
      <c r="M653" s="39">
        <f t="shared" si="1138"/>
        <v>0</v>
      </c>
      <c r="N653" s="39">
        <f t="shared" si="1138"/>
        <v>0</v>
      </c>
      <c r="O653" s="39">
        <f t="shared" si="1138"/>
        <v>0</v>
      </c>
      <c r="P653" s="39">
        <f t="shared" si="1138"/>
        <v>0</v>
      </c>
      <c r="Q653" s="39">
        <f t="shared" si="1138"/>
        <v>0</v>
      </c>
      <c r="R653" s="39">
        <f t="shared" si="1138"/>
        <v>0</v>
      </c>
      <c r="S653" s="39">
        <f t="shared" si="1138"/>
        <v>0</v>
      </c>
      <c r="T653" s="39">
        <f t="shared" si="1138"/>
        <v>0</v>
      </c>
      <c r="U653" s="39">
        <f t="shared" si="1138"/>
        <v>0</v>
      </c>
      <c r="V653" s="39">
        <f t="shared" si="1138"/>
        <v>0</v>
      </c>
      <c r="W653" s="39">
        <f t="shared" si="1138"/>
        <v>0</v>
      </c>
      <c r="X653" s="39">
        <f t="shared" si="1138"/>
        <v>671035.7090700001</v>
      </c>
      <c r="Y653" s="39">
        <f t="shared" si="1138"/>
        <v>29053.710930000005</v>
      </c>
      <c r="Z653" s="39">
        <f t="shared" si="1138"/>
        <v>0</v>
      </c>
      <c r="AA653" s="39">
        <f t="shared" si="1138"/>
        <v>0</v>
      </c>
      <c r="AB653" s="39">
        <f t="shared" si="1138"/>
        <v>0</v>
      </c>
      <c r="AC653" s="67"/>
      <c r="AD653" s="55"/>
    </row>
    <row r="654" spans="1:30" s="52" customFormat="1">
      <c r="A654" s="105" t="s">
        <v>633</v>
      </c>
      <c r="B654" s="74">
        <v>1583429</v>
      </c>
      <c r="C654" s="163">
        <f>ROUND(B654/12,2)</f>
        <v>131952.42000000001</v>
      </c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>
        <v>0.95850000000000002</v>
      </c>
      <c r="Y654" s="38">
        <v>4.1500000000000002E-2</v>
      </c>
      <c r="Z654" s="40"/>
      <c r="AA654" s="40"/>
      <c r="AB654" s="40"/>
      <c r="AC654" s="67"/>
      <c r="AD654" s="55"/>
    </row>
    <row r="655" spans="1:30" s="52" customFormat="1">
      <c r="A655" s="99"/>
      <c r="B655" s="60"/>
      <c r="C655" s="163"/>
      <c r="D655" s="39">
        <f t="shared" ref="D655:AB655" si="1139">$C654*D654</f>
        <v>0</v>
      </c>
      <c r="E655" s="39">
        <f t="shared" si="1139"/>
        <v>0</v>
      </c>
      <c r="F655" s="39">
        <f t="shared" si="1139"/>
        <v>0</v>
      </c>
      <c r="G655" s="39">
        <f t="shared" si="1139"/>
        <v>0</v>
      </c>
      <c r="H655" s="39">
        <f t="shared" si="1139"/>
        <v>0</v>
      </c>
      <c r="I655" s="39">
        <f t="shared" si="1139"/>
        <v>0</v>
      </c>
      <c r="J655" s="39">
        <f t="shared" si="1139"/>
        <v>0</v>
      </c>
      <c r="K655" s="39">
        <f t="shared" si="1139"/>
        <v>0</v>
      </c>
      <c r="L655" s="39">
        <f t="shared" si="1139"/>
        <v>0</v>
      </c>
      <c r="M655" s="39">
        <f t="shared" si="1139"/>
        <v>0</v>
      </c>
      <c r="N655" s="39">
        <f t="shared" si="1139"/>
        <v>0</v>
      </c>
      <c r="O655" s="39">
        <f t="shared" si="1139"/>
        <v>0</v>
      </c>
      <c r="P655" s="39">
        <f t="shared" si="1139"/>
        <v>0</v>
      </c>
      <c r="Q655" s="39">
        <f t="shared" si="1139"/>
        <v>0</v>
      </c>
      <c r="R655" s="39">
        <f t="shared" si="1139"/>
        <v>0</v>
      </c>
      <c r="S655" s="39">
        <f t="shared" si="1139"/>
        <v>0</v>
      </c>
      <c r="T655" s="39">
        <f t="shared" si="1139"/>
        <v>0</v>
      </c>
      <c r="U655" s="39">
        <f t="shared" si="1139"/>
        <v>0</v>
      </c>
      <c r="V655" s="39">
        <f t="shared" si="1139"/>
        <v>0</v>
      </c>
      <c r="W655" s="39">
        <f t="shared" si="1139"/>
        <v>0</v>
      </c>
      <c r="X655" s="39">
        <f t="shared" si="1139"/>
        <v>126476.39457000002</v>
      </c>
      <c r="Y655" s="39">
        <f t="shared" si="1139"/>
        <v>5476.0254300000006</v>
      </c>
      <c r="Z655" s="39">
        <f t="shared" si="1139"/>
        <v>0</v>
      </c>
      <c r="AA655" s="39">
        <f t="shared" si="1139"/>
        <v>0</v>
      </c>
      <c r="AB655" s="39">
        <f t="shared" si="1139"/>
        <v>0</v>
      </c>
      <c r="AC655" s="67"/>
      <c r="AD655" s="55"/>
    </row>
    <row r="656" spans="1:30" s="52" customFormat="1">
      <c r="A656" s="105" t="s">
        <v>634</v>
      </c>
      <c r="B656" s="74">
        <v>6526249</v>
      </c>
      <c r="C656" s="163">
        <f>ROUND(B656/12,2)</f>
        <v>543854.07999999996</v>
      </c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0.95850000000000002</v>
      </c>
      <c r="Y656" s="38">
        <v>4.1500000000000002E-2</v>
      </c>
      <c r="Z656" s="40"/>
      <c r="AA656" s="40"/>
      <c r="AB656" s="40"/>
      <c r="AC656" s="67"/>
      <c r="AD656" s="55"/>
    </row>
    <row r="657" spans="1:30" s="52" customFormat="1">
      <c r="A657" s="99"/>
      <c r="B657" s="60"/>
      <c r="C657" s="163"/>
      <c r="D657" s="39">
        <f t="shared" ref="D657:AB657" si="1140">$C656*D656</f>
        <v>0</v>
      </c>
      <c r="E657" s="39">
        <f t="shared" si="1140"/>
        <v>0</v>
      </c>
      <c r="F657" s="39">
        <f t="shared" si="1140"/>
        <v>0</v>
      </c>
      <c r="G657" s="39">
        <f t="shared" si="1140"/>
        <v>0</v>
      </c>
      <c r="H657" s="39">
        <f t="shared" si="1140"/>
        <v>0</v>
      </c>
      <c r="I657" s="39">
        <f t="shared" si="1140"/>
        <v>0</v>
      </c>
      <c r="J657" s="39">
        <f t="shared" si="1140"/>
        <v>0</v>
      </c>
      <c r="K657" s="39">
        <f t="shared" si="1140"/>
        <v>0</v>
      </c>
      <c r="L657" s="39">
        <f t="shared" si="1140"/>
        <v>0</v>
      </c>
      <c r="M657" s="39">
        <f t="shared" si="1140"/>
        <v>0</v>
      </c>
      <c r="N657" s="39">
        <f t="shared" si="1140"/>
        <v>0</v>
      </c>
      <c r="O657" s="39">
        <f t="shared" si="1140"/>
        <v>0</v>
      </c>
      <c r="P657" s="39">
        <f t="shared" si="1140"/>
        <v>0</v>
      </c>
      <c r="Q657" s="39">
        <f t="shared" si="1140"/>
        <v>0</v>
      </c>
      <c r="R657" s="39">
        <f t="shared" si="1140"/>
        <v>0</v>
      </c>
      <c r="S657" s="39">
        <f t="shared" si="1140"/>
        <v>0</v>
      </c>
      <c r="T657" s="39">
        <f t="shared" si="1140"/>
        <v>0</v>
      </c>
      <c r="U657" s="39">
        <f t="shared" si="1140"/>
        <v>0</v>
      </c>
      <c r="V657" s="39">
        <f t="shared" si="1140"/>
        <v>0</v>
      </c>
      <c r="W657" s="39">
        <f t="shared" si="1140"/>
        <v>0</v>
      </c>
      <c r="X657" s="39">
        <f t="shared" si="1140"/>
        <v>521284.13567999995</v>
      </c>
      <c r="Y657" s="39">
        <f t="shared" si="1140"/>
        <v>22569.944319999999</v>
      </c>
      <c r="Z657" s="39">
        <f t="shared" si="1140"/>
        <v>0</v>
      </c>
      <c r="AA657" s="39">
        <f t="shared" si="1140"/>
        <v>0</v>
      </c>
      <c r="AB657" s="39">
        <f t="shared" si="1140"/>
        <v>0</v>
      </c>
      <c r="AC657" s="67"/>
      <c r="AD657" s="55"/>
    </row>
    <row r="658" spans="1:30" s="52" customFormat="1">
      <c r="A658" s="105" t="s">
        <v>635</v>
      </c>
      <c r="B658" s="74">
        <v>8127620</v>
      </c>
      <c r="C658" s="163">
        <f>ROUND(B658/12,2)</f>
        <v>677301.67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>
        <v>0.95850000000000002</v>
      </c>
      <c r="Y658" s="38">
        <v>4.1500000000000002E-2</v>
      </c>
      <c r="Z658" s="40"/>
      <c r="AA658" s="40"/>
      <c r="AB658" s="40"/>
      <c r="AC658" s="67"/>
      <c r="AD658" s="55"/>
    </row>
    <row r="659" spans="1:30" s="52" customFormat="1">
      <c r="A659" s="99"/>
      <c r="B659" s="60"/>
      <c r="C659" s="163"/>
      <c r="D659" s="39">
        <f t="shared" ref="D659:AB659" si="1141">$C658*D658</f>
        <v>0</v>
      </c>
      <c r="E659" s="39">
        <f t="shared" si="1141"/>
        <v>0</v>
      </c>
      <c r="F659" s="39">
        <f t="shared" si="1141"/>
        <v>0</v>
      </c>
      <c r="G659" s="39">
        <f t="shared" si="1141"/>
        <v>0</v>
      </c>
      <c r="H659" s="39">
        <f t="shared" si="1141"/>
        <v>0</v>
      </c>
      <c r="I659" s="39">
        <f t="shared" si="1141"/>
        <v>0</v>
      </c>
      <c r="J659" s="39">
        <f t="shared" si="1141"/>
        <v>0</v>
      </c>
      <c r="K659" s="39">
        <f t="shared" si="1141"/>
        <v>0</v>
      </c>
      <c r="L659" s="39">
        <f t="shared" si="1141"/>
        <v>0</v>
      </c>
      <c r="M659" s="39">
        <f t="shared" si="1141"/>
        <v>0</v>
      </c>
      <c r="N659" s="39">
        <f t="shared" si="1141"/>
        <v>0</v>
      </c>
      <c r="O659" s="39">
        <f t="shared" si="1141"/>
        <v>0</v>
      </c>
      <c r="P659" s="39">
        <f t="shared" si="1141"/>
        <v>0</v>
      </c>
      <c r="Q659" s="39">
        <f t="shared" si="1141"/>
        <v>0</v>
      </c>
      <c r="R659" s="39">
        <f t="shared" si="1141"/>
        <v>0</v>
      </c>
      <c r="S659" s="39">
        <f t="shared" si="1141"/>
        <v>0</v>
      </c>
      <c r="T659" s="39">
        <f t="shared" si="1141"/>
        <v>0</v>
      </c>
      <c r="U659" s="39">
        <f t="shared" si="1141"/>
        <v>0</v>
      </c>
      <c r="V659" s="39">
        <f t="shared" si="1141"/>
        <v>0</v>
      </c>
      <c r="W659" s="39">
        <f t="shared" si="1141"/>
        <v>0</v>
      </c>
      <c r="X659" s="39">
        <f t="shared" si="1141"/>
        <v>649193.65069500008</v>
      </c>
      <c r="Y659" s="39">
        <f t="shared" si="1141"/>
        <v>28108.019305000002</v>
      </c>
      <c r="Z659" s="39">
        <f t="shared" si="1141"/>
        <v>0</v>
      </c>
      <c r="AA659" s="39">
        <f t="shared" si="1141"/>
        <v>0</v>
      </c>
      <c r="AB659" s="39">
        <f t="shared" si="1141"/>
        <v>0</v>
      </c>
      <c r="AC659" s="67"/>
      <c r="AD659" s="55"/>
    </row>
    <row r="660" spans="1:30" s="52" customFormat="1">
      <c r="A660" s="105" t="s">
        <v>636</v>
      </c>
      <c r="B660" s="74">
        <v>2667409</v>
      </c>
      <c r="C660" s="163">
        <f>ROUND(B660/12,2)</f>
        <v>222284.08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>
        <v>0.95850000000000002</v>
      </c>
      <c r="Y660" s="38">
        <v>4.1500000000000002E-2</v>
      </c>
      <c r="Z660" s="40"/>
      <c r="AA660" s="40"/>
      <c r="AB660" s="40"/>
      <c r="AC660" s="67"/>
      <c r="AD660" s="55"/>
    </row>
    <row r="661" spans="1:30" s="52" customFormat="1">
      <c r="A661" s="99"/>
      <c r="B661" s="60"/>
      <c r="C661" s="163"/>
      <c r="D661" s="39">
        <f t="shared" ref="D661:AB661" si="1142">$C660*D660</f>
        <v>0</v>
      </c>
      <c r="E661" s="39">
        <f t="shared" si="1142"/>
        <v>0</v>
      </c>
      <c r="F661" s="39">
        <f t="shared" si="1142"/>
        <v>0</v>
      </c>
      <c r="G661" s="39">
        <f t="shared" si="1142"/>
        <v>0</v>
      </c>
      <c r="H661" s="39">
        <f t="shared" si="1142"/>
        <v>0</v>
      </c>
      <c r="I661" s="39">
        <f t="shared" si="1142"/>
        <v>0</v>
      </c>
      <c r="J661" s="39">
        <f t="shared" si="1142"/>
        <v>0</v>
      </c>
      <c r="K661" s="39">
        <f t="shared" si="1142"/>
        <v>0</v>
      </c>
      <c r="L661" s="39">
        <f t="shared" si="1142"/>
        <v>0</v>
      </c>
      <c r="M661" s="39">
        <f t="shared" si="1142"/>
        <v>0</v>
      </c>
      <c r="N661" s="39">
        <f t="shared" si="1142"/>
        <v>0</v>
      </c>
      <c r="O661" s="39">
        <f t="shared" si="1142"/>
        <v>0</v>
      </c>
      <c r="P661" s="39">
        <f t="shared" si="1142"/>
        <v>0</v>
      </c>
      <c r="Q661" s="39">
        <f t="shared" si="1142"/>
        <v>0</v>
      </c>
      <c r="R661" s="39">
        <f t="shared" si="1142"/>
        <v>0</v>
      </c>
      <c r="S661" s="39">
        <f t="shared" si="1142"/>
        <v>0</v>
      </c>
      <c r="T661" s="39">
        <f t="shared" si="1142"/>
        <v>0</v>
      </c>
      <c r="U661" s="39">
        <f t="shared" si="1142"/>
        <v>0</v>
      </c>
      <c r="V661" s="39">
        <f t="shared" si="1142"/>
        <v>0</v>
      </c>
      <c r="W661" s="39">
        <f t="shared" si="1142"/>
        <v>0</v>
      </c>
      <c r="X661" s="39">
        <f t="shared" si="1142"/>
        <v>213059.29068000001</v>
      </c>
      <c r="Y661" s="39">
        <f t="shared" si="1142"/>
        <v>9224.7893199999999</v>
      </c>
      <c r="Z661" s="39">
        <f t="shared" si="1142"/>
        <v>0</v>
      </c>
      <c r="AA661" s="39">
        <f t="shared" si="1142"/>
        <v>0</v>
      </c>
      <c r="AB661" s="39">
        <f t="shared" si="1142"/>
        <v>0</v>
      </c>
      <c r="AC661" s="67"/>
      <c r="AD661" s="55"/>
    </row>
    <row r="662" spans="1:30" s="52" customFormat="1">
      <c r="A662" s="105" t="s">
        <v>637</v>
      </c>
      <c r="B662" s="74">
        <v>2018522</v>
      </c>
      <c r="C662" s="163">
        <f>ROUND(B662/12,2)</f>
        <v>168210.17</v>
      </c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>
        <v>0.95850000000000002</v>
      </c>
      <c r="Y662" s="38">
        <v>4.1500000000000002E-2</v>
      </c>
      <c r="Z662" s="40"/>
      <c r="AA662" s="40"/>
      <c r="AB662" s="40"/>
      <c r="AC662" s="67"/>
      <c r="AD662" s="55"/>
    </row>
    <row r="663" spans="1:30" s="52" customFormat="1">
      <c r="A663" s="99"/>
      <c r="B663" s="60"/>
      <c r="C663" s="163"/>
      <c r="D663" s="39">
        <f t="shared" ref="D663:AB663" si="1143">$C662*D662</f>
        <v>0</v>
      </c>
      <c r="E663" s="39">
        <f t="shared" si="1143"/>
        <v>0</v>
      </c>
      <c r="F663" s="39">
        <f t="shared" si="1143"/>
        <v>0</v>
      </c>
      <c r="G663" s="39">
        <f t="shared" si="1143"/>
        <v>0</v>
      </c>
      <c r="H663" s="39">
        <f t="shared" si="1143"/>
        <v>0</v>
      </c>
      <c r="I663" s="39">
        <f t="shared" si="1143"/>
        <v>0</v>
      </c>
      <c r="J663" s="39">
        <f t="shared" si="1143"/>
        <v>0</v>
      </c>
      <c r="K663" s="39">
        <f t="shared" si="1143"/>
        <v>0</v>
      </c>
      <c r="L663" s="39">
        <f t="shared" si="1143"/>
        <v>0</v>
      </c>
      <c r="M663" s="39">
        <f t="shared" si="1143"/>
        <v>0</v>
      </c>
      <c r="N663" s="39">
        <f t="shared" si="1143"/>
        <v>0</v>
      </c>
      <c r="O663" s="39">
        <f t="shared" si="1143"/>
        <v>0</v>
      </c>
      <c r="P663" s="39">
        <f t="shared" si="1143"/>
        <v>0</v>
      </c>
      <c r="Q663" s="39">
        <f t="shared" si="1143"/>
        <v>0</v>
      </c>
      <c r="R663" s="39">
        <f t="shared" si="1143"/>
        <v>0</v>
      </c>
      <c r="S663" s="39">
        <f t="shared" si="1143"/>
        <v>0</v>
      </c>
      <c r="T663" s="39">
        <f t="shared" si="1143"/>
        <v>0</v>
      </c>
      <c r="U663" s="39">
        <f t="shared" si="1143"/>
        <v>0</v>
      </c>
      <c r="V663" s="39">
        <f t="shared" si="1143"/>
        <v>0</v>
      </c>
      <c r="W663" s="39">
        <f t="shared" si="1143"/>
        <v>0</v>
      </c>
      <c r="X663" s="39">
        <f t="shared" si="1143"/>
        <v>161229.44794500002</v>
      </c>
      <c r="Y663" s="39">
        <f t="shared" si="1143"/>
        <v>6980.7220550000011</v>
      </c>
      <c r="Z663" s="39">
        <f t="shared" si="1143"/>
        <v>0</v>
      </c>
      <c r="AA663" s="39">
        <f t="shared" si="1143"/>
        <v>0</v>
      </c>
      <c r="AB663" s="39">
        <f t="shared" si="1143"/>
        <v>0</v>
      </c>
      <c r="AC663" s="67"/>
      <c r="AD663" s="55"/>
    </row>
    <row r="664" spans="1:30" s="52" customFormat="1">
      <c r="A664" s="105" t="s">
        <v>638</v>
      </c>
      <c r="B664" s="74">
        <v>5506411</v>
      </c>
      <c r="C664" s="163">
        <f>ROUND(B664/12,2)</f>
        <v>458867.58</v>
      </c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>
        <v>0.95850000000000002</v>
      </c>
      <c r="Y664" s="38">
        <v>4.1500000000000002E-2</v>
      </c>
      <c r="Z664" s="40"/>
      <c r="AA664" s="40"/>
      <c r="AB664" s="40"/>
      <c r="AC664" s="67"/>
      <c r="AD664" s="55"/>
    </row>
    <row r="665" spans="1:30" s="52" customFormat="1">
      <c r="A665" s="99"/>
      <c r="B665" s="60"/>
      <c r="C665" s="163"/>
      <c r="D665" s="39">
        <f t="shared" ref="D665:AB665" si="1144">$C664*D664</f>
        <v>0</v>
      </c>
      <c r="E665" s="39">
        <f t="shared" si="1144"/>
        <v>0</v>
      </c>
      <c r="F665" s="39">
        <f t="shared" si="1144"/>
        <v>0</v>
      </c>
      <c r="G665" s="39">
        <f t="shared" si="1144"/>
        <v>0</v>
      </c>
      <c r="H665" s="39">
        <f t="shared" si="1144"/>
        <v>0</v>
      </c>
      <c r="I665" s="39">
        <f t="shared" si="1144"/>
        <v>0</v>
      </c>
      <c r="J665" s="39">
        <f t="shared" si="1144"/>
        <v>0</v>
      </c>
      <c r="K665" s="39">
        <f t="shared" si="1144"/>
        <v>0</v>
      </c>
      <c r="L665" s="39">
        <f t="shared" si="1144"/>
        <v>0</v>
      </c>
      <c r="M665" s="39">
        <f t="shared" si="1144"/>
        <v>0</v>
      </c>
      <c r="N665" s="39">
        <f t="shared" si="1144"/>
        <v>0</v>
      </c>
      <c r="O665" s="39">
        <f t="shared" si="1144"/>
        <v>0</v>
      </c>
      <c r="P665" s="39">
        <f t="shared" si="1144"/>
        <v>0</v>
      </c>
      <c r="Q665" s="39">
        <f t="shared" si="1144"/>
        <v>0</v>
      </c>
      <c r="R665" s="39">
        <f t="shared" si="1144"/>
        <v>0</v>
      </c>
      <c r="S665" s="39">
        <f t="shared" si="1144"/>
        <v>0</v>
      </c>
      <c r="T665" s="39">
        <f t="shared" si="1144"/>
        <v>0</v>
      </c>
      <c r="U665" s="39">
        <f t="shared" si="1144"/>
        <v>0</v>
      </c>
      <c r="V665" s="39">
        <f t="shared" si="1144"/>
        <v>0</v>
      </c>
      <c r="W665" s="39">
        <f t="shared" si="1144"/>
        <v>0</v>
      </c>
      <c r="X665" s="39">
        <f t="shared" si="1144"/>
        <v>439824.57543000003</v>
      </c>
      <c r="Y665" s="39">
        <f t="shared" si="1144"/>
        <v>19043.004570000001</v>
      </c>
      <c r="Z665" s="39">
        <f t="shared" si="1144"/>
        <v>0</v>
      </c>
      <c r="AA665" s="39">
        <f t="shared" si="1144"/>
        <v>0</v>
      </c>
      <c r="AB665" s="39">
        <f t="shared" si="1144"/>
        <v>0</v>
      </c>
      <c r="AC665" s="67"/>
      <c r="AD665" s="55"/>
    </row>
    <row r="666" spans="1:30" s="52" customFormat="1">
      <c r="A666" s="105" t="s">
        <v>639</v>
      </c>
      <c r="B666" s="74">
        <v>2527965</v>
      </c>
      <c r="C666" s="163">
        <f>ROUND(B666/12,2)</f>
        <v>210663.75</v>
      </c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>
        <v>0.95850000000000002</v>
      </c>
      <c r="Y666" s="38">
        <v>4.1500000000000002E-2</v>
      </c>
      <c r="Z666" s="40"/>
      <c r="AA666" s="40"/>
      <c r="AB666" s="40"/>
      <c r="AC666" s="67"/>
      <c r="AD666" s="55"/>
    </row>
    <row r="667" spans="1:30" s="52" customFormat="1">
      <c r="A667" s="99"/>
      <c r="B667" s="60"/>
      <c r="C667" s="163"/>
      <c r="D667" s="39">
        <f t="shared" ref="D667:AB667" si="1145">$C666*D666</f>
        <v>0</v>
      </c>
      <c r="E667" s="39">
        <f t="shared" si="1145"/>
        <v>0</v>
      </c>
      <c r="F667" s="39">
        <f t="shared" si="1145"/>
        <v>0</v>
      </c>
      <c r="G667" s="39">
        <f t="shared" si="1145"/>
        <v>0</v>
      </c>
      <c r="H667" s="39">
        <f t="shared" si="1145"/>
        <v>0</v>
      </c>
      <c r="I667" s="39">
        <f t="shared" si="1145"/>
        <v>0</v>
      </c>
      <c r="J667" s="39">
        <f t="shared" si="1145"/>
        <v>0</v>
      </c>
      <c r="K667" s="39">
        <f t="shared" si="1145"/>
        <v>0</v>
      </c>
      <c r="L667" s="39">
        <f t="shared" si="1145"/>
        <v>0</v>
      </c>
      <c r="M667" s="39">
        <f t="shared" si="1145"/>
        <v>0</v>
      </c>
      <c r="N667" s="39">
        <f t="shared" si="1145"/>
        <v>0</v>
      </c>
      <c r="O667" s="39">
        <f t="shared" si="1145"/>
        <v>0</v>
      </c>
      <c r="P667" s="39">
        <f t="shared" si="1145"/>
        <v>0</v>
      </c>
      <c r="Q667" s="39">
        <f t="shared" si="1145"/>
        <v>0</v>
      </c>
      <c r="R667" s="39">
        <f t="shared" si="1145"/>
        <v>0</v>
      </c>
      <c r="S667" s="39">
        <f t="shared" si="1145"/>
        <v>0</v>
      </c>
      <c r="T667" s="39">
        <f t="shared" si="1145"/>
        <v>0</v>
      </c>
      <c r="U667" s="39">
        <f t="shared" si="1145"/>
        <v>0</v>
      </c>
      <c r="V667" s="39">
        <f t="shared" si="1145"/>
        <v>0</v>
      </c>
      <c r="W667" s="39">
        <f t="shared" si="1145"/>
        <v>0</v>
      </c>
      <c r="X667" s="39">
        <f t="shared" si="1145"/>
        <v>201921.204375</v>
      </c>
      <c r="Y667" s="39">
        <f t="shared" si="1145"/>
        <v>8742.5456250000007</v>
      </c>
      <c r="Z667" s="39">
        <f t="shared" si="1145"/>
        <v>0</v>
      </c>
      <c r="AA667" s="39">
        <f t="shared" si="1145"/>
        <v>0</v>
      </c>
      <c r="AB667" s="39">
        <f t="shared" si="1145"/>
        <v>0</v>
      </c>
      <c r="AC667" s="67"/>
      <c r="AD667" s="55"/>
    </row>
    <row r="668" spans="1:30" s="52" customFormat="1">
      <c r="A668" s="105" t="s">
        <v>640</v>
      </c>
      <c r="B668" s="74">
        <v>1244603</v>
      </c>
      <c r="C668" s="163">
        <f>ROUND(B668/12,2)</f>
        <v>103716.92</v>
      </c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>
        <v>0.95850000000000002</v>
      </c>
      <c r="Y668" s="38">
        <v>4.1500000000000002E-2</v>
      </c>
      <c r="Z668" s="40"/>
      <c r="AA668" s="40"/>
      <c r="AB668" s="40"/>
      <c r="AC668" s="67"/>
      <c r="AD668" s="55"/>
    </row>
    <row r="669" spans="1:30" s="52" customFormat="1">
      <c r="A669" s="99"/>
      <c r="B669" s="60"/>
      <c r="C669" s="163"/>
      <c r="D669" s="39">
        <f t="shared" ref="D669:AB669" si="1146">$C668*D668</f>
        <v>0</v>
      </c>
      <c r="E669" s="39">
        <f t="shared" si="1146"/>
        <v>0</v>
      </c>
      <c r="F669" s="39">
        <f t="shared" si="1146"/>
        <v>0</v>
      </c>
      <c r="G669" s="39">
        <f t="shared" si="1146"/>
        <v>0</v>
      </c>
      <c r="H669" s="39">
        <f t="shared" si="1146"/>
        <v>0</v>
      </c>
      <c r="I669" s="39">
        <f t="shared" si="1146"/>
        <v>0</v>
      </c>
      <c r="J669" s="39">
        <f t="shared" si="1146"/>
        <v>0</v>
      </c>
      <c r="K669" s="39">
        <f t="shared" si="1146"/>
        <v>0</v>
      </c>
      <c r="L669" s="39">
        <f t="shared" si="1146"/>
        <v>0</v>
      </c>
      <c r="M669" s="39">
        <f t="shared" si="1146"/>
        <v>0</v>
      </c>
      <c r="N669" s="39">
        <f t="shared" si="1146"/>
        <v>0</v>
      </c>
      <c r="O669" s="39">
        <f t="shared" si="1146"/>
        <v>0</v>
      </c>
      <c r="P669" s="39">
        <f t="shared" si="1146"/>
        <v>0</v>
      </c>
      <c r="Q669" s="39">
        <f t="shared" si="1146"/>
        <v>0</v>
      </c>
      <c r="R669" s="39">
        <f t="shared" si="1146"/>
        <v>0</v>
      </c>
      <c r="S669" s="39">
        <f t="shared" si="1146"/>
        <v>0</v>
      </c>
      <c r="T669" s="39">
        <f t="shared" si="1146"/>
        <v>0</v>
      </c>
      <c r="U669" s="39">
        <f t="shared" si="1146"/>
        <v>0</v>
      </c>
      <c r="V669" s="39">
        <f t="shared" si="1146"/>
        <v>0</v>
      </c>
      <c r="W669" s="39">
        <f t="shared" si="1146"/>
        <v>0</v>
      </c>
      <c r="X669" s="39">
        <f t="shared" si="1146"/>
        <v>99412.667820000002</v>
      </c>
      <c r="Y669" s="39">
        <f t="shared" si="1146"/>
        <v>4304.2521800000004</v>
      </c>
      <c r="Z669" s="39">
        <f t="shared" si="1146"/>
        <v>0</v>
      </c>
      <c r="AA669" s="39">
        <f t="shared" si="1146"/>
        <v>0</v>
      </c>
      <c r="AB669" s="39">
        <f t="shared" si="1146"/>
        <v>0</v>
      </c>
      <c r="AC669" s="67"/>
      <c r="AD669" s="55"/>
    </row>
    <row r="670" spans="1:30" s="52" customFormat="1">
      <c r="A670" s="105" t="s">
        <v>641</v>
      </c>
      <c r="B670" s="74">
        <v>1844178</v>
      </c>
      <c r="C670" s="163">
        <f>ROUND(B670/12,2)</f>
        <v>153681.5</v>
      </c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>
        <v>0.95850000000000002</v>
      </c>
      <c r="Y670" s="38">
        <v>4.1500000000000002E-2</v>
      </c>
      <c r="Z670" s="40"/>
      <c r="AA670" s="40"/>
      <c r="AB670" s="40"/>
      <c r="AC670" s="67"/>
      <c r="AD670" s="55"/>
    </row>
    <row r="671" spans="1:30" s="52" customFormat="1">
      <c r="A671" s="99"/>
      <c r="B671" s="60"/>
      <c r="C671" s="163"/>
      <c r="D671" s="39">
        <f t="shared" ref="D671:AB671" si="1147">$C670*D670</f>
        <v>0</v>
      </c>
      <c r="E671" s="39">
        <f t="shared" si="1147"/>
        <v>0</v>
      </c>
      <c r="F671" s="39">
        <f t="shared" si="1147"/>
        <v>0</v>
      </c>
      <c r="G671" s="39">
        <f t="shared" si="1147"/>
        <v>0</v>
      </c>
      <c r="H671" s="39">
        <f t="shared" si="1147"/>
        <v>0</v>
      </c>
      <c r="I671" s="39">
        <f t="shared" si="1147"/>
        <v>0</v>
      </c>
      <c r="J671" s="39">
        <f t="shared" si="1147"/>
        <v>0</v>
      </c>
      <c r="K671" s="39">
        <f t="shared" si="1147"/>
        <v>0</v>
      </c>
      <c r="L671" s="39">
        <f t="shared" si="1147"/>
        <v>0</v>
      </c>
      <c r="M671" s="39">
        <f t="shared" si="1147"/>
        <v>0</v>
      </c>
      <c r="N671" s="39">
        <f t="shared" si="1147"/>
        <v>0</v>
      </c>
      <c r="O671" s="39">
        <f t="shared" si="1147"/>
        <v>0</v>
      </c>
      <c r="P671" s="39">
        <f t="shared" si="1147"/>
        <v>0</v>
      </c>
      <c r="Q671" s="39">
        <f t="shared" si="1147"/>
        <v>0</v>
      </c>
      <c r="R671" s="39">
        <f t="shared" si="1147"/>
        <v>0</v>
      </c>
      <c r="S671" s="39">
        <f t="shared" si="1147"/>
        <v>0</v>
      </c>
      <c r="T671" s="39">
        <f t="shared" si="1147"/>
        <v>0</v>
      </c>
      <c r="U671" s="39">
        <f t="shared" si="1147"/>
        <v>0</v>
      </c>
      <c r="V671" s="39">
        <f t="shared" si="1147"/>
        <v>0</v>
      </c>
      <c r="W671" s="39">
        <f t="shared" si="1147"/>
        <v>0</v>
      </c>
      <c r="X671" s="39">
        <f t="shared" si="1147"/>
        <v>147303.71775000001</v>
      </c>
      <c r="Y671" s="39">
        <f t="shared" si="1147"/>
        <v>6377.7822500000002</v>
      </c>
      <c r="Z671" s="39">
        <f t="shared" si="1147"/>
        <v>0</v>
      </c>
      <c r="AA671" s="39">
        <f t="shared" si="1147"/>
        <v>0</v>
      </c>
      <c r="AB671" s="39">
        <f t="shared" si="1147"/>
        <v>0</v>
      </c>
      <c r="AC671" s="67"/>
      <c r="AD671" s="55"/>
    </row>
    <row r="672" spans="1:30" s="52" customFormat="1">
      <c r="A672" s="105" t="s">
        <v>642</v>
      </c>
      <c r="B672" s="74">
        <v>3890117</v>
      </c>
      <c r="C672" s="163">
        <f>ROUND(B672/12,2)</f>
        <v>324176.42</v>
      </c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>
        <v>0.95850000000000002</v>
      </c>
      <c r="Y672" s="38">
        <v>4.1500000000000002E-2</v>
      </c>
      <c r="Z672" s="40"/>
      <c r="AA672" s="40"/>
      <c r="AB672" s="40"/>
      <c r="AC672" s="67"/>
      <c r="AD672" s="55"/>
    </row>
    <row r="673" spans="1:30" s="52" customFormat="1">
      <c r="A673" s="99"/>
      <c r="B673" s="60"/>
      <c r="C673" s="163"/>
      <c r="D673" s="39">
        <f t="shared" ref="D673:AB673" si="1148">$C672*D672</f>
        <v>0</v>
      </c>
      <c r="E673" s="39">
        <f t="shared" si="1148"/>
        <v>0</v>
      </c>
      <c r="F673" s="39">
        <f t="shared" si="1148"/>
        <v>0</v>
      </c>
      <c r="G673" s="39">
        <f t="shared" si="1148"/>
        <v>0</v>
      </c>
      <c r="H673" s="39">
        <f t="shared" si="1148"/>
        <v>0</v>
      </c>
      <c r="I673" s="39">
        <f t="shared" si="1148"/>
        <v>0</v>
      </c>
      <c r="J673" s="39">
        <f t="shared" si="1148"/>
        <v>0</v>
      </c>
      <c r="K673" s="39">
        <f t="shared" si="1148"/>
        <v>0</v>
      </c>
      <c r="L673" s="39">
        <f t="shared" si="1148"/>
        <v>0</v>
      </c>
      <c r="M673" s="39">
        <f t="shared" si="1148"/>
        <v>0</v>
      </c>
      <c r="N673" s="39">
        <f t="shared" si="1148"/>
        <v>0</v>
      </c>
      <c r="O673" s="39">
        <f t="shared" si="1148"/>
        <v>0</v>
      </c>
      <c r="P673" s="39">
        <f t="shared" si="1148"/>
        <v>0</v>
      </c>
      <c r="Q673" s="39">
        <f t="shared" si="1148"/>
        <v>0</v>
      </c>
      <c r="R673" s="39">
        <f t="shared" si="1148"/>
        <v>0</v>
      </c>
      <c r="S673" s="39">
        <f t="shared" si="1148"/>
        <v>0</v>
      </c>
      <c r="T673" s="39">
        <f t="shared" si="1148"/>
        <v>0</v>
      </c>
      <c r="U673" s="39">
        <f t="shared" si="1148"/>
        <v>0</v>
      </c>
      <c r="V673" s="39">
        <f t="shared" si="1148"/>
        <v>0</v>
      </c>
      <c r="W673" s="39">
        <f t="shared" si="1148"/>
        <v>0</v>
      </c>
      <c r="X673" s="39">
        <f t="shared" si="1148"/>
        <v>310723.09856999997</v>
      </c>
      <c r="Y673" s="39">
        <f t="shared" si="1148"/>
        <v>13453.32143</v>
      </c>
      <c r="Z673" s="39">
        <f t="shared" si="1148"/>
        <v>0</v>
      </c>
      <c r="AA673" s="39">
        <f t="shared" si="1148"/>
        <v>0</v>
      </c>
      <c r="AB673" s="39">
        <f t="shared" si="1148"/>
        <v>0</v>
      </c>
      <c r="AC673" s="67"/>
      <c r="AD673" s="55"/>
    </row>
    <row r="674" spans="1:30" s="52" customFormat="1">
      <c r="A674" s="105" t="s">
        <v>643</v>
      </c>
      <c r="B674" s="74">
        <v>3517026</v>
      </c>
      <c r="C674" s="163">
        <f>ROUND(B674/12,2)</f>
        <v>293085.5</v>
      </c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>
        <v>0.95850000000000002</v>
      </c>
      <c r="Y674" s="38">
        <v>4.1500000000000002E-2</v>
      </c>
      <c r="Z674" s="40"/>
      <c r="AA674" s="40"/>
      <c r="AB674" s="40"/>
      <c r="AC674" s="67"/>
      <c r="AD674" s="55"/>
    </row>
    <row r="675" spans="1:30" s="52" customFormat="1">
      <c r="A675" s="99"/>
      <c r="B675" s="60"/>
      <c r="C675" s="163"/>
      <c r="D675" s="39">
        <f t="shared" ref="D675:AB675" si="1149">$C674*D674</f>
        <v>0</v>
      </c>
      <c r="E675" s="39">
        <f t="shared" si="1149"/>
        <v>0</v>
      </c>
      <c r="F675" s="39">
        <f t="shared" si="1149"/>
        <v>0</v>
      </c>
      <c r="G675" s="39">
        <f t="shared" si="1149"/>
        <v>0</v>
      </c>
      <c r="H675" s="39">
        <f t="shared" si="1149"/>
        <v>0</v>
      </c>
      <c r="I675" s="39">
        <f t="shared" si="1149"/>
        <v>0</v>
      </c>
      <c r="J675" s="39">
        <f t="shared" si="1149"/>
        <v>0</v>
      </c>
      <c r="K675" s="39">
        <f t="shared" si="1149"/>
        <v>0</v>
      </c>
      <c r="L675" s="39">
        <f t="shared" si="1149"/>
        <v>0</v>
      </c>
      <c r="M675" s="39">
        <f t="shared" si="1149"/>
        <v>0</v>
      </c>
      <c r="N675" s="39">
        <f t="shared" si="1149"/>
        <v>0</v>
      </c>
      <c r="O675" s="39">
        <f t="shared" si="1149"/>
        <v>0</v>
      </c>
      <c r="P675" s="39">
        <f t="shared" si="1149"/>
        <v>0</v>
      </c>
      <c r="Q675" s="39">
        <f t="shared" si="1149"/>
        <v>0</v>
      </c>
      <c r="R675" s="39">
        <f t="shared" si="1149"/>
        <v>0</v>
      </c>
      <c r="S675" s="39">
        <f t="shared" si="1149"/>
        <v>0</v>
      </c>
      <c r="T675" s="39">
        <f t="shared" si="1149"/>
        <v>0</v>
      </c>
      <c r="U675" s="39">
        <f t="shared" si="1149"/>
        <v>0</v>
      </c>
      <c r="V675" s="39">
        <f t="shared" si="1149"/>
        <v>0</v>
      </c>
      <c r="W675" s="39">
        <f t="shared" si="1149"/>
        <v>0</v>
      </c>
      <c r="X675" s="39">
        <f t="shared" si="1149"/>
        <v>280922.45175000001</v>
      </c>
      <c r="Y675" s="39">
        <f t="shared" si="1149"/>
        <v>12163.04825</v>
      </c>
      <c r="Z675" s="39">
        <f t="shared" si="1149"/>
        <v>0</v>
      </c>
      <c r="AA675" s="39">
        <f t="shared" si="1149"/>
        <v>0</v>
      </c>
      <c r="AB675" s="39">
        <f t="shared" si="1149"/>
        <v>0</v>
      </c>
      <c r="AC675" s="67"/>
      <c r="AD675" s="55"/>
    </row>
    <row r="676" spans="1:30" s="52" customFormat="1">
      <c r="A676" s="105" t="s">
        <v>644</v>
      </c>
      <c r="B676" s="74">
        <v>351432</v>
      </c>
      <c r="C676" s="163">
        <f>ROUND(B676/12,2)</f>
        <v>29286</v>
      </c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>
        <v>0.95850000000000002</v>
      </c>
      <c r="Y676" s="38">
        <v>4.1500000000000002E-2</v>
      </c>
      <c r="Z676" s="40"/>
      <c r="AA676" s="40"/>
      <c r="AB676" s="40"/>
      <c r="AC676" s="67"/>
      <c r="AD676" s="55"/>
    </row>
    <row r="677" spans="1:30" s="52" customFormat="1">
      <c r="A677" s="99"/>
      <c r="B677" s="60"/>
      <c r="C677" s="163"/>
      <c r="D677" s="39">
        <f t="shared" ref="D677:AB677" si="1150">$C676*D676</f>
        <v>0</v>
      </c>
      <c r="E677" s="39">
        <f t="shared" si="1150"/>
        <v>0</v>
      </c>
      <c r="F677" s="39">
        <f t="shared" si="1150"/>
        <v>0</v>
      </c>
      <c r="G677" s="39">
        <f t="shared" si="1150"/>
        <v>0</v>
      </c>
      <c r="H677" s="39">
        <f t="shared" si="1150"/>
        <v>0</v>
      </c>
      <c r="I677" s="39">
        <f t="shared" si="1150"/>
        <v>0</v>
      </c>
      <c r="J677" s="39">
        <f t="shared" si="1150"/>
        <v>0</v>
      </c>
      <c r="K677" s="39">
        <f t="shared" si="1150"/>
        <v>0</v>
      </c>
      <c r="L677" s="39">
        <f t="shared" si="1150"/>
        <v>0</v>
      </c>
      <c r="M677" s="39">
        <f t="shared" si="1150"/>
        <v>0</v>
      </c>
      <c r="N677" s="39">
        <f t="shared" si="1150"/>
        <v>0</v>
      </c>
      <c r="O677" s="39">
        <f t="shared" si="1150"/>
        <v>0</v>
      </c>
      <c r="P677" s="39">
        <f t="shared" si="1150"/>
        <v>0</v>
      </c>
      <c r="Q677" s="39">
        <f t="shared" si="1150"/>
        <v>0</v>
      </c>
      <c r="R677" s="39">
        <f t="shared" si="1150"/>
        <v>0</v>
      </c>
      <c r="S677" s="39">
        <f t="shared" si="1150"/>
        <v>0</v>
      </c>
      <c r="T677" s="39">
        <f t="shared" si="1150"/>
        <v>0</v>
      </c>
      <c r="U677" s="39">
        <f t="shared" si="1150"/>
        <v>0</v>
      </c>
      <c r="V677" s="39">
        <f t="shared" si="1150"/>
        <v>0</v>
      </c>
      <c r="W677" s="39">
        <f t="shared" si="1150"/>
        <v>0</v>
      </c>
      <c r="X677" s="39">
        <f t="shared" si="1150"/>
        <v>28070.631000000001</v>
      </c>
      <c r="Y677" s="39">
        <f t="shared" si="1150"/>
        <v>1215.3690000000001</v>
      </c>
      <c r="Z677" s="39">
        <f t="shared" si="1150"/>
        <v>0</v>
      </c>
      <c r="AA677" s="39">
        <f t="shared" si="1150"/>
        <v>0</v>
      </c>
      <c r="AB677" s="39">
        <f t="shared" si="1150"/>
        <v>0</v>
      </c>
      <c r="AC677" s="67"/>
      <c r="AD677" s="55"/>
    </row>
    <row r="678" spans="1:30" s="52" customFormat="1">
      <c r="A678" s="105" t="s">
        <v>645</v>
      </c>
      <c r="B678" s="74">
        <v>5792760</v>
      </c>
      <c r="C678" s="163">
        <f>ROUND(B678/12,2)</f>
        <v>482730</v>
      </c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>
        <v>0.95850000000000002</v>
      </c>
      <c r="Y678" s="38">
        <v>4.1500000000000002E-2</v>
      </c>
      <c r="Z678" s="40"/>
      <c r="AA678" s="40"/>
      <c r="AB678" s="40"/>
      <c r="AC678" s="67"/>
      <c r="AD678" s="55"/>
    </row>
    <row r="679" spans="1:30" s="52" customFormat="1">
      <c r="A679" s="99"/>
      <c r="B679" s="60"/>
      <c r="C679" s="163"/>
      <c r="D679" s="39">
        <f t="shared" ref="D679:AB679" si="1151">$C678*D678</f>
        <v>0</v>
      </c>
      <c r="E679" s="39">
        <f t="shared" si="1151"/>
        <v>0</v>
      </c>
      <c r="F679" s="39">
        <f t="shared" si="1151"/>
        <v>0</v>
      </c>
      <c r="G679" s="39">
        <f t="shared" si="1151"/>
        <v>0</v>
      </c>
      <c r="H679" s="39">
        <f t="shared" si="1151"/>
        <v>0</v>
      </c>
      <c r="I679" s="39">
        <f t="shared" si="1151"/>
        <v>0</v>
      </c>
      <c r="J679" s="39">
        <f t="shared" si="1151"/>
        <v>0</v>
      </c>
      <c r="K679" s="39">
        <f t="shared" si="1151"/>
        <v>0</v>
      </c>
      <c r="L679" s="39">
        <f t="shared" si="1151"/>
        <v>0</v>
      </c>
      <c r="M679" s="39">
        <f t="shared" si="1151"/>
        <v>0</v>
      </c>
      <c r="N679" s="39">
        <f t="shared" si="1151"/>
        <v>0</v>
      </c>
      <c r="O679" s="39">
        <f t="shared" si="1151"/>
        <v>0</v>
      </c>
      <c r="P679" s="39">
        <f t="shared" si="1151"/>
        <v>0</v>
      </c>
      <c r="Q679" s="39">
        <f t="shared" si="1151"/>
        <v>0</v>
      </c>
      <c r="R679" s="39">
        <f t="shared" si="1151"/>
        <v>0</v>
      </c>
      <c r="S679" s="39">
        <f t="shared" si="1151"/>
        <v>0</v>
      </c>
      <c r="T679" s="39">
        <f t="shared" si="1151"/>
        <v>0</v>
      </c>
      <c r="U679" s="39">
        <f t="shared" si="1151"/>
        <v>0</v>
      </c>
      <c r="V679" s="39">
        <f t="shared" si="1151"/>
        <v>0</v>
      </c>
      <c r="W679" s="39">
        <f t="shared" si="1151"/>
        <v>0</v>
      </c>
      <c r="X679" s="39">
        <f t="shared" si="1151"/>
        <v>462696.70500000002</v>
      </c>
      <c r="Y679" s="39">
        <f t="shared" si="1151"/>
        <v>20033.295000000002</v>
      </c>
      <c r="Z679" s="39">
        <f t="shared" si="1151"/>
        <v>0</v>
      </c>
      <c r="AA679" s="39">
        <f t="shared" si="1151"/>
        <v>0</v>
      </c>
      <c r="AB679" s="39">
        <f t="shared" si="1151"/>
        <v>0</v>
      </c>
      <c r="AC679" s="67"/>
      <c r="AD679" s="55"/>
    </row>
    <row r="680" spans="1:30" s="52" customFormat="1">
      <c r="A680" s="105" t="s">
        <v>646</v>
      </c>
      <c r="B680" s="74">
        <v>1741316</v>
      </c>
      <c r="C680" s="163">
        <f>ROUND(B680/12,2)</f>
        <v>145109.67000000001</v>
      </c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>
        <v>0.95850000000000002</v>
      </c>
      <c r="Y680" s="38">
        <v>4.1500000000000002E-2</v>
      </c>
      <c r="Z680" s="40"/>
      <c r="AA680" s="40"/>
      <c r="AB680" s="40"/>
      <c r="AC680" s="67"/>
      <c r="AD680" s="55"/>
    </row>
    <row r="681" spans="1:30" s="52" customFormat="1">
      <c r="A681" s="99"/>
      <c r="B681" s="60"/>
      <c r="C681" s="163"/>
      <c r="D681" s="39">
        <f t="shared" ref="D681:AB681" si="1152">$C680*D680</f>
        <v>0</v>
      </c>
      <c r="E681" s="39">
        <f t="shared" si="1152"/>
        <v>0</v>
      </c>
      <c r="F681" s="39">
        <f t="shared" si="1152"/>
        <v>0</v>
      </c>
      <c r="G681" s="39">
        <f t="shared" si="1152"/>
        <v>0</v>
      </c>
      <c r="H681" s="39">
        <f t="shared" si="1152"/>
        <v>0</v>
      </c>
      <c r="I681" s="39">
        <f t="shared" si="1152"/>
        <v>0</v>
      </c>
      <c r="J681" s="39">
        <f t="shared" si="1152"/>
        <v>0</v>
      </c>
      <c r="K681" s="39">
        <f t="shared" si="1152"/>
        <v>0</v>
      </c>
      <c r="L681" s="39">
        <f t="shared" si="1152"/>
        <v>0</v>
      </c>
      <c r="M681" s="39">
        <f t="shared" si="1152"/>
        <v>0</v>
      </c>
      <c r="N681" s="39">
        <f t="shared" si="1152"/>
        <v>0</v>
      </c>
      <c r="O681" s="39">
        <f t="shared" si="1152"/>
        <v>0</v>
      </c>
      <c r="P681" s="39">
        <f t="shared" si="1152"/>
        <v>0</v>
      </c>
      <c r="Q681" s="39">
        <f t="shared" si="1152"/>
        <v>0</v>
      </c>
      <c r="R681" s="39">
        <f t="shared" si="1152"/>
        <v>0</v>
      </c>
      <c r="S681" s="39">
        <f t="shared" si="1152"/>
        <v>0</v>
      </c>
      <c r="T681" s="39">
        <f t="shared" si="1152"/>
        <v>0</v>
      </c>
      <c r="U681" s="39">
        <f t="shared" si="1152"/>
        <v>0</v>
      </c>
      <c r="V681" s="39">
        <f t="shared" si="1152"/>
        <v>0</v>
      </c>
      <c r="W681" s="39">
        <f t="shared" si="1152"/>
        <v>0</v>
      </c>
      <c r="X681" s="39">
        <f t="shared" si="1152"/>
        <v>139087.61869500001</v>
      </c>
      <c r="Y681" s="39">
        <f t="shared" si="1152"/>
        <v>6022.0513050000009</v>
      </c>
      <c r="Z681" s="39">
        <f t="shared" si="1152"/>
        <v>0</v>
      </c>
      <c r="AA681" s="39">
        <f t="shared" si="1152"/>
        <v>0</v>
      </c>
      <c r="AB681" s="39">
        <f t="shared" si="1152"/>
        <v>0</v>
      </c>
      <c r="AC681" s="67"/>
      <c r="AD681" s="55"/>
    </row>
    <row r="682" spans="1:30" s="52" customFormat="1">
      <c r="A682" s="105" t="s">
        <v>647</v>
      </c>
      <c r="B682" s="74">
        <v>2603930</v>
      </c>
      <c r="C682" s="163">
        <f>ROUND(B682/12,2)</f>
        <v>216994.17</v>
      </c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>
        <v>0.95850000000000002</v>
      </c>
      <c r="Y682" s="38">
        <v>4.1500000000000002E-2</v>
      </c>
      <c r="Z682" s="40"/>
      <c r="AA682" s="40"/>
      <c r="AB682" s="40"/>
      <c r="AC682" s="67"/>
      <c r="AD682" s="55"/>
    </row>
    <row r="683" spans="1:30" s="52" customFormat="1">
      <c r="A683" s="99"/>
      <c r="B683" s="60"/>
      <c r="C683" s="163"/>
      <c r="D683" s="39">
        <f t="shared" ref="D683:AB683" si="1153">$C682*D682</f>
        <v>0</v>
      </c>
      <c r="E683" s="39">
        <f t="shared" si="1153"/>
        <v>0</v>
      </c>
      <c r="F683" s="39">
        <f t="shared" si="1153"/>
        <v>0</v>
      </c>
      <c r="G683" s="39">
        <f t="shared" si="1153"/>
        <v>0</v>
      </c>
      <c r="H683" s="39">
        <f t="shared" si="1153"/>
        <v>0</v>
      </c>
      <c r="I683" s="39">
        <f t="shared" si="1153"/>
        <v>0</v>
      </c>
      <c r="J683" s="39">
        <f t="shared" si="1153"/>
        <v>0</v>
      </c>
      <c r="K683" s="39">
        <f t="shared" si="1153"/>
        <v>0</v>
      </c>
      <c r="L683" s="39">
        <f t="shared" si="1153"/>
        <v>0</v>
      </c>
      <c r="M683" s="39">
        <f t="shared" si="1153"/>
        <v>0</v>
      </c>
      <c r="N683" s="39">
        <f t="shared" si="1153"/>
        <v>0</v>
      </c>
      <c r="O683" s="39">
        <f t="shared" si="1153"/>
        <v>0</v>
      </c>
      <c r="P683" s="39">
        <f t="shared" si="1153"/>
        <v>0</v>
      </c>
      <c r="Q683" s="39">
        <f t="shared" si="1153"/>
        <v>0</v>
      </c>
      <c r="R683" s="39">
        <f t="shared" si="1153"/>
        <v>0</v>
      </c>
      <c r="S683" s="39">
        <f t="shared" si="1153"/>
        <v>0</v>
      </c>
      <c r="T683" s="39">
        <f t="shared" si="1153"/>
        <v>0</v>
      </c>
      <c r="U683" s="39">
        <f t="shared" si="1153"/>
        <v>0</v>
      </c>
      <c r="V683" s="39">
        <f t="shared" si="1153"/>
        <v>0</v>
      </c>
      <c r="W683" s="39">
        <f t="shared" si="1153"/>
        <v>0</v>
      </c>
      <c r="X683" s="39">
        <f t="shared" si="1153"/>
        <v>207988.91194500003</v>
      </c>
      <c r="Y683" s="39">
        <f t="shared" si="1153"/>
        <v>9005.2580550000002</v>
      </c>
      <c r="Z683" s="39">
        <f t="shared" si="1153"/>
        <v>0</v>
      </c>
      <c r="AA683" s="39">
        <f t="shared" si="1153"/>
        <v>0</v>
      </c>
      <c r="AB683" s="39">
        <f t="shared" si="1153"/>
        <v>0</v>
      </c>
      <c r="AC683" s="67"/>
      <c r="AD683" s="55"/>
    </row>
    <row r="684" spans="1:30" s="52" customFormat="1">
      <c r="A684" s="105" t="s">
        <v>648</v>
      </c>
      <c r="B684" s="74">
        <v>2504791</v>
      </c>
      <c r="C684" s="163">
        <f>ROUND(B684/12,2)</f>
        <v>208732.58</v>
      </c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>
        <v>0.95850000000000002</v>
      </c>
      <c r="Y684" s="38">
        <v>4.1500000000000002E-2</v>
      </c>
      <c r="Z684" s="40"/>
      <c r="AA684" s="40"/>
      <c r="AB684" s="40"/>
      <c r="AC684" s="67"/>
      <c r="AD684" s="55"/>
    </row>
    <row r="685" spans="1:30" s="52" customFormat="1">
      <c r="A685" s="99"/>
      <c r="B685" s="60"/>
      <c r="C685" s="163"/>
      <c r="D685" s="39">
        <f t="shared" ref="D685:AB685" si="1154">$C684*D684</f>
        <v>0</v>
      </c>
      <c r="E685" s="39">
        <f t="shared" si="1154"/>
        <v>0</v>
      </c>
      <c r="F685" s="39">
        <f t="shared" si="1154"/>
        <v>0</v>
      </c>
      <c r="G685" s="39">
        <f t="shared" si="1154"/>
        <v>0</v>
      </c>
      <c r="H685" s="39">
        <f t="shared" si="1154"/>
        <v>0</v>
      </c>
      <c r="I685" s="39">
        <f t="shared" si="1154"/>
        <v>0</v>
      </c>
      <c r="J685" s="39">
        <f t="shared" si="1154"/>
        <v>0</v>
      </c>
      <c r="K685" s="39">
        <f t="shared" si="1154"/>
        <v>0</v>
      </c>
      <c r="L685" s="39">
        <f t="shared" si="1154"/>
        <v>0</v>
      </c>
      <c r="M685" s="39">
        <f t="shared" si="1154"/>
        <v>0</v>
      </c>
      <c r="N685" s="39">
        <f t="shared" si="1154"/>
        <v>0</v>
      </c>
      <c r="O685" s="39">
        <f t="shared" si="1154"/>
        <v>0</v>
      </c>
      <c r="P685" s="39">
        <f t="shared" si="1154"/>
        <v>0</v>
      </c>
      <c r="Q685" s="39">
        <f t="shared" si="1154"/>
        <v>0</v>
      </c>
      <c r="R685" s="39">
        <f t="shared" si="1154"/>
        <v>0</v>
      </c>
      <c r="S685" s="39">
        <f t="shared" si="1154"/>
        <v>0</v>
      </c>
      <c r="T685" s="39">
        <f t="shared" si="1154"/>
        <v>0</v>
      </c>
      <c r="U685" s="39">
        <f t="shared" si="1154"/>
        <v>0</v>
      </c>
      <c r="V685" s="39">
        <f t="shared" si="1154"/>
        <v>0</v>
      </c>
      <c r="W685" s="39">
        <f t="shared" si="1154"/>
        <v>0</v>
      </c>
      <c r="X685" s="39">
        <f t="shared" si="1154"/>
        <v>200070.17793000001</v>
      </c>
      <c r="Y685" s="39">
        <f t="shared" si="1154"/>
        <v>8662.4020700000001</v>
      </c>
      <c r="Z685" s="39">
        <f t="shared" si="1154"/>
        <v>0</v>
      </c>
      <c r="AA685" s="39">
        <f t="shared" si="1154"/>
        <v>0</v>
      </c>
      <c r="AB685" s="39">
        <f t="shared" si="1154"/>
        <v>0</v>
      </c>
      <c r="AC685" s="67"/>
      <c r="AD685" s="55"/>
    </row>
    <row r="686" spans="1:30" s="52" customFormat="1">
      <c r="A686" s="105" t="s">
        <v>649</v>
      </c>
      <c r="B686" s="74">
        <v>2315275</v>
      </c>
      <c r="C686" s="163">
        <f>ROUND(B686/12,2)</f>
        <v>192939.58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>
        <v>0.95850000000000002</v>
      </c>
      <c r="Y686" s="38">
        <v>4.1500000000000002E-2</v>
      </c>
      <c r="Z686" s="40"/>
      <c r="AA686" s="40"/>
      <c r="AB686" s="40"/>
      <c r="AC686" s="67"/>
      <c r="AD686" s="55"/>
    </row>
    <row r="687" spans="1:30" s="52" customFormat="1">
      <c r="A687" s="99"/>
      <c r="B687" s="60"/>
      <c r="C687" s="163"/>
      <c r="D687" s="39">
        <f t="shared" ref="D687:AB687" si="1155">$C686*D686</f>
        <v>0</v>
      </c>
      <c r="E687" s="39">
        <f t="shared" si="1155"/>
        <v>0</v>
      </c>
      <c r="F687" s="39">
        <f t="shared" si="1155"/>
        <v>0</v>
      </c>
      <c r="G687" s="39">
        <f t="shared" si="1155"/>
        <v>0</v>
      </c>
      <c r="H687" s="39">
        <f t="shared" si="1155"/>
        <v>0</v>
      </c>
      <c r="I687" s="39">
        <f t="shared" si="1155"/>
        <v>0</v>
      </c>
      <c r="J687" s="39">
        <f t="shared" si="1155"/>
        <v>0</v>
      </c>
      <c r="K687" s="39">
        <f t="shared" si="1155"/>
        <v>0</v>
      </c>
      <c r="L687" s="39">
        <f t="shared" si="1155"/>
        <v>0</v>
      </c>
      <c r="M687" s="39">
        <f t="shared" si="1155"/>
        <v>0</v>
      </c>
      <c r="N687" s="39">
        <f t="shared" si="1155"/>
        <v>0</v>
      </c>
      <c r="O687" s="39">
        <f t="shared" si="1155"/>
        <v>0</v>
      </c>
      <c r="P687" s="39">
        <f t="shared" si="1155"/>
        <v>0</v>
      </c>
      <c r="Q687" s="39">
        <f t="shared" si="1155"/>
        <v>0</v>
      </c>
      <c r="R687" s="39">
        <f t="shared" si="1155"/>
        <v>0</v>
      </c>
      <c r="S687" s="39">
        <f t="shared" si="1155"/>
        <v>0</v>
      </c>
      <c r="T687" s="39">
        <f t="shared" si="1155"/>
        <v>0</v>
      </c>
      <c r="U687" s="39">
        <f t="shared" si="1155"/>
        <v>0</v>
      </c>
      <c r="V687" s="39">
        <f t="shared" si="1155"/>
        <v>0</v>
      </c>
      <c r="W687" s="39">
        <f t="shared" si="1155"/>
        <v>0</v>
      </c>
      <c r="X687" s="39">
        <f t="shared" si="1155"/>
        <v>184932.58742999999</v>
      </c>
      <c r="Y687" s="39">
        <f t="shared" si="1155"/>
        <v>8006.9925699999994</v>
      </c>
      <c r="Z687" s="39">
        <f t="shared" si="1155"/>
        <v>0</v>
      </c>
      <c r="AA687" s="39">
        <f t="shared" si="1155"/>
        <v>0</v>
      </c>
      <c r="AB687" s="39">
        <f t="shared" si="1155"/>
        <v>0</v>
      </c>
      <c r="AC687" s="67"/>
      <c r="AD687" s="55"/>
    </row>
    <row r="688" spans="1:30" s="52" customFormat="1">
      <c r="A688" s="105" t="s">
        <v>650</v>
      </c>
      <c r="B688" s="74">
        <v>2349570</v>
      </c>
      <c r="C688" s="163">
        <f>ROUND(B688/12,2)</f>
        <v>195797.5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>
        <v>0.95850000000000002</v>
      </c>
      <c r="Y688" s="38">
        <v>4.1500000000000002E-2</v>
      </c>
      <c r="Z688" s="40"/>
      <c r="AA688" s="40"/>
      <c r="AB688" s="40"/>
      <c r="AC688" s="67"/>
      <c r="AD688" s="55"/>
    </row>
    <row r="689" spans="1:30" s="52" customFormat="1">
      <c r="A689" s="99"/>
      <c r="B689" s="60"/>
      <c r="C689" s="163"/>
      <c r="D689" s="39">
        <f t="shared" ref="D689:AB689" si="1156">$C688*D688</f>
        <v>0</v>
      </c>
      <c r="E689" s="39">
        <f t="shared" si="1156"/>
        <v>0</v>
      </c>
      <c r="F689" s="39">
        <f t="shared" si="1156"/>
        <v>0</v>
      </c>
      <c r="G689" s="39">
        <f t="shared" si="1156"/>
        <v>0</v>
      </c>
      <c r="H689" s="39">
        <f t="shared" si="1156"/>
        <v>0</v>
      </c>
      <c r="I689" s="39">
        <f t="shared" si="1156"/>
        <v>0</v>
      </c>
      <c r="J689" s="39">
        <f t="shared" si="1156"/>
        <v>0</v>
      </c>
      <c r="K689" s="39">
        <f t="shared" si="1156"/>
        <v>0</v>
      </c>
      <c r="L689" s="39">
        <f t="shared" si="1156"/>
        <v>0</v>
      </c>
      <c r="M689" s="39">
        <f t="shared" si="1156"/>
        <v>0</v>
      </c>
      <c r="N689" s="39">
        <f t="shared" si="1156"/>
        <v>0</v>
      </c>
      <c r="O689" s="39">
        <f t="shared" si="1156"/>
        <v>0</v>
      </c>
      <c r="P689" s="39">
        <f t="shared" si="1156"/>
        <v>0</v>
      </c>
      <c r="Q689" s="39">
        <f t="shared" si="1156"/>
        <v>0</v>
      </c>
      <c r="R689" s="39">
        <f t="shared" si="1156"/>
        <v>0</v>
      </c>
      <c r="S689" s="39">
        <f t="shared" si="1156"/>
        <v>0</v>
      </c>
      <c r="T689" s="39">
        <f t="shared" si="1156"/>
        <v>0</v>
      </c>
      <c r="U689" s="39">
        <f t="shared" si="1156"/>
        <v>0</v>
      </c>
      <c r="V689" s="39">
        <f t="shared" si="1156"/>
        <v>0</v>
      </c>
      <c r="W689" s="39">
        <f t="shared" si="1156"/>
        <v>0</v>
      </c>
      <c r="X689" s="39">
        <f t="shared" si="1156"/>
        <v>187671.90375</v>
      </c>
      <c r="Y689" s="39">
        <f t="shared" si="1156"/>
        <v>8125.5962500000005</v>
      </c>
      <c r="Z689" s="39">
        <f t="shared" si="1156"/>
        <v>0</v>
      </c>
      <c r="AA689" s="39">
        <f t="shared" si="1156"/>
        <v>0</v>
      </c>
      <c r="AB689" s="39">
        <f t="shared" si="1156"/>
        <v>0</v>
      </c>
      <c r="AC689" s="67"/>
      <c r="AD689" s="55"/>
    </row>
    <row r="690" spans="1:30" s="52" customFormat="1">
      <c r="A690" s="105" t="s">
        <v>651</v>
      </c>
      <c r="B690" s="74">
        <v>15434156</v>
      </c>
      <c r="C690" s="163">
        <f>ROUND(B690/12,2)</f>
        <v>1286179.67</v>
      </c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>
        <v>0.95850000000000002</v>
      </c>
      <c r="Y690" s="38">
        <v>4.1500000000000002E-2</v>
      </c>
      <c r="Z690" s="40"/>
      <c r="AA690" s="40"/>
      <c r="AB690" s="40"/>
      <c r="AC690" s="67"/>
      <c r="AD690" s="55"/>
    </row>
    <row r="691" spans="1:30" s="52" customFormat="1">
      <c r="A691" s="99"/>
      <c r="B691" s="60"/>
      <c r="C691" s="163"/>
      <c r="D691" s="39">
        <f t="shared" ref="D691:AB691" si="1157">$C690*D690</f>
        <v>0</v>
      </c>
      <c r="E691" s="39">
        <f t="shared" si="1157"/>
        <v>0</v>
      </c>
      <c r="F691" s="39">
        <f t="shared" si="1157"/>
        <v>0</v>
      </c>
      <c r="G691" s="39">
        <f t="shared" si="1157"/>
        <v>0</v>
      </c>
      <c r="H691" s="39">
        <f t="shared" si="1157"/>
        <v>0</v>
      </c>
      <c r="I691" s="39">
        <f t="shared" si="1157"/>
        <v>0</v>
      </c>
      <c r="J691" s="39">
        <f t="shared" si="1157"/>
        <v>0</v>
      </c>
      <c r="K691" s="39">
        <f t="shared" si="1157"/>
        <v>0</v>
      </c>
      <c r="L691" s="39">
        <f t="shared" si="1157"/>
        <v>0</v>
      </c>
      <c r="M691" s="39">
        <f t="shared" si="1157"/>
        <v>0</v>
      </c>
      <c r="N691" s="39">
        <f t="shared" si="1157"/>
        <v>0</v>
      </c>
      <c r="O691" s="39">
        <f t="shared" si="1157"/>
        <v>0</v>
      </c>
      <c r="P691" s="39">
        <f t="shared" si="1157"/>
        <v>0</v>
      </c>
      <c r="Q691" s="39">
        <f t="shared" si="1157"/>
        <v>0</v>
      </c>
      <c r="R691" s="39">
        <f t="shared" si="1157"/>
        <v>0</v>
      </c>
      <c r="S691" s="39">
        <f t="shared" si="1157"/>
        <v>0</v>
      </c>
      <c r="T691" s="39">
        <f t="shared" si="1157"/>
        <v>0</v>
      </c>
      <c r="U691" s="39">
        <f t="shared" si="1157"/>
        <v>0</v>
      </c>
      <c r="V691" s="39">
        <f t="shared" si="1157"/>
        <v>0</v>
      </c>
      <c r="W691" s="39">
        <f t="shared" si="1157"/>
        <v>0</v>
      </c>
      <c r="X691" s="39">
        <f t="shared" si="1157"/>
        <v>1232803.2136949999</v>
      </c>
      <c r="Y691" s="39">
        <f t="shared" si="1157"/>
        <v>53376.456305</v>
      </c>
      <c r="Z691" s="39">
        <f t="shared" si="1157"/>
        <v>0</v>
      </c>
      <c r="AA691" s="39">
        <f t="shared" si="1157"/>
        <v>0</v>
      </c>
      <c r="AB691" s="39">
        <f t="shared" si="1157"/>
        <v>0</v>
      </c>
      <c r="AC691" s="67"/>
      <c r="AD691" s="55"/>
    </row>
    <row r="692" spans="1:30" s="52" customFormat="1">
      <c r="A692" s="105" t="s">
        <v>652</v>
      </c>
      <c r="B692" s="74">
        <v>4690703</v>
      </c>
      <c r="C692" s="163">
        <f>ROUND(B692/12,2)</f>
        <v>390891.92</v>
      </c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>
        <v>0.95850000000000002</v>
      </c>
      <c r="Y692" s="38">
        <v>4.1500000000000002E-2</v>
      </c>
      <c r="Z692" s="40"/>
      <c r="AA692" s="40"/>
      <c r="AB692" s="40"/>
      <c r="AC692" s="67"/>
      <c r="AD692" s="55"/>
    </row>
    <row r="693" spans="1:30" s="52" customFormat="1">
      <c r="A693" s="99"/>
      <c r="B693" s="60"/>
      <c r="C693" s="163"/>
      <c r="D693" s="39">
        <f t="shared" ref="D693:AB693" si="1158">$C692*D692</f>
        <v>0</v>
      </c>
      <c r="E693" s="39">
        <f t="shared" si="1158"/>
        <v>0</v>
      </c>
      <c r="F693" s="39">
        <f t="shared" si="1158"/>
        <v>0</v>
      </c>
      <c r="G693" s="39">
        <f t="shared" si="1158"/>
        <v>0</v>
      </c>
      <c r="H693" s="39">
        <f t="shared" si="1158"/>
        <v>0</v>
      </c>
      <c r="I693" s="39">
        <f t="shared" si="1158"/>
        <v>0</v>
      </c>
      <c r="J693" s="39">
        <f t="shared" si="1158"/>
        <v>0</v>
      </c>
      <c r="K693" s="39">
        <f t="shared" si="1158"/>
        <v>0</v>
      </c>
      <c r="L693" s="39">
        <f t="shared" si="1158"/>
        <v>0</v>
      </c>
      <c r="M693" s="39">
        <f t="shared" si="1158"/>
        <v>0</v>
      </c>
      <c r="N693" s="39">
        <f t="shared" si="1158"/>
        <v>0</v>
      </c>
      <c r="O693" s="39">
        <f t="shared" si="1158"/>
        <v>0</v>
      </c>
      <c r="P693" s="39">
        <f t="shared" si="1158"/>
        <v>0</v>
      </c>
      <c r="Q693" s="39">
        <f t="shared" si="1158"/>
        <v>0</v>
      </c>
      <c r="R693" s="39">
        <f t="shared" si="1158"/>
        <v>0</v>
      </c>
      <c r="S693" s="39">
        <f t="shared" si="1158"/>
        <v>0</v>
      </c>
      <c r="T693" s="39">
        <f t="shared" si="1158"/>
        <v>0</v>
      </c>
      <c r="U693" s="39">
        <f t="shared" si="1158"/>
        <v>0</v>
      </c>
      <c r="V693" s="39">
        <f t="shared" si="1158"/>
        <v>0</v>
      </c>
      <c r="W693" s="39">
        <f t="shared" si="1158"/>
        <v>0</v>
      </c>
      <c r="X693" s="39">
        <f t="shared" si="1158"/>
        <v>374669.90532000002</v>
      </c>
      <c r="Y693" s="39">
        <f t="shared" si="1158"/>
        <v>16222.01468</v>
      </c>
      <c r="Z693" s="39">
        <f t="shared" si="1158"/>
        <v>0</v>
      </c>
      <c r="AA693" s="39">
        <f t="shared" si="1158"/>
        <v>0</v>
      </c>
      <c r="AB693" s="39">
        <f t="shared" si="1158"/>
        <v>0</v>
      </c>
      <c r="AC693" s="67"/>
      <c r="AD693" s="55"/>
    </row>
    <row r="694" spans="1:30" s="52" customFormat="1">
      <c r="A694" s="105" t="s">
        <v>653</v>
      </c>
      <c r="B694" s="74">
        <v>3154043</v>
      </c>
      <c r="C694" s="163">
        <f>ROUND(B694/12,2)</f>
        <v>262836.92</v>
      </c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>
        <v>0.95850000000000002</v>
      </c>
      <c r="Y694" s="38">
        <v>4.1500000000000002E-2</v>
      </c>
      <c r="Z694" s="40"/>
      <c r="AA694" s="40"/>
      <c r="AB694" s="40"/>
      <c r="AC694" s="67"/>
      <c r="AD694" s="55"/>
    </row>
    <row r="695" spans="1:30" s="52" customFormat="1">
      <c r="A695" s="99"/>
      <c r="B695" s="60"/>
      <c r="C695" s="163"/>
      <c r="D695" s="39">
        <f t="shared" ref="D695:AB695" si="1159">$C694*D694</f>
        <v>0</v>
      </c>
      <c r="E695" s="39">
        <f t="shared" si="1159"/>
        <v>0</v>
      </c>
      <c r="F695" s="39">
        <f t="shared" si="1159"/>
        <v>0</v>
      </c>
      <c r="G695" s="39">
        <f t="shared" si="1159"/>
        <v>0</v>
      </c>
      <c r="H695" s="39">
        <f t="shared" si="1159"/>
        <v>0</v>
      </c>
      <c r="I695" s="39">
        <f t="shared" si="1159"/>
        <v>0</v>
      </c>
      <c r="J695" s="39">
        <f t="shared" si="1159"/>
        <v>0</v>
      </c>
      <c r="K695" s="39">
        <f t="shared" si="1159"/>
        <v>0</v>
      </c>
      <c r="L695" s="39">
        <f t="shared" si="1159"/>
        <v>0</v>
      </c>
      <c r="M695" s="39">
        <f t="shared" si="1159"/>
        <v>0</v>
      </c>
      <c r="N695" s="39">
        <f t="shared" si="1159"/>
        <v>0</v>
      </c>
      <c r="O695" s="39">
        <f t="shared" si="1159"/>
        <v>0</v>
      </c>
      <c r="P695" s="39">
        <f t="shared" si="1159"/>
        <v>0</v>
      </c>
      <c r="Q695" s="39">
        <f t="shared" si="1159"/>
        <v>0</v>
      </c>
      <c r="R695" s="39">
        <f t="shared" si="1159"/>
        <v>0</v>
      </c>
      <c r="S695" s="39">
        <f t="shared" si="1159"/>
        <v>0</v>
      </c>
      <c r="T695" s="39">
        <f t="shared" si="1159"/>
        <v>0</v>
      </c>
      <c r="U695" s="39">
        <f t="shared" si="1159"/>
        <v>0</v>
      </c>
      <c r="V695" s="39">
        <f t="shared" si="1159"/>
        <v>0</v>
      </c>
      <c r="W695" s="39">
        <f t="shared" si="1159"/>
        <v>0</v>
      </c>
      <c r="X695" s="39">
        <f t="shared" si="1159"/>
        <v>251929.18781999999</v>
      </c>
      <c r="Y695" s="39">
        <f t="shared" si="1159"/>
        <v>10907.732179999999</v>
      </c>
      <c r="Z695" s="39">
        <f t="shared" si="1159"/>
        <v>0</v>
      </c>
      <c r="AA695" s="39">
        <f t="shared" si="1159"/>
        <v>0</v>
      </c>
      <c r="AB695" s="39">
        <f t="shared" si="1159"/>
        <v>0</v>
      </c>
      <c r="AC695" s="67"/>
      <c r="AD695" s="55"/>
    </row>
    <row r="696" spans="1:30" s="52" customFormat="1">
      <c r="A696" s="105" t="s">
        <v>654</v>
      </c>
      <c r="B696" s="74">
        <v>2119595</v>
      </c>
      <c r="C696" s="163">
        <f>ROUND(B696/12,2)</f>
        <v>176632.92</v>
      </c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>
        <v>0.95850000000000002</v>
      </c>
      <c r="Y696" s="38">
        <v>4.1500000000000002E-2</v>
      </c>
      <c r="Z696" s="40"/>
      <c r="AA696" s="40"/>
      <c r="AB696" s="40"/>
      <c r="AC696" s="67"/>
      <c r="AD696" s="55"/>
    </row>
    <row r="697" spans="1:30" s="52" customFormat="1">
      <c r="A697" s="99"/>
      <c r="B697" s="60"/>
      <c r="C697" s="163"/>
      <c r="D697" s="39">
        <f t="shared" ref="D697:AB697" si="1160">$C696*D696</f>
        <v>0</v>
      </c>
      <c r="E697" s="39">
        <f t="shared" si="1160"/>
        <v>0</v>
      </c>
      <c r="F697" s="39">
        <f t="shared" si="1160"/>
        <v>0</v>
      </c>
      <c r="G697" s="39">
        <f t="shared" si="1160"/>
        <v>0</v>
      </c>
      <c r="H697" s="39">
        <f t="shared" si="1160"/>
        <v>0</v>
      </c>
      <c r="I697" s="39">
        <f t="shared" si="1160"/>
        <v>0</v>
      </c>
      <c r="J697" s="39">
        <f t="shared" si="1160"/>
        <v>0</v>
      </c>
      <c r="K697" s="39">
        <f t="shared" si="1160"/>
        <v>0</v>
      </c>
      <c r="L697" s="39">
        <f t="shared" si="1160"/>
        <v>0</v>
      </c>
      <c r="M697" s="39">
        <f t="shared" si="1160"/>
        <v>0</v>
      </c>
      <c r="N697" s="39">
        <f t="shared" si="1160"/>
        <v>0</v>
      </c>
      <c r="O697" s="39">
        <f t="shared" si="1160"/>
        <v>0</v>
      </c>
      <c r="P697" s="39">
        <f t="shared" si="1160"/>
        <v>0</v>
      </c>
      <c r="Q697" s="39">
        <f t="shared" si="1160"/>
        <v>0</v>
      </c>
      <c r="R697" s="39">
        <f t="shared" si="1160"/>
        <v>0</v>
      </c>
      <c r="S697" s="39">
        <f t="shared" si="1160"/>
        <v>0</v>
      </c>
      <c r="T697" s="39">
        <f t="shared" si="1160"/>
        <v>0</v>
      </c>
      <c r="U697" s="39">
        <f t="shared" si="1160"/>
        <v>0</v>
      </c>
      <c r="V697" s="39">
        <f t="shared" si="1160"/>
        <v>0</v>
      </c>
      <c r="W697" s="39">
        <f t="shared" si="1160"/>
        <v>0</v>
      </c>
      <c r="X697" s="39">
        <f t="shared" si="1160"/>
        <v>169302.65382000001</v>
      </c>
      <c r="Y697" s="39">
        <f t="shared" si="1160"/>
        <v>7330.2661800000005</v>
      </c>
      <c r="Z697" s="39">
        <f t="shared" si="1160"/>
        <v>0</v>
      </c>
      <c r="AA697" s="39">
        <f t="shared" si="1160"/>
        <v>0</v>
      </c>
      <c r="AB697" s="39">
        <f t="shared" si="1160"/>
        <v>0</v>
      </c>
      <c r="AC697" s="67"/>
      <c r="AD697" s="55"/>
    </row>
    <row r="698" spans="1:30" s="52" customFormat="1">
      <c r="A698" s="105" t="s">
        <v>655</v>
      </c>
      <c r="B698" s="74">
        <v>2132893</v>
      </c>
      <c r="C698" s="163">
        <f>ROUND(B698/12,2)</f>
        <v>177741.08</v>
      </c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>
        <v>0.95850000000000002</v>
      </c>
      <c r="Y698" s="38">
        <v>4.1500000000000002E-2</v>
      </c>
      <c r="Z698" s="40"/>
      <c r="AA698" s="40"/>
      <c r="AB698" s="40"/>
      <c r="AC698" s="67"/>
      <c r="AD698" s="55"/>
    </row>
    <row r="699" spans="1:30" s="52" customFormat="1">
      <c r="A699" s="99"/>
      <c r="B699" s="60"/>
      <c r="C699" s="163"/>
      <c r="D699" s="39">
        <f t="shared" ref="D699:AB699" si="1161">$C698*D698</f>
        <v>0</v>
      </c>
      <c r="E699" s="39">
        <f t="shared" si="1161"/>
        <v>0</v>
      </c>
      <c r="F699" s="39">
        <f t="shared" si="1161"/>
        <v>0</v>
      </c>
      <c r="G699" s="39">
        <f t="shared" si="1161"/>
        <v>0</v>
      </c>
      <c r="H699" s="39">
        <f t="shared" si="1161"/>
        <v>0</v>
      </c>
      <c r="I699" s="39">
        <f t="shared" si="1161"/>
        <v>0</v>
      </c>
      <c r="J699" s="39">
        <f t="shared" si="1161"/>
        <v>0</v>
      </c>
      <c r="K699" s="39">
        <f t="shared" si="1161"/>
        <v>0</v>
      </c>
      <c r="L699" s="39">
        <f t="shared" si="1161"/>
        <v>0</v>
      </c>
      <c r="M699" s="39">
        <f t="shared" si="1161"/>
        <v>0</v>
      </c>
      <c r="N699" s="39">
        <f t="shared" si="1161"/>
        <v>0</v>
      </c>
      <c r="O699" s="39">
        <f t="shared" si="1161"/>
        <v>0</v>
      </c>
      <c r="P699" s="39">
        <f t="shared" si="1161"/>
        <v>0</v>
      </c>
      <c r="Q699" s="39">
        <f t="shared" si="1161"/>
        <v>0</v>
      </c>
      <c r="R699" s="39">
        <f t="shared" si="1161"/>
        <v>0</v>
      </c>
      <c r="S699" s="39">
        <f t="shared" si="1161"/>
        <v>0</v>
      </c>
      <c r="T699" s="39">
        <f t="shared" si="1161"/>
        <v>0</v>
      </c>
      <c r="U699" s="39">
        <f t="shared" si="1161"/>
        <v>0</v>
      </c>
      <c r="V699" s="39">
        <f t="shared" si="1161"/>
        <v>0</v>
      </c>
      <c r="W699" s="39">
        <f t="shared" si="1161"/>
        <v>0</v>
      </c>
      <c r="X699" s="39">
        <f t="shared" si="1161"/>
        <v>170364.82517999999</v>
      </c>
      <c r="Y699" s="39">
        <f t="shared" si="1161"/>
        <v>7376.2548200000001</v>
      </c>
      <c r="Z699" s="39">
        <f t="shared" si="1161"/>
        <v>0</v>
      </c>
      <c r="AA699" s="39">
        <f t="shared" si="1161"/>
        <v>0</v>
      </c>
      <c r="AB699" s="39">
        <f t="shared" si="1161"/>
        <v>0</v>
      </c>
      <c r="AC699" s="67"/>
      <c r="AD699" s="55"/>
    </row>
    <row r="700" spans="1:30" s="52" customFormat="1">
      <c r="A700" s="105" t="s">
        <v>656</v>
      </c>
      <c r="B700" s="74">
        <v>2146594</v>
      </c>
      <c r="C700" s="163">
        <f>ROUND(B700/12,2)</f>
        <v>178882.83</v>
      </c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>
        <v>0.95850000000000002</v>
      </c>
      <c r="Y700" s="38">
        <v>4.1500000000000002E-2</v>
      </c>
      <c r="Z700" s="40"/>
      <c r="AA700" s="40"/>
      <c r="AB700" s="40"/>
      <c r="AC700" s="67"/>
      <c r="AD700" s="55"/>
    </row>
    <row r="701" spans="1:30" s="52" customFormat="1">
      <c r="A701" s="99"/>
      <c r="B701" s="60"/>
      <c r="C701" s="163"/>
      <c r="D701" s="39">
        <f t="shared" ref="D701:AB701" si="1162">$C700*D700</f>
        <v>0</v>
      </c>
      <c r="E701" s="39">
        <f t="shared" si="1162"/>
        <v>0</v>
      </c>
      <c r="F701" s="39">
        <f t="shared" si="1162"/>
        <v>0</v>
      </c>
      <c r="G701" s="39">
        <f t="shared" si="1162"/>
        <v>0</v>
      </c>
      <c r="H701" s="39">
        <f t="shared" si="1162"/>
        <v>0</v>
      </c>
      <c r="I701" s="39">
        <f t="shared" si="1162"/>
        <v>0</v>
      </c>
      <c r="J701" s="39">
        <f t="shared" si="1162"/>
        <v>0</v>
      </c>
      <c r="K701" s="39">
        <f t="shared" si="1162"/>
        <v>0</v>
      </c>
      <c r="L701" s="39">
        <f t="shared" si="1162"/>
        <v>0</v>
      </c>
      <c r="M701" s="39">
        <f t="shared" si="1162"/>
        <v>0</v>
      </c>
      <c r="N701" s="39">
        <f t="shared" si="1162"/>
        <v>0</v>
      </c>
      <c r="O701" s="39">
        <f t="shared" si="1162"/>
        <v>0</v>
      </c>
      <c r="P701" s="39">
        <f t="shared" si="1162"/>
        <v>0</v>
      </c>
      <c r="Q701" s="39">
        <f t="shared" si="1162"/>
        <v>0</v>
      </c>
      <c r="R701" s="39">
        <f t="shared" si="1162"/>
        <v>0</v>
      </c>
      <c r="S701" s="39">
        <f t="shared" si="1162"/>
        <v>0</v>
      </c>
      <c r="T701" s="39">
        <f t="shared" si="1162"/>
        <v>0</v>
      </c>
      <c r="U701" s="39">
        <f t="shared" si="1162"/>
        <v>0</v>
      </c>
      <c r="V701" s="39">
        <f t="shared" si="1162"/>
        <v>0</v>
      </c>
      <c r="W701" s="39">
        <f t="shared" si="1162"/>
        <v>0</v>
      </c>
      <c r="X701" s="39">
        <f t="shared" si="1162"/>
        <v>171459.19255499999</v>
      </c>
      <c r="Y701" s="39">
        <f t="shared" si="1162"/>
        <v>7423.6374450000003</v>
      </c>
      <c r="Z701" s="39">
        <f t="shared" si="1162"/>
        <v>0</v>
      </c>
      <c r="AA701" s="39">
        <f t="shared" si="1162"/>
        <v>0</v>
      </c>
      <c r="AB701" s="39">
        <f t="shared" si="1162"/>
        <v>0</v>
      </c>
      <c r="AC701" s="67"/>
      <c r="AD701" s="55"/>
    </row>
    <row r="702" spans="1:30" s="52" customFormat="1">
      <c r="A702" s="105" t="s">
        <v>657</v>
      </c>
      <c r="B702" s="74">
        <v>32417733</v>
      </c>
      <c r="C702" s="163">
        <f>ROUND(B702/12,2)</f>
        <v>2701477.75</v>
      </c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>
        <v>0.95850000000000002</v>
      </c>
      <c r="Y702" s="38">
        <v>4.1500000000000002E-2</v>
      </c>
      <c r="Z702" s="40"/>
      <c r="AA702" s="40"/>
      <c r="AB702" s="40"/>
      <c r="AC702" s="67"/>
      <c r="AD702" s="55"/>
    </row>
    <row r="703" spans="1:30" s="52" customFormat="1">
      <c r="A703" s="99"/>
      <c r="B703" s="60"/>
      <c r="C703" s="163"/>
      <c r="D703" s="39">
        <f t="shared" ref="D703:AB703" si="1163">$C702*D702</f>
        <v>0</v>
      </c>
      <c r="E703" s="39">
        <f t="shared" si="1163"/>
        <v>0</v>
      </c>
      <c r="F703" s="39">
        <f t="shared" si="1163"/>
        <v>0</v>
      </c>
      <c r="G703" s="39">
        <f t="shared" si="1163"/>
        <v>0</v>
      </c>
      <c r="H703" s="39">
        <f t="shared" si="1163"/>
        <v>0</v>
      </c>
      <c r="I703" s="39">
        <f t="shared" si="1163"/>
        <v>0</v>
      </c>
      <c r="J703" s="39">
        <f t="shared" si="1163"/>
        <v>0</v>
      </c>
      <c r="K703" s="39">
        <f t="shared" si="1163"/>
        <v>0</v>
      </c>
      <c r="L703" s="39">
        <f t="shared" si="1163"/>
        <v>0</v>
      </c>
      <c r="M703" s="39">
        <f t="shared" si="1163"/>
        <v>0</v>
      </c>
      <c r="N703" s="39">
        <f t="shared" si="1163"/>
        <v>0</v>
      </c>
      <c r="O703" s="39">
        <f t="shared" si="1163"/>
        <v>0</v>
      </c>
      <c r="P703" s="39">
        <f t="shared" si="1163"/>
        <v>0</v>
      </c>
      <c r="Q703" s="39">
        <f t="shared" si="1163"/>
        <v>0</v>
      </c>
      <c r="R703" s="39">
        <f t="shared" si="1163"/>
        <v>0</v>
      </c>
      <c r="S703" s="39">
        <f t="shared" si="1163"/>
        <v>0</v>
      </c>
      <c r="T703" s="39">
        <f t="shared" si="1163"/>
        <v>0</v>
      </c>
      <c r="U703" s="39">
        <f t="shared" si="1163"/>
        <v>0</v>
      </c>
      <c r="V703" s="39">
        <f t="shared" si="1163"/>
        <v>0</v>
      </c>
      <c r="W703" s="39">
        <f t="shared" si="1163"/>
        <v>0</v>
      </c>
      <c r="X703" s="39">
        <f t="shared" si="1163"/>
        <v>2589366.4233750002</v>
      </c>
      <c r="Y703" s="39">
        <f t="shared" si="1163"/>
        <v>112111.326625</v>
      </c>
      <c r="Z703" s="39">
        <f t="shared" si="1163"/>
        <v>0</v>
      </c>
      <c r="AA703" s="39">
        <f t="shared" si="1163"/>
        <v>0</v>
      </c>
      <c r="AB703" s="39">
        <f t="shared" si="1163"/>
        <v>0</v>
      </c>
      <c r="AC703" s="67"/>
      <c r="AD703" s="55"/>
    </row>
    <row r="704" spans="1:30" s="52" customFormat="1">
      <c r="A704" s="105" t="s">
        <v>658</v>
      </c>
      <c r="B704" s="74">
        <v>346168</v>
      </c>
      <c r="C704" s="163">
        <f>ROUND(B704/12,2)</f>
        <v>28847.33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>
        <v>0.95850000000000002</v>
      </c>
      <c r="Y704" s="38">
        <v>4.1500000000000002E-2</v>
      </c>
      <c r="Z704" s="40"/>
      <c r="AA704" s="40"/>
      <c r="AB704" s="40"/>
      <c r="AC704" s="67"/>
      <c r="AD704" s="55"/>
    </row>
    <row r="705" spans="1:30" s="52" customFormat="1">
      <c r="A705" s="99"/>
      <c r="B705" s="60"/>
      <c r="C705" s="163"/>
      <c r="D705" s="39">
        <f t="shared" ref="D705:AB705" si="1164">$C704*D704</f>
        <v>0</v>
      </c>
      <c r="E705" s="39">
        <f t="shared" si="1164"/>
        <v>0</v>
      </c>
      <c r="F705" s="39">
        <f t="shared" si="1164"/>
        <v>0</v>
      </c>
      <c r="G705" s="39">
        <f t="shared" si="1164"/>
        <v>0</v>
      </c>
      <c r="H705" s="39">
        <f t="shared" si="1164"/>
        <v>0</v>
      </c>
      <c r="I705" s="39">
        <f t="shared" si="1164"/>
        <v>0</v>
      </c>
      <c r="J705" s="39">
        <f t="shared" si="1164"/>
        <v>0</v>
      </c>
      <c r="K705" s="39">
        <f t="shared" si="1164"/>
        <v>0</v>
      </c>
      <c r="L705" s="39">
        <f t="shared" si="1164"/>
        <v>0</v>
      </c>
      <c r="M705" s="39">
        <f t="shared" si="1164"/>
        <v>0</v>
      </c>
      <c r="N705" s="39">
        <f t="shared" si="1164"/>
        <v>0</v>
      </c>
      <c r="O705" s="39">
        <f t="shared" si="1164"/>
        <v>0</v>
      </c>
      <c r="P705" s="39">
        <f t="shared" si="1164"/>
        <v>0</v>
      </c>
      <c r="Q705" s="39">
        <f t="shared" si="1164"/>
        <v>0</v>
      </c>
      <c r="R705" s="39">
        <f t="shared" si="1164"/>
        <v>0</v>
      </c>
      <c r="S705" s="39">
        <f t="shared" si="1164"/>
        <v>0</v>
      </c>
      <c r="T705" s="39">
        <f t="shared" si="1164"/>
        <v>0</v>
      </c>
      <c r="U705" s="39">
        <f t="shared" si="1164"/>
        <v>0</v>
      </c>
      <c r="V705" s="39">
        <f t="shared" si="1164"/>
        <v>0</v>
      </c>
      <c r="W705" s="39">
        <f t="shared" si="1164"/>
        <v>0</v>
      </c>
      <c r="X705" s="39">
        <f t="shared" si="1164"/>
        <v>27650.165805000001</v>
      </c>
      <c r="Y705" s="39">
        <f t="shared" si="1164"/>
        <v>1197.1641950000001</v>
      </c>
      <c r="Z705" s="39">
        <f t="shared" si="1164"/>
        <v>0</v>
      </c>
      <c r="AA705" s="39">
        <f t="shared" si="1164"/>
        <v>0</v>
      </c>
      <c r="AB705" s="39">
        <f t="shared" si="1164"/>
        <v>0</v>
      </c>
      <c r="AC705" s="67"/>
      <c r="AD705" s="55"/>
    </row>
    <row r="706" spans="1:30" s="52" customFormat="1">
      <c r="A706" s="105" t="s">
        <v>659</v>
      </c>
      <c r="B706" s="74">
        <v>294371</v>
      </c>
      <c r="C706" s="163">
        <f>ROUND(B706/12,2)</f>
        <v>24530.92</v>
      </c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>
        <v>0.95850000000000002</v>
      </c>
      <c r="Y706" s="38">
        <v>4.1500000000000002E-2</v>
      </c>
      <c r="Z706" s="40"/>
      <c r="AA706" s="40"/>
      <c r="AB706" s="40"/>
      <c r="AC706" s="67"/>
      <c r="AD706" s="55"/>
    </row>
    <row r="707" spans="1:30" s="52" customFormat="1">
      <c r="A707" s="99"/>
      <c r="B707" s="60"/>
      <c r="C707" s="163"/>
      <c r="D707" s="39">
        <f t="shared" ref="D707:AB707" si="1165">$C706*D706</f>
        <v>0</v>
      </c>
      <c r="E707" s="39">
        <f t="shared" si="1165"/>
        <v>0</v>
      </c>
      <c r="F707" s="39">
        <f t="shared" si="1165"/>
        <v>0</v>
      </c>
      <c r="G707" s="39">
        <f t="shared" si="1165"/>
        <v>0</v>
      </c>
      <c r="H707" s="39">
        <f t="shared" si="1165"/>
        <v>0</v>
      </c>
      <c r="I707" s="39">
        <f t="shared" si="1165"/>
        <v>0</v>
      </c>
      <c r="J707" s="39">
        <f t="shared" si="1165"/>
        <v>0</v>
      </c>
      <c r="K707" s="39">
        <f t="shared" si="1165"/>
        <v>0</v>
      </c>
      <c r="L707" s="39">
        <f t="shared" si="1165"/>
        <v>0</v>
      </c>
      <c r="M707" s="39">
        <f t="shared" si="1165"/>
        <v>0</v>
      </c>
      <c r="N707" s="39">
        <f t="shared" si="1165"/>
        <v>0</v>
      </c>
      <c r="O707" s="39">
        <f t="shared" si="1165"/>
        <v>0</v>
      </c>
      <c r="P707" s="39">
        <f t="shared" si="1165"/>
        <v>0</v>
      </c>
      <c r="Q707" s="39">
        <f t="shared" si="1165"/>
        <v>0</v>
      </c>
      <c r="R707" s="39">
        <f t="shared" si="1165"/>
        <v>0</v>
      </c>
      <c r="S707" s="39">
        <f t="shared" si="1165"/>
        <v>0</v>
      </c>
      <c r="T707" s="39">
        <f t="shared" si="1165"/>
        <v>0</v>
      </c>
      <c r="U707" s="39">
        <f t="shared" si="1165"/>
        <v>0</v>
      </c>
      <c r="V707" s="39">
        <f t="shared" si="1165"/>
        <v>0</v>
      </c>
      <c r="W707" s="39">
        <f t="shared" si="1165"/>
        <v>0</v>
      </c>
      <c r="X707" s="39">
        <f t="shared" si="1165"/>
        <v>23512.88682</v>
      </c>
      <c r="Y707" s="39">
        <f t="shared" si="1165"/>
        <v>1018.03318</v>
      </c>
      <c r="Z707" s="39">
        <f t="shared" si="1165"/>
        <v>0</v>
      </c>
      <c r="AA707" s="39">
        <f t="shared" si="1165"/>
        <v>0</v>
      </c>
      <c r="AB707" s="39">
        <f t="shared" si="1165"/>
        <v>0</v>
      </c>
      <c r="AC707" s="67"/>
      <c r="AD707" s="55"/>
    </row>
    <row r="708" spans="1:30" s="52" customFormat="1">
      <c r="A708" s="105" t="s">
        <v>660</v>
      </c>
      <c r="B708" s="74">
        <v>3253567</v>
      </c>
      <c r="C708" s="163">
        <f>ROUND(B708/12,2)</f>
        <v>271130.58</v>
      </c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>
        <v>0.95850000000000002</v>
      </c>
      <c r="Y708" s="38">
        <v>4.1500000000000002E-2</v>
      </c>
      <c r="Z708" s="40"/>
      <c r="AA708" s="40"/>
      <c r="AB708" s="40"/>
      <c r="AC708" s="67"/>
      <c r="AD708" s="55"/>
    </row>
    <row r="709" spans="1:30" s="52" customFormat="1">
      <c r="A709" s="99"/>
      <c r="B709" s="60"/>
      <c r="C709" s="163"/>
      <c r="D709" s="39">
        <f t="shared" ref="D709:AB709" si="1166">$C708*D708</f>
        <v>0</v>
      </c>
      <c r="E709" s="39">
        <f t="shared" si="1166"/>
        <v>0</v>
      </c>
      <c r="F709" s="39">
        <f t="shared" si="1166"/>
        <v>0</v>
      </c>
      <c r="G709" s="39">
        <f t="shared" si="1166"/>
        <v>0</v>
      </c>
      <c r="H709" s="39">
        <f t="shared" si="1166"/>
        <v>0</v>
      </c>
      <c r="I709" s="39">
        <f t="shared" si="1166"/>
        <v>0</v>
      </c>
      <c r="J709" s="39">
        <f t="shared" si="1166"/>
        <v>0</v>
      </c>
      <c r="K709" s="39">
        <f t="shared" si="1166"/>
        <v>0</v>
      </c>
      <c r="L709" s="39">
        <f t="shared" si="1166"/>
        <v>0</v>
      </c>
      <c r="M709" s="39">
        <f t="shared" si="1166"/>
        <v>0</v>
      </c>
      <c r="N709" s="39">
        <f t="shared" si="1166"/>
        <v>0</v>
      </c>
      <c r="O709" s="39">
        <f t="shared" si="1166"/>
        <v>0</v>
      </c>
      <c r="P709" s="39">
        <f t="shared" si="1166"/>
        <v>0</v>
      </c>
      <c r="Q709" s="39">
        <f t="shared" si="1166"/>
        <v>0</v>
      </c>
      <c r="R709" s="39">
        <f t="shared" si="1166"/>
        <v>0</v>
      </c>
      <c r="S709" s="39">
        <f t="shared" si="1166"/>
        <v>0</v>
      </c>
      <c r="T709" s="39">
        <f t="shared" si="1166"/>
        <v>0</v>
      </c>
      <c r="U709" s="39">
        <f t="shared" si="1166"/>
        <v>0</v>
      </c>
      <c r="V709" s="39">
        <f t="shared" si="1166"/>
        <v>0</v>
      </c>
      <c r="W709" s="39">
        <f t="shared" si="1166"/>
        <v>0</v>
      </c>
      <c r="X709" s="39">
        <f t="shared" si="1166"/>
        <v>259878.66093000001</v>
      </c>
      <c r="Y709" s="39">
        <f t="shared" si="1166"/>
        <v>11251.919070000002</v>
      </c>
      <c r="Z709" s="39">
        <f t="shared" si="1166"/>
        <v>0</v>
      </c>
      <c r="AA709" s="39">
        <f t="shared" si="1166"/>
        <v>0</v>
      </c>
      <c r="AB709" s="39">
        <f t="shared" si="1166"/>
        <v>0</v>
      </c>
      <c r="AC709" s="67"/>
      <c r="AD709" s="55"/>
    </row>
    <row r="710" spans="1:30" s="52" customFormat="1">
      <c r="A710" s="105" t="s">
        <v>661</v>
      </c>
      <c r="B710" s="74">
        <v>2159644</v>
      </c>
      <c r="C710" s="163">
        <f>ROUND(B710/12,2)</f>
        <v>179970.33</v>
      </c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>
        <v>0.95850000000000002</v>
      </c>
      <c r="Y710" s="38">
        <v>4.1500000000000002E-2</v>
      </c>
      <c r="Z710" s="40"/>
      <c r="AA710" s="40"/>
      <c r="AB710" s="40"/>
      <c r="AC710" s="67"/>
      <c r="AD710" s="55"/>
    </row>
    <row r="711" spans="1:30" s="52" customFormat="1">
      <c r="A711" s="99"/>
      <c r="B711" s="60"/>
      <c r="C711" s="163"/>
      <c r="D711" s="39">
        <f t="shared" ref="D711:AB711" si="1167">$C710*D710</f>
        <v>0</v>
      </c>
      <c r="E711" s="39">
        <f t="shared" si="1167"/>
        <v>0</v>
      </c>
      <c r="F711" s="39">
        <f t="shared" si="1167"/>
        <v>0</v>
      </c>
      <c r="G711" s="39">
        <f t="shared" si="1167"/>
        <v>0</v>
      </c>
      <c r="H711" s="39">
        <f t="shared" si="1167"/>
        <v>0</v>
      </c>
      <c r="I711" s="39">
        <f t="shared" si="1167"/>
        <v>0</v>
      </c>
      <c r="J711" s="39">
        <f t="shared" si="1167"/>
        <v>0</v>
      </c>
      <c r="K711" s="39">
        <f t="shared" si="1167"/>
        <v>0</v>
      </c>
      <c r="L711" s="39">
        <f t="shared" si="1167"/>
        <v>0</v>
      </c>
      <c r="M711" s="39">
        <f t="shared" si="1167"/>
        <v>0</v>
      </c>
      <c r="N711" s="39">
        <f t="shared" si="1167"/>
        <v>0</v>
      </c>
      <c r="O711" s="39">
        <f t="shared" si="1167"/>
        <v>0</v>
      </c>
      <c r="P711" s="39">
        <f t="shared" si="1167"/>
        <v>0</v>
      </c>
      <c r="Q711" s="39">
        <f t="shared" si="1167"/>
        <v>0</v>
      </c>
      <c r="R711" s="39">
        <f t="shared" si="1167"/>
        <v>0</v>
      </c>
      <c r="S711" s="39">
        <f t="shared" si="1167"/>
        <v>0</v>
      </c>
      <c r="T711" s="39">
        <f t="shared" si="1167"/>
        <v>0</v>
      </c>
      <c r="U711" s="39">
        <f t="shared" si="1167"/>
        <v>0</v>
      </c>
      <c r="V711" s="39">
        <f t="shared" si="1167"/>
        <v>0</v>
      </c>
      <c r="W711" s="39">
        <f t="shared" si="1167"/>
        <v>0</v>
      </c>
      <c r="X711" s="39">
        <f t="shared" si="1167"/>
        <v>172501.56130499998</v>
      </c>
      <c r="Y711" s="39">
        <f t="shared" si="1167"/>
        <v>7468.7686949999998</v>
      </c>
      <c r="Z711" s="39">
        <f t="shared" si="1167"/>
        <v>0</v>
      </c>
      <c r="AA711" s="39">
        <f t="shared" si="1167"/>
        <v>0</v>
      </c>
      <c r="AB711" s="39">
        <f t="shared" si="1167"/>
        <v>0</v>
      </c>
      <c r="AC711" s="67"/>
      <c r="AD711" s="55"/>
    </row>
    <row r="712" spans="1:30" s="52" customFormat="1">
      <c r="A712" s="105" t="s">
        <v>662</v>
      </c>
      <c r="B712" s="74">
        <v>109205</v>
      </c>
      <c r="C712" s="163">
        <f>ROUND(B712/12,2)</f>
        <v>9100.42</v>
      </c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>
        <v>0.95850000000000002</v>
      </c>
      <c r="Y712" s="38">
        <v>4.1500000000000002E-2</v>
      </c>
      <c r="Z712" s="40"/>
      <c r="AA712" s="40"/>
      <c r="AB712" s="40"/>
      <c r="AC712" s="67"/>
      <c r="AD712" s="55"/>
    </row>
    <row r="713" spans="1:30" s="52" customFormat="1">
      <c r="A713" s="99"/>
      <c r="B713" s="60"/>
      <c r="C713" s="163"/>
      <c r="D713" s="39">
        <f t="shared" ref="D713:AB713" si="1168">$C712*D712</f>
        <v>0</v>
      </c>
      <c r="E713" s="39">
        <f t="shared" si="1168"/>
        <v>0</v>
      </c>
      <c r="F713" s="39">
        <f t="shared" si="1168"/>
        <v>0</v>
      </c>
      <c r="G713" s="39">
        <f t="shared" si="1168"/>
        <v>0</v>
      </c>
      <c r="H713" s="39">
        <f t="shared" si="1168"/>
        <v>0</v>
      </c>
      <c r="I713" s="39">
        <f t="shared" si="1168"/>
        <v>0</v>
      </c>
      <c r="J713" s="39">
        <f t="shared" si="1168"/>
        <v>0</v>
      </c>
      <c r="K713" s="39">
        <f t="shared" si="1168"/>
        <v>0</v>
      </c>
      <c r="L713" s="39">
        <f t="shared" si="1168"/>
        <v>0</v>
      </c>
      <c r="M713" s="39">
        <f t="shared" si="1168"/>
        <v>0</v>
      </c>
      <c r="N713" s="39">
        <f t="shared" si="1168"/>
        <v>0</v>
      </c>
      <c r="O713" s="39">
        <f t="shared" si="1168"/>
        <v>0</v>
      </c>
      <c r="P713" s="39">
        <f t="shared" si="1168"/>
        <v>0</v>
      </c>
      <c r="Q713" s="39">
        <f t="shared" si="1168"/>
        <v>0</v>
      </c>
      <c r="R713" s="39">
        <f t="shared" si="1168"/>
        <v>0</v>
      </c>
      <c r="S713" s="39">
        <f t="shared" si="1168"/>
        <v>0</v>
      </c>
      <c r="T713" s="39">
        <f t="shared" si="1168"/>
        <v>0</v>
      </c>
      <c r="U713" s="39">
        <f t="shared" si="1168"/>
        <v>0</v>
      </c>
      <c r="V713" s="39">
        <f t="shared" si="1168"/>
        <v>0</v>
      </c>
      <c r="W713" s="39">
        <f t="shared" si="1168"/>
        <v>0</v>
      </c>
      <c r="X713" s="39">
        <f t="shared" si="1168"/>
        <v>8722.7525700000006</v>
      </c>
      <c r="Y713" s="39">
        <f t="shared" si="1168"/>
        <v>377.66743000000002</v>
      </c>
      <c r="Z713" s="39">
        <f t="shared" si="1168"/>
        <v>0</v>
      </c>
      <c r="AA713" s="39">
        <f t="shared" si="1168"/>
        <v>0</v>
      </c>
      <c r="AB713" s="39">
        <f t="shared" si="1168"/>
        <v>0</v>
      </c>
      <c r="AC713" s="67"/>
      <c r="AD713" s="55"/>
    </row>
    <row r="714" spans="1:30" s="52" customFormat="1">
      <c r="A714" s="105" t="s">
        <v>663</v>
      </c>
      <c r="B714" s="74">
        <v>1493507</v>
      </c>
      <c r="C714" s="163">
        <f>ROUND(B714/12,2)</f>
        <v>124458.92</v>
      </c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>
        <v>0.95850000000000002</v>
      </c>
      <c r="Y714" s="38">
        <v>4.1500000000000002E-2</v>
      </c>
      <c r="Z714" s="40"/>
      <c r="AA714" s="40"/>
      <c r="AB714" s="40"/>
      <c r="AC714" s="67"/>
      <c r="AD714" s="55"/>
    </row>
    <row r="715" spans="1:30" s="52" customFormat="1">
      <c r="A715" s="99"/>
      <c r="B715" s="60"/>
      <c r="C715" s="163"/>
      <c r="D715" s="39">
        <f t="shared" ref="D715:AB715" si="1169">$C714*D714</f>
        <v>0</v>
      </c>
      <c r="E715" s="39">
        <f t="shared" si="1169"/>
        <v>0</v>
      </c>
      <c r="F715" s="39">
        <f t="shared" si="1169"/>
        <v>0</v>
      </c>
      <c r="G715" s="39">
        <f t="shared" si="1169"/>
        <v>0</v>
      </c>
      <c r="H715" s="39">
        <f t="shared" si="1169"/>
        <v>0</v>
      </c>
      <c r="I715" s="39">
        <f t="shared" si="1169"/>
        <v>0</v>
      </c>
      <c r="J715" s="39">
        <f t="shared" si="1169"/>
        <v>0</v>
      </c>
      <c r="K715" s="39">
        <f t="shared" si="1169"/>
        <v>0</v>
      </c>
      <c r="L715" s="39">
        <f t="shared" si="1169"/>
        <v>0</v>
      </c>
      <c r="M715" s="39">
        <f t="shared" si="1169"/>
        <v>0</v>
      </c>
      <c r="N715" s="39">
        <f t="shared" si="1169"/>
        <v>0</v>
      </c>
      <c r="O715" s="39">
        <f t="shared" si="1169"/>
        <v>0</v>
      </c>
      <c r="P715" s="39">
        <f t="shared" si="1169"/>
        <v>0</v>
      </c>
      <c r="Q715" s="39">
        <f t="shared" si="1169"/>
        <v>0</v>
      </c>
      <c r="R715" s="39">
        <f t="shared" si="1169"/>
        <v>0</v>
      </c>
      <c r="S715" s="39">
        <f t="shared" si="1169"/>
        <v>0</v>
      </c>
      <c r="T715" s="39">
        <f t="shared" si="1169"/>
        <v>0</v>
      </c>
      <c r="U715" s="39">
        <f t="shared" si="1169"/>
        <v>0</v>
      </c>
      <c r="V715" s="39">
        <f t="shared" si="1169"/>
        <v>0</v>
      </c>
      <c r="W715" s="39">
        <f t="shared" si="1169"/>
        <v>0</v>
      </c>
      <c r="X715" s="39">
        <f t="shared" si="1169"/>
        <v>119293.87482</v>
      </c>
      <c r="Y715" s="39">
        <f t="shared" si="1169"/>
        <v>5165.0451800000001</v>
      </c>
      <c r="Z715" s="39">
        <f t="shared" si="1169"/>
        <v>0</v>
      </c>
      <c r="AA715" s="39">
        <f t="shared" si="1169"/>
        <v>0</v>
      </c>
      <c r="AB715" s="39">
        <f t="shared" si="1169"/>
        <v>0</v>
      </c>
      <c r="AC715" s="67"/>
      <c r="AD715" s="55"/>
    </row>
    <row r="716" spans="1:30" s="52" customFormat="1">
      <c r="A716" s="105" t="s">
        <v>664</v>
      </c>
      <c r="B716" s="74">
        <v>1493507</v>
      </c>
      <c r="C716" s="163">
        <f>ROUND(B716/12,2)</f>
        <v>124458.92</v>
      </c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>
        <v>0.95850000000000002</v>
      </c>
      <c r="Y716" s="38">
        <v>4.1500000000000002E-2</v>
      </c>
      <c r="Z716" s="40"/>
      <c r="AA716" s="40"/>
      <c r="AB716" s="40"/>
      <c r="AC716" s="67"/>
      <c r="AD716" s="55"/>
    </row>
    <row r="717" spans="1:30" s="52" customFormat="1">
      <c r="A717" s="99"/>
      <c r="B717" s="60"/>
      <c r="C717" s="163"/>
      <c r="D717" s="39">
        <f t="shared" ref="D717:AB717" si="1170">$C716*D716</f>
        <v>0</v>
      </c>
      <c r="E717" s="39">
        <f t="shared" si="1170"/>
        <v>0</v>
      </c>
      <c r="F717" s="39">
        <f t="shared" si="1170"/>
        <v>0</v>
      </c>
      <c r="G717" s="39">
        <f t="shared" si="1170"/>
        <v>0</v>
      </c>
      <c r="H717" s="39">
        <f t="shared" si="1170"/>
        <v>0</v>
      </c>
      <c r="I717" s="39">
        <f t="shared" si="1170"/>
        <v>0</v>
      </c>
      <c r="J717" s="39">
        <f t="shared" si="1170"/>
        <v>0</v>
      </c>
      <c r="K717" s="39">
        <f t="shared" si="1170"/>
        <v>0</v>
      </c>
      <c r="L717" s="39">
        <f t="shared" si="1170"/>
        <v>0</v>
      </c>
      <c r="M717" s="39">
        <f t="shared" si="1170"/>
        <v>0</v>
      </c>
      <c r="N717" s="39">
        <f t="shared" si="1170"/>
        <v>0</v>
      </c>
      <c r="O717" s="39">
        <f t="shared" si="1170"/>
        <v>0</v>
      </c>
      <c r="P717" s="39">
        <f t="shared" si="1170"/>
        <v>0</v>
      </c>
      <c r="Q717" s="39">
        <f t="shared" si="1170"/>
        <v>0</v>
      </c>
      <c r="R717" s="39">
        <f t="shared" si="1170"/>
        <v>0</v>
      </c>
      <c r="S717" s="39">
        <f t="shared" si="1170"/>
        <v>0</v>
      </c>
      <c r="T717" s="39">
        <f t="shared" si="1170"/>
        <v>0</v>
      </c>
      <c r="U717" s="39">
        <f t="shared" si="1170"/>
        <v>0</v>
      </c>
      <c r="V717" s="39">
        <f t="shared" si="1170"/>
        <v>0</v>
      </c>
      <c r="W717" s="39">
        <f t="shared" si="1170"/>
        <v>0</v>
      </c>
      <c r="X717" s="39">
        <f t="shared" si="1170"/>
        <v>119293.87482</v>
      </c>
      <c r="Y717" s="39">
        <f t="shared" si="1170"/>
        <v>5165.0451800000001</v>
      </c>
      <c r="Z717" s="39">
        <f t="shared" si="1170"/>
        <v>0</v>
      </c>
      <c r="AA717" s="39">
        <f t="shared" si="1170"/>
        <v>0</v>
      </c>
      <c r="AB717" s="39">
        <f t="shared" si="1170"/>
        <v>0</v>
      </c>
      <c r="AC717" s="67"/>
      <c r="AD717" s="55"/>
    </row>
    <row r="718" spans="1:30" s="52" customFormat="1">
      <c r="A718" s="105" t="s">
        <v>665</v>
      </c>
      <c r="B718" s="74">
        <v>1493507</v>
      </c>
      <c r="C718" s="163">
        <f>ROUND(B718/12,2)</f>
        <v>124458.92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>
        <v>0.95850000000000002</v>
      </c>
      <c r="Y718" s="38">
        <v>4.1500000000000002E-2</v>
      </c>
      <c r="Z718" s="40"/>
      <c r="AA718" s="40"/>
      <c r="AB718" s="40"/>
      <c r="AC718" s="67"/>
      <c r="AD718" s="55"/>
    </row>
    <row r="719" spans="1:30" s="52" customFormat="1">
      <c r="A719" s="99"/>
      <c r="B719" s="60"/>
      <c r="C719" s="163"/>
      <c r="D719" s="39">
        <f t="shared" ref="D719:AB719" si="1171">$C718*D718</f>
        <v>0</v>
      </c>
      <c r="E719" s="39">
        <f t="shared" si="1171"/>
        <v>0</v>
      </c>
      <c r="F719" s="39">
        <f t="shared" si="1171"/>
        <v>0</v>
      </c>
      <c r="G719" s="39">
        <f t="shared" si="1171"/>
        <v>0</v>
      </c>
      <c r="H719" s="39">
        <f t="shared" si="1171"/>
        <v>0</v>
      </c>
      <c r="I719" s="39">
        <f t="shared" si="1171"/>
        <v>0</v>
      </c>
      <c r="J719" s="39">
        <f t="shared" si="1171"/>
        <v>0</v>
      </c>
      <c r="K719" s="39">
        <f t="shared" si="1171"/>
        <v>0</v>
      </c>
      <c r="L719" s="39">
        <f t="shared" si="1171"/>
        <v>0</v>
      </c>
      <c r="M719" s="39">
        <f t="shared" si="1171"/>
        <v>0</v>
      </c>
      <c r="N719" s="39">
        <f t="shared" si="1171"/>
        <v>0</v>
      </c>
      <c r="O719" s="39">
        <f t="shared" si="1171"/>
        <v>0</v>
      </c>
      <c r="P719" s="39">
        <f t="shared" si="1171"/>
        <v>0</v>
      </c>
      <c r="Q719" s="39">
        <f t="shared" si="1171"/>
        <v>0</v>
      </c>
      <c r="R719" s="39">
        <f t="shared" si="1171"/>
        <v>0</v>
      </c>
      <c r="S719" s="39">
        <f t="shared" si="1171"/>
        <v>0</v>
      </c>
      <c r="T719" s="39">
        <f t="shared" si="1171"/>
        <v>0</v>
      </c>
      <c r="U719" s="39">
        <f t="shared" si="1171"/>
        <v>0</v>
      </c>
      <c r="V719" s="39">
        <f t="shared" si="1171"/>
        <v>0</v>
      </c>
      <c r="W719" s="39">
        <f t="shared" si="1171"/>
        <v>0</v>
      </c>
      <c r="X719" s="39">
        <f t="shared" si="1171"/>
        <v>119293.87482</v>
      </c>
      <c r="Y719" s="39">
        <f t="shared" si="1171"/>
        <v>5165.0451800000001</v>
      </c>
      <c r="Z719" s="39">
        <f t="shared" si="1171"/>
        <v>0</v>
      </c>
      <c r="AA719" s="39">
        <f t="shared" si="1171"/>
        <v>0</v>
      </c>
      <c r="AB719" s="39">
        <f t="shared" si="1171"/>
        <v>0</v>
      </c>
      <c r="AC719" s="67"/>
      <c r="AD719" s="55"/>
    </row>
    <row r="720" spans="1:30" s="52" customFormat="1">
      <c r="A720" s="105" t="s">
        <v>666</v>
      </c>
      <c r="B720" s="74">
        <v>1493507</v>
      </c>
      <c r="C720" s="163">
        <f>ROUND(B720/12,2)</f>
        <v>124458.92</v>
      </c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>
        <v>0.95850000000000002</v>
      </c>
      <c r="Y720" s="38">
        <v>4.1500000000000002E-2</v>
      </c>
      <c r="Z720" s="40"/>
      <c r="AA720" s="40"/>
      <c r="AB720" s="40"/>
      <c r="AC720" s="67"/>
      <c r="AD720" s="55"/>
    </row>
    <row r="721" spans="1:30" s="52" customFormat="1">
      <c r="A721" s="99"/>
      <c r="B721" s="60"/>
      <c r="C721" s="163"/>
      <c r="D721" s="39">
        <f t="shared" ref="D721:AB721" si="1172">$C720*D720</f>
        <v>0</v>
      </c>
      <c r="E721" s="39">
        <f t="shared" si="1172"/>
        <v>0</v>
      </c>
      <c r="F721" s="39">
        <f t="shared" si="1172"/>
        <v>0</v>
      </c>
      <c r="G721" s="39">
        <f t="shared" si="1172"/>
        <v>0</v>
      </c>
      <c r="H721" s="39">
        <f t="shared" si="1172"/>
        <v>0</v>
      </c>
      <c r="I721" s="39">
        <f t="shared" si="1172"/>
        <v>0</v>
      </c>
      <c r="J721" s="39">
        <f t="shared" si="1172"/>
        <v>0</v>
      </c>
      <c r="K721" s="39">
        <f t="shared" si="1172"/>
        <v>0</v>
      </c>
      <c r="L721" s="39">
        <f t="shared" si="1172"/>
        <v>0</v>
      </c>
      <c r="M721" s="39">
        <f t="shared" si="1172"/>
        <v>0</v>
      </c>
      <c r="N721" s="39">
        <f t="shared" si="1172"/>
        <v>0</v>
      </c>
      <c r="O721" s="39">
        <f t="shared" si="1172"/>
        <v>0</v>
      </c>
      <c r="P721" s="39">
        <f t="shared" si="1172"/>
        <v>0</v>
      </c>
      <c r="Q721" s="39">
        <f t="shared" si="1172"/>
        <v>0</v>
      </c>
      <c r="R721" s="39">
        <f t="shared" si="1172"/>
        <v>0</v>
      </c>
      <c r="S721" s="39">
        <f t="shared" si="1172"/>
        <v>0</v>
      </c>
      <c r="T721" s="39">
        <f t="shared" si="1172"/>
        <v>0</v>
      </c>
      <c r="U721" s="39">
        <f t="shared" si="1172"/>
        <v>0</v>
      </c>
      <c r="V721" s="39">
        <f t="shared" si="1172"/>
        <v>0</v>
      </c>
      <c r="W721" s="39">
        <f t="shared" si="1172"/>
        <v>0</v>
      </c>
      <c r="X721" s="39">
        <f t="shared" si="1172"/>
        <v>119293.87482</v>
      </c>
      <c r="Y721" s="39">
        <f t="shared" si="1172"/>
        <v>5165.0451800000001</v>
      </c>
      <c r="Z721" s="39">
        <f t="shared" si="1172"/>
        <v>0</v>
      </c>
      <c r="AA721" s="39">
        <f t="shared" si="1172"/>
        <v>0</v>
      </c>
      <c r="AB721" s="39">
        <f t="shared" si="1172"/>
        <v>0</v>
      </c>
      <c r="AC721" s="67"/>
      <c r="AD721" s="55"/>
    </row>
    <row r="722" spans="1:30" s="52" customFormat="1">
      <c r="A722" s="105" t="s">
        <v>667</v>
      </c>
      <c r="B722" s="74">
        <v>62075</v>
      </c>
      <c r="C722" s="163">
        <f>ROUND(B722/12,2)</f>
        <v>5172.92</v>
      </c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>
        <v>0.95850000000000002</v>
      </c>
      <c r="Y722" s="38">
        <v>4.1500000000000002E-2</v>
      </c>
      <c r="Z722" s="40"/>
      <c r="AA722" s="40"/>
      <c r="AB722" s="40"/>
      <c r="AC722" s="67"/>
      <c r="AD722" s="55"/>
    </row>
    <row r="723" spans="1:30" s="52" customFormat="1">
      <c r="A723" s="99"/>
      <c r="B723" s="60"/>
      <c r="C723" s="163"/>
      <c r="D723" s="39">
        <f t="shared" ref="D723:AB723" si="1173">$C722*D722</f>
        <v>0</v>
      </c>
      <c r="E723" s="39">
        <f t="shared" si="1173"/>
        <v>0</v>
      </c>
      <c r="F723" s="39">
        <f t="shared" si="1173"/>
        <v>0</v>
      </c>
      <c r="G723" s="39">
        <f t="shared" si="1173"/>
        <v>0</v>
      </c>
      <c r="H723" s="39">
        <f t="shared" si="1173"/>
        <v>0</v>
      </c>
      <c r="I723" s="39">
        <f t="shared" si="1173"/>
        <v>0</v>
      </c>
      <c r="J723" s="39">
        <f t="shared" si="1173"/>
        <v>0</v>
      </c>
      <c r="K723" s="39">
        <f t="shared" si="1173"/>
        <v>0</v>
      </c>
      <c r="L723" s="39">
        <f t="shared" si="1173"/>
        <v>0</v>
      </c>
      <c r="M723" s="39">
        <f t="shared" si="1173"/>
        <v>0</v>
      </c>
      <c r="N723" s="39">
        <f t="shared" si="1173"/>
        <v>0</v>
      </c>
      <c r="O723" s="39">
        <f t="shared" si="1173"/>
        <v>0</v>
      </c>
      <c r="P723" s="39">
        <f t="shared" si="1173"/>
        <v>0</v>
      </c>
      <c r="Q723" s="39">
        <f t="shared" si="1173"/>
        <v>0</v>
      </c>
      <c r="R723" s="39">
        <f t="shared" si="1173"/>
        <v>0</v>
      </c>
      <c r="S723" s="39">
        <f t="shared" si="1173"/>
        <v>0</v>
      </c>
      <c r="T723" s="39">
        <f t="shared" si="1173"/>
        <v>0</v>
      </c>
      <c r="U723" s="39">
        <f t="shared" si="1173"/>
        <v>0</v>
      </c>
      <c r="V723" s="39">
        <f t="shared" si="1173"/>
        <v>0</v>
      </c>
      <c r="W723" s="39">
        <f t="shared" si="1173"/>
        <v>0</v>
      </c>
      <c r="X723" s="39">
        <f t="shared" si="1173"/>
        <v>4958.2438200000006</v>
      </c>
      <c r="Y723" s="39">
        <f t="shared" si="1173"/>
        <v>214.67618000000002</v>
      </c>
      <c r="Z723" s="39">
        <f t="shared" si="1173"/>
        <v>0</v>
      </c>
      <c r="AA723" s="39">
        <f t="shared" si="1173"/>
        <v>0</v>
      </c>
      <c r="AB723" s="39">
        <f t="shared" si="1173"/>
        <v>0</v>
      </c>
      <c r="AC723" s="67"/>
      <c r="AD723" s="55"/>
    </row>
    <row r="724" spans="1:30" s="52" customFormat="1">
      <c r="A724" s="105" t="s">
        <v>668</v>
      </c>
      <c r="B724" s="74">
        <v>3661270</v>
      </c>
      <c r="C724" s="163">
        <f>ROUND(B724/12,2)</f>
        <v>305105.83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>
        <v>0.95850000000000002</v>
      </c>
      <c r="Y724" s="38">
        <v>4.1500000000000002E-2</v>
      </c>
      <c r="Z724" s="40"/>
      <c r="AA724" s="40"/>
      <c r="AB724" s="40"/>
      <c r="AC724" s="67"/>
      <c r="AD724" s="55"/>
    </row>
    <row r="725" spans="1:30" s="52" customFormat="1">
      <c r="A725" s="99"/>
      <c r="B725" s="60"/>
      <c r="C725" s="163"/>
      <c r="D725" s="39">
        <f t="shared" ref="D725:AB725" si="1174">$C724*D724</f>
        <v>0</v>
      </c>
      <c r="E725" s="39">
        <f t="shared" si="1174"/>
        <v>0</v>
      </c>
      <c r="F725" s="39">
        <f t="shared" si="1174"/>
        <v>0</v>
      </c>
      <c r="G725" s="39">
        <f t="shared" si="1174"/>
        <v>0</v>
      </c>
      <c r="H725" s="39">
        <f t="shared" si="1174"/>
        <v>0</v>
      </c>
      <c r="I725" s="39">
        <f t="shared" si="1174"/>
        <v>0</v>
      </c>
      <c r="J725" s="39">
        <f t="shared" si="1174"/>
        <v>0</v>
      </c>
      <c r="K725" s="39">
        <f t="shared" si="1174"/>
        <v>0</v>
      </c>
      <c r="L725" s="39">
        <f t="shared" si="1174"/>
        <v>0</v>
      </c>
      <c r="M725" s="39">
        <f t="shared" si="1174"/>
        <v>0</v>
      </c>
      <c r="N725" s="39">
        <f t="shared" si="1174"/>
        <v>0</v>
      </c>
      <c r="O725" s="39">
        <f t="shared" si="1174"/>
        <v>0</v>
      </c>
      <c r="P725" s="39">
        <f t="shared" si="1174"/>
        <v>0</v>
      </c>
      <c r="Q725" s="39">
        <f t="shared" si="1174"/>
        <v>0</v>
      </c>
      <c r="R725" s="39">
        <f t="shared" si="1174"/>
        <v>0</v>
      </c>
      <c r="S725" s="39">
        <f t="shared" si="1174"/>
        <v>0</v>
      </c>
      <c r="T725" s="39">
        <f t="shared" si="1174"/>
        <v>0</v>
      </c>
      <c r="U725" s="39">
        <f t="shared" si="1174"/>
        <v>0</v>
      </c>
      <c r="V725" s="39">
        <f t="shared" si="1174"/>
        <v>0</v>
      </c>
      <c r="W725" s="39">
        <f t="shared" si="1174"/>
        <v>0</v>
      </c>
      <c r="X725" s="39">
        <f t="shared" si="1174"/>
        <v>292443.93805500004</v>
      </c>
      <c r="Y725" s="39">
        <f t="shared" si="1174"/>
        <v>12661.891945000001</v>
      </c>
      <c r="Z725" s="39">
        <f t="shared" si="1174"/>
        <v>0</v>
      </c>
      <c r="AA725" s="39">
        <f t="shared" si="1174"/>
        <v>0</v>
      </c>
      <c r="AB725" s="39">
        <f t="shared" si="1174"/>
        <v>0</v>
      </c>
      <c r="AC725" s="67"/>
      <c r="AD725" s="55"/>
    </row>
    <row r="726" spans="1:30" s="52" customFormat="1">
      <c r="A726" s="105" t="s">
        <v>669</v>
      </c>
      <c r="B726" s="74">
        <v>4227405</v>
      </c>
      <c r="C726" s="163">
        <f>ROUND(B726/12,2)</f>
        <v>352283.75</v>
      </c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>
        <v>0.95850000000000002</v>
      </c>
      <c r="Y726" s="38">
        <v>4.1500000000000002E-2</v>
      </c>
      <c r="Z726" s="40"/>
      <c r="AA726" s="40"/>
      <c r="AB726" s="40"/>
      <c r="AC726" s="67"/>
      <c r="AD726" s="55"/>
    </row>
    <row r="727" spans="1:30" s="52" customFormat="1">
      <c r="A727" s="99"/>
      <c r="B727" s="60"/>
      <c r="C727" s="163"/>
      <c r="D727" s="39">
        <f t="shared" ref="D727:AB727" si="1175">$C726*D726</f>
        <v>0</v>
      </c>
      <c r="E727" s="39">
        <f t="shared" si="1175"/>
        <v>0</v>
      </c>
      <c r="F727" s="39">
        <f t="shared" si="1175"/>
        <v>0</v>
      </c>
      <c r="G727" s="39">
        <f t="shared" si="1175"/>
        <v>0</v>
      </c>
      <c r="H727" s="39">
        <f t="shared" si="1175"/>
        <v>0</v>
      </c>
      <c r="I727" s="39">
        <f t="shared" si="1175"/>
        <v>0</v>
      </c>
      <c r="J727" s="39">
        <f t="shared" si="1175"/>
        <v>0</v>
      </c>
      <c r="K727" s="39">
        <f t="shared" si="1175"/>
        <v>0</v>
      </c>
      <c r="L727" s="39">
        <f t="shared" si="1175"/>
        <v>0</v>
      </c>
      <c r="M727" s="39">
        <f t="shared" si="1175"/>
        <v>0</v>
      </c>
      <c r="N727" s="39">
        <f t="shared" si="1175"/>
        <v>0</v>
      </c>
      <c r="O727" s="39">
        <f t="shared" si="1175"/>
        <v>0</v>
      </c>
      <c r="P727" s="39">
        <f t="shared" si="1175"/>
        <v>0</v>
      </c>
      <c r="Q727" s="39">
        <f t="shared" si="1175"/>
        <v>0</v>
      </c>
      <c r="R727" s="39">
        <f t="shared" si="1175"/>
        <v>0</v>
      </c>
      <c r="S727" s="39">
        <f t="shared" si="1175"/>
        <v>0</v>
      </c>
      <c r="T727" s="39">
        <f t="shared" si="1175"/>
        <v>0</v>
      </c>
      <c r="U727" s="39">
        <f t="shared" si="1175"/>
        <v>0</v>
      </c>
      <c r="V727" s="39">
        <f t="shared" si="1175"/>
        <v>0</v>
      </c>
      <c r="W727" s="39">
        <f t="shared" si="1175"/>
        <v>0</v>
      </c>
      <c r="X727" s="39">
        <f t="shared" si="1175"/>
        <v>337663.97437499999</v>
      </c>
      <c r="Y727" s="39">
        <f t="shared" si="1175"/>
        <v>14619.775625</v>
      </c>
      <c r="Z727" s="39">
        <f t="shared" si="1175"/>
        <v>0</v>
      </c>
      <c r="AA727" s="39">
        <f t="shared" si="1175"/>
        <v>0</v>
      </c>
      <c r="AB727" s="39">
        <f t="shared" si="1175"/>
        <v>0</v>
      </c>
      <c r="AC727" s="67"/>
      <c r="AD727" s="55"/>
    </row>
    <row r="728" spans="1:30" s="52" customFormat="1">
      <c r="A728" s="105" t="s">
        <v>670</v>
      </c>
      <c r="B728" s="74">
        <v>2986987</v>
      </c>
      <c r="C728" s="163">
        <f>ROUND(B728/12,2)</f>
        <v>248915.58</v>
      </c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>
        <v>0.95850000000000002</v>
      </c>
      <c r="Y728" s="38">
        <v>4.1500000000000002E-2</v>
      </c>
      <c r="Z728" s="40"/>
      <c r="AA728" s="40"/>
      <c r="AB728" s="40"/>
      <c r="AC728" s="67"/>
      <c r="AD728" s="55"/>
    </row>
    <row r="729" spans="1:30" s="52" customFormat="1">
      <c r="A729" s="99"/>
      <c r="B729" s="60"/>
      <c r="C729" s="163"/>
      <c r="D729" s="39">
        <f t="shared" ref="D729:AB729" si="1176">$C728*D728</f>
        <v>0</v>
      </c>
      <c r="E729" s="39">
        <f t="shared" si="1176"/>
        <v>0</v>
      </c>
      <c r="F729" s="39">
        <f t="shared" si="1176"/>
        <v>0</v>
      </c>
      <c r="G729" s="39">
        <f t="shared" si="1176"/>
        <v>0</v>
      </c>
      <c r="H729" s="39">
        <f t="shared" si="1176"/>
        <v>0</v>
      </c>
      <c r="I729" s="39">
        <f t="shared" si="1176"/>
        <v>0</v>
      </c>
      <c r="J729" s="39">
        <f t="shared" si="1176"/>
        <v>0</v>
      </c>
      <c r="K729" s="39">
        <f t="shared" si="1176"/>
        <v>0</v>
      </c>
      <c r="L729" s="39">
        <f t="shared" si="1176"/>
        <v>0</v>
      </c>
      <c r="M729" s="39">
        <f t="shared" si="1176"/>
        <v>0</v>
      </c>
      <c r="N729" s="39">
        <f t="shared" si="1176"/>
        <v>0</v>
      </c>
      <c r="O729" s="39">
        <f t="shared" si="1176"/>
        <v>0</v>
      </c>
      <c r="P729" s="39">
        <f t="shared" si="1176"/>
        <v>0</v>
      </c>
      <c r="Q729" s="39">
        <f t="shared" si="1176"/>
        <v>0</v>
      </c>
      <c r="R729" s="39">
        <f t="shared" si="1176"/>
        <v>0</v>
      </c>
      <c r="S729" s="39">
        <f t="shared" si="1176"/>
        <v>0</v>
      </c>
      <c r="T729" s="39">
        <f t="shared" si="1176"/>
        <v>0</v>
      </c>
      <c r="U729" s="39">
        <f t="shared" si="1176"/>
        <v>0</v>
      </c>
      <c r="V729" s="39">
        <f t="shared" si="1176"/>
        <v>0</v>
      </c>
      <c r="W729" s="39">
        <f t="shared" si="1176"/>
        <v>0</v>
      </c>
      <c r="X729" s="39">
        <f t="shared" si="1176"/>
        <v>238585.58343</v>
      </c>
      <c r="Y729" s="39">
        <f t="shared" si="1176"/>
        <v>10329.996569999999</v>
      </c>
      <c r="Z729" s="39">
        <f t="shared" si="1176"/>
        <v>0</v>
      </c>
      <c r="AA729" s="39">
        <f t="shared" si="1176"/>
        <v>0</v>
      </c>
      <c r="AB729" s="39">
        <f t="shared" si="1176"/>
        <v>0</v>
      </c>
      <c r="AC729" s="67"/>
      <c r="AD729" s="55"/>
    </row>
    <row r="730" spans="1:30" s="52" customFormat="1">
      <c r="A730" s="16" t="s">
        <v>50</v>
      </c>
      <c r="B730" s="9">
        <f>SUM(B458:B728)</f>
        <v>695875049</v>
      </c>
      <c r="C730" s="164">
        <f>SUM(C458:C728)</f>
        <v>57989587.459999986</v>
      </c>
      <c r="D730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</f>
        <v>619643.87243600003</v>
      </c>
      <c r="E730" s="45">
        <f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</f>
        <v>847530.10706300021</v>
      </c>
      <c r="F730" s="45">
        <f t="shared" ref="F730:AB730" si="1177">F459+F461+F463+F465+F467+F469+F471+F473+F475+F477+F479+F481+F483+F485+F487+F489+F491+F493+F495+F497+F499+F501+F503+F505+F507+F509+F511+F513+F515+F517+F519+F521+F523+F525+F527+F529+F531+F533+F535+F537+F539+F541+F543+F545+F547+F549+F551+F553+F555+F557+F559+F561+F563+F565+F567+F569+F571+F573+F575+F577+F579+F581+F583+F585+F587+F589+F591+F593+F595+F597+F599+F601+F603+F605+F607+F609+F611+F613+F615+F617+F619+F621+F623+F625+F627+F629+F631+F633+F635+F637+F639+F641+F643+F645+F647+F649+F651+F653+F655+F657+F659+F661+F663+F665+F667+F669+F671+F673+F675+F677+F679+F681+F683+F685+F687+F689+F691+F693+F695+F697+F699+F701+F703+F705+F707+F709+F711+F713+F715+F717+F719+F721+F723+F725+F727+F729</f>
        <v>345180.21155399992</v>
      </c>
      <c r="G730" s="45">
        <f t="shared" si="1177"/>
        <v>458906.85350299993</v>
      </c>
      <c r="H730" s="45">
        <f t="shared" si="1177"/>
        <v>306058.20773199986</v>
      </c>
      <c r="I730" s="45">
        <f t="shared" si="1177"/>
        <v>949392.75533899991</v>
      </c>
      <c r="J730" s="45">
        <f t="shared" si="1177"/>
        <v>126914.61349</v>
      </c>
      <c r="K730" s="45">
        <f t="shared" si="1177"/>
        <v>190382.90018699996</v>
      </c>
      <c r="L730" s="45">
        <f t="shared" si="1177"/>
        <v>94301.810373</v>
      </c>
      <c r="M730" s="45">
        <f t="shared" si="1177"/>
        <v>269984.81869300001</v>
      </c>
      <c r="N730" s="45">
        <f>N459+N461+N463+N465+N467+N469+N471+N473+N475+N477+N479+N481+N483+N485+N487+N489+N491+N493+N495+N497+N499+N501+N503+N505+N507+N509+N511+N513+N515+N517+N519+N521+N523+N525+N527+N529+N531+N533+N535+N537+N539+N541+N543+N545+N547+N549+N551+N553+N555+N557+N559+N561+N563+N565+N567+N569+N571+N573+N575+N577+N579+N581+N583+N585+N587+N589+N591+N593+N595+N597+N599+N601+N603+N605+N607+N609+N611+N613+N615+N617+N619+N621+N623+N625+N627+N629+N631+N633+N635+N637+N639+N641+N643+N645+N647+N649+N651+N653+N655+N657+N659+N661+N663+N665+N667+N669+N671+N673+N675+N677+N679+N681+N683+N685+N687+N689+N691+N693+N695+N697+N699+N701+N703+N705+N707+N709+N711+N713+N715+N717+N719+N721+N723+N725+N727+N729</f>
        <v>823806.38118299993</v>
      </c>
      <c r="O730" s="45">
        <f t="shared" si="1177"/>
        <v>139376.88954499998</v>
      </c>
      <c r="P730" s="45">
        <f t="shared" si="1177"/>
        <v>857999.30275100004</v>
      </c>
      <c r="Q730" s="45">
        <f t="shared" si="1177"/>
        <v>3353891.3987590005</v>
      </c>
      <c r="R730" s="45">
        <f t="shared" si="1177"/>
        <v>159999.75300800003</v>
      </c>
      <c r="S730" s="45">
        <f t="shared" si="1177"/>
        <v>1454390.7691000004</v>
      </c>
      <c r="T730" s="45">
        <f t="shared" si="1177"/>
        <v>4874316.8354150001</v>
      </c>
      <c r="U730" s="45">
        <f t="shared" si="1177"/>
        <v>283444.71371600003</v>
      </c>
      <c r="V730" s="45">
        <f t="shared" si="1177"/>
        <v>291411.87365799997</v>
      </c>
      <c r="W730" s="45">
        <f t="shared" si="1177"/>
        <v>394110.83320299996</v>
      </c>
      <c r="X730" s="45">
        <f t="shared" si="1177"/>
        <v>39353800.346811026</v>
      </c>
      <c r="Y730" s="45">
        <f t="shared" si="1177"/>
        <v>1641777.0295009995</v>
      </c>
      <c r="Z730" s="45">
        <f t="shared" si="1177"/>
        <v>149406.62409800003</v>
      </c>
      <c r="AA730" s="45">
        <f t="shared" si="1177"/>
        <v>3558.5588819999994</v>
      </c>
      <c r="AB730" s="45">
        <f t="shared" si="1177"/>
        <v>0</v>
      </c>
      <c r="AC730" s="67"/>
      <c r="AD730" s="55"/>
    </row>
    <row r="731" spans="1:30" s="52" customFormat="1">
      <c r="A731" s="34"/>
      <c r="B731" s="22"/>
      <c r="C731" s="165"/>
      <c r="D731" s="41"/>
      <c r="E731" s="22"/>
      <c r="F731" s="22"/>
      <c r="G731" s="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67"/>
      <c r="AD731" s="55"/>
    </row>
    <row r="732" spans="1:30" s="52" customFormat="1">
      <c r="A732" s="34"/>
      <c r="B732" s="22"/>
      <c r="C732" s="165"/>
      <c r="D732" s="22"/>
      <c r="E732" s="22"/>
      <c r="F732" s="22"/>
      <c r="G732" s="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67"/>
      <c r="AD732" s="55"/>
    </row>
    <row r="733" spans="1:30" s="52" customFormat="1" ht="13.8" thickBot="1">
      <c r="A733" s="79" t="s">
        <v>111</v>
      </c>
      <c r="B733" s="126"/>
      <c r="C733" s="157"/>
      <c r="D733" s="126"/>
      <c r="E733" s="126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 ht="13.8" thickBot="1">
      <c r="A734" s="112" t="s">
        <v>1</v>
      </c>
      <c r="B734" s="113" t="s">
        <v>2</v>
      </c>
      <c r="C734" s="158" t="s">
        <v>3</v>
      </c>
      <c r="D734" s="213" t="s">
        <v>4</v>
      </c>
      <c r="E734" s="214"/>
      <c r="F734" s="214"/>
      <c r="G734" s="214"/>
      <c r="H734" s="214"/>
      <c r="I734" s="214"/>
      <c r="J734" s="214"/>
      <c r="K734" s="214"/>
      <c r="L734" s="214"/>
      <c r="M734" s="214"/>
      <c r="N734" s="214"/>
      <c r="O734" s="214"/>
      <c r="P734" s="214"/>
      <c r="Q734" s="214"/>
      <c r="R734" s="214"/>
      <c r="S734" s="214"/>
      <c r="T734" s="214"/>
      <c r="U734" s="214"/>
      <c r="V734" s="214"/>
      <c r="W734" s="214"/>
      <c r="X734" s="214"/>
      <c r="Y734" s="214"/>
      <c r="Z734" s="122"/>
      <c r="AA734" s="122"/>
      <c r="AB734" s="122"/>
      <c r="AC734" s="67"/>
      <c r="AD734" s="55"/>
    </row>
    <row r="735" spans="1:30" s="52" customFormat="1">
      <c r="A735" s="114" t="s">
        <v>5</v>
      </c>
      <c r="B735" s="115" t="s">
        <v>6</v>
      </c>
      <c r="C735" s="159" t="s">
        <v>6</v>
      </c>
      <c r="D735" s="116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8"/>
      <c r="Z735" s="115" t="s">
        <v>7</v>
      </c>
      <c r="AA735" s="115"/>
      <c r="AB735" s="115"/>
      <c r="AC735" s="67"/>
      <c r="AD735" s="55"/>
    </row>
    <row r="736" spans="1:30" s="52" customFormat="1">
      <c r="A736" s="114" t="s">
        <v>8</v>
      </c>
      <c r="B736" s="115" t="s">
        <v>9</v>
      </c>
      <c r="C736" s="159" t="s">
        <v>9</v>
      </c>
      <c r="D736" s="119" t="s">
        <v>10</v>
      </c>
      <c r="E736" s="115" t="s">
        <v>11</v>
      </c>
      <c r="F736" s="115" t="s">
        <v>12</v>
      </c>
      <c r="G736" s="115" t="s">
        <v>13</v>
      </c>
      <c r="H736" s="115" t="s">
        <v>14</v>
      </c>
      <c r="I736" s="115" t="s">
        <v>15</v>
      </c>
      <c r="J736" s="115" t="s">
        <v>16</v>
      </c>
      <c r="K736" s="115" t="s">
        <v>17</v>
      </c>
      <c r="L736" s="115" t="s">
        <v>18</v>
      </c>
      <c r="M736" s="115" t="s">
        <v>19</v>
      </c>
      <c r="N736" s="115" t="s">
        <v>20</v>
      </c>
      <c r="O736" s="115" t="s">
        <v>169</v>
      </c>
      <c r="P736" s="115" t="s">
        <v>21</v>
      </c>
      <c r="Q736" s="115" t="s">
        <v>22</v>
      </c>
      <c r="R736" s="115" t="s">
        <v>23</v>
      </c>
      <c r="S736" s="115" t="s">
        <v>24</v>
      </c>
      <c r="T736" s="115" t="s">
        <v>25</v>
      </c>
      <c r="U736" s="115" t="s">
        <v>26</v>
      </c>
      <c r="V736" s="115" t="s">
        <v>27</v>
      </c>
      <c r="W736" s="115" t="s">
        <v>28</v>
      </c>
      <c r="X736" s="115" t="s">
        <v>29</v>
      </c>
      <c r="Y736" s="115" t="s">
        <v>30</v>
      </c>
      <c r="Z736" s="115" t="s">
        <v>31</v>
      </c>
      <c r="AA736" s="115" t="s">
        <v>484</v>
      </c>
      <c r="AB736" s="115" t="s">
        <v>467</v>
      </c>
      <c r="AC736" s="67"/>
      <c r="AD736" s="55"/>
    </row>
    <row r="737" spans="1:30" s="52" customFormat="1">
      <c r="A737" s="114"/>
      <c r="B737" s="115"/>
      <c r="C737" s="159" t="s">
        <v>625</v>
      </c>
      <c r="D737" s="120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67"/>
      <c r="AD737" s="55"/>
    </row>
    <row r="738" spans="1:30" s="53" customFormat="1" ht="13.35" customHeight="1">
      <c r="A738" s="95" t="s">
        <v>112</v>
      </c>
      <c r="B738" s="18">
        <f>61301649/2</f>
        <v>30650824.5</v>
      </c>
      <c r="C738" s="163">
        <f>ROUND(B738/12,2)</f>
        <v>2554235.38</v>
      </c>
      <c r="D738" s="38">
        <v>1.6500000000000001E-2</v>
      </c>
      <c r="E738" s="38">
        <v>0.1429</v>
      </c>
      <c r="F738" s="38">
        <v>5.8200000000000002E-2</v>
      </c>
      <c r="G738" s="38">
        <v>7.4899999999999994E-2</v>
      </c>
      <c r="H738" s="38">
        <v>4.0099999999999997E-2</v>
      </c>
      <c r="I738" s="38">
        <v>0.1406</v>
      </c>
      <c r="J738" s="38">
        <v>2.0299999999999999E-2</v>
      </c>
      <c r="K738" s="38">
        <v>3.2099999999999997E-2</v>
      </c>
      <c r="L738" s="38">
        <v>1.5900000000000001E-2</v>
      </c>
      <c r="M738" s="38">
        <v>2.5499999999999998E-2</v>
      </c>
      <c r="N738" s="38">
        <v>0.1389</v>
      </c>
      <c r="O738" s="38">
        <v>2.35E-2</v>
      </c>
      <c r="P738" s="38">
        <v>0</v>
      </c>
      <c r="Q738" s="38">
        <v>3.5900000000000001E-2</v>
      </c>
      <c r="R738" s="38">
        <v>1.8100000000000002E-2</v>
      </c>
      <c r="S738" s="38">
        <v>4.1999999999999997E-3</v>
      </c>
      <c r="T738" s="38">
        <v>5.11E-2</v>
      </c>
      <c r="U738" s="38">
        <v>1.7299999999999999E-2</v>
      </c>
      <c r="V738" s="38">
        <v>3.6799999999999999E-2</v>
      </c>
      <c r="W738" s="38">
        <v>4.4299999999999999E-2</v>
      </c>
      <c r="X738" s="38">
        <v>5.9900000000000002E-2</v>
      </c>
      <c r="Y738" s="38">
        <v>2.3999999999999998E-3</v>
      </c>
      <c r="Z738" s="5">
        <v>0</v>
      </c>
      <c r="AA738" s="5">
        <v>5.9999999999999995E-4</v>
      </c>
      <c r="AB738" s="5">
        <v>0</v>
      </c>
      <c r="AC738" s="67"/>
      <c r="AD738" s="55"/>
    </row>
    <row r="739" spans="1:30" s="53" customFormat="1" ht="13.35" customHeight="1">
      <c r="A739" s="96"/>
      <c r="B739" s="30"/>
      <c r="C739" s="163"/>
      <c r="D739" s="6">
        <f t="shared" ref="D739" si="1178">$C738*D738</f>
        <v>42144.88377</v>
      </c>
      <c r="E739" s="6">
        <f t="shared" ref="E739" si="1179">$C738*E738</f>
        <v>365000.23580199998</v>
      </c>
      <c r="F739" s="6">
        <f t="shared" ref="F739:O739" si="1180">$C738*F738</f>
        <v>148656.49911599999</v>
      </c>
      <c r="G739" s="6">
        <f t="shared" si="1180"/>
        <v>191312.22996199998</v>
      </c>
      <c r="H739" s="6">
        <f t="shared" si="1180"/>
        <v>102424.83873799999</v>
      </c>
      <c r="I739" s="6">
        <f t="shared" si="1180"/>
        <v>359125.49442800001</v>
      </c>
      <c r="J739" s="6">
        <f t="shared" si="1180"/>
        <v>51850.978213999995</v>
      </c>
      <c r="K739" s="6">
        <f t="shared" si="1180"/>
        <v>81990.955697999991</v>
      </c>
      <c r="L739" s="6">
        <f t="shared" si="1180"/>
        <v>40612.342541999999</v>
      </c>
      <c r="M739" s="6">
        <f t="shared" si="1180"/>
        <v>65133.002189999992</v>
      </c>
      <c r="N739" s="6">
        <f t="shared" si="1180"/>
        <v>354783.29428199999</v>
      </c>
      <c r="O739" s="6">
        <f t="shared" si="1180"/>
        <v>60024.531429999995</v>
      </c>
      <c r="P739" s="6">
        <f t="shared" ref="P739" si="1181">$C738*P738</f>
        <v>0</v>
      </c>
      <c r="Q739" s="6">
        <f t="shared" ref="Q739" si="1182">$C738*Q738</f>
        <v>91697.050141999993</v>
      </c>
      <c r="R739" s="6">
        <f t="shared" ref="R739:AB739" si="1183">$C738*R738</f>
        <v>46231.660378</v>
      </c>
      <c r="S739" s="6">
        <f t="shared" si="1183"/>
        <v>10727.788595999999</v>
      </c>
      <c r="T739" s="6">
        <f t="shared" si="1183"/>
        <v>130521.42791799999</v>
      </c>
      <c r="U739" s="6">
        <f t="shared" si="1183"/>
        <v>44188.272073999993</v>
      </c>
      <c r="V739" s="6">
        <f t="shared" si="1183"/>
        <v>93995.861983999988</v>
      </c>
      <c r="W739" s="6">
        <f t="shared" si="1183"/>
        <v>113152.62733399999</v>
      </c>
      <c r="X739" s="6">
        <f t="shared" si="1183"/>
        <v>152998.69926200001</v>
      </c>
      <c r="Y739" s="6">
        <f t="shared" si="1183"/>
        <v>6130.1649119999993</v>
      </c>
      <c r="Z739" s="6">
        <f t="shared" si="1183"/>
        <v>0</v>
      </c>
      <c r="AA739" s="6">
        <f t="shared" si="1183"/>
        <v>1532.5412279999998</v>
      </c>
      <c r="AB739" s="6">
        <f t="shared" si="1183"/>
        <v>0</v>
      </c>
      <c r="AC739" s="67"/>
      <c r="AD739" s="55"/>
    </row>
    <row r="740" spans="1:30" s="52" customFormat="1">
      <c r="A740" s="95" t="s">
        <v>433</v>
      </c>
      <c r="B740" s="18">
        <f>61301649/2</f>
        <v>30650824.5</v>
      </c>
      <c r="C740" s="163">
        <f t="shared" ref="C740:C778" si="1184">ROUND(B740/12,2)</f>
        <v>2554235.38</v>
      </c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>
        <v>0.27329999999999999</v>
      </c>
      <c r="R740" s="5"/>
      <c r="S740" s="5">
        <v>3.5299999999999998E-2</v>
      </c>
      <c r="T740" s="5"/>
      <c r="U740" s="5">
        <v>9.3899999999999997E-2</v>
      </c>
      <c r="V740" s="5"/>
      <c r="W740" s="5">
        <v>0</v>
      </c>
      <c r="X740" s="5">
        <v>0.57269999999999999</v>
      </c>
      <c r="Y740" s="5">
        <v>2.4799999999999999E-2</v>
      </c>
      <c r="Z740" s="5"/>
      <c r="AA740" s="5"/>
      <c r="AB740" s="5"/>
      <c r="AC740" s="67"/>
      <c r="AD740" s="55"/>
    </row>
    <row r="741" spans="1:30" s="52" customFormat="1">
      <c r="A741" s="96"/>
      <c r="B741" s="12"/>
      <c r="C741" s="163"/>
      <c r="D741" s="6">
        <f t="shared" ref="D741" si="1185">$C740*D740</f>
        <v>0</v>
      </c>
      <c r="E741" s="6">
        <f t="shared" ref="E741" si="1186">$C740*E740</f>
        <v>0</v>
      </c>
      <c r="F741" s="6">
        <f t="shared" ref="F741:O741" si="1187">$C740*F740</f>
        <v>0</v>
      </c>
      <c r="G741" s="6">
        <f t="shared" si="1187"/>
        <v>0</v>
      </c>
      <c r="H741" s="6">
        <f t="shared" si="1187"/>
        <v>0</v>
      </c>
      <c r="I741" s="6">
        <f t="shared" si="1187"/>
        <v>0</v>
      </c>
      <c r="J741" s="6">
        <f t="shared" si="1187"/>
        <v>0</v>
      </c>
      <c r="K741" s="6">
        <f t="shared" si="1187"/>
        <v>0</v>
      </c>
      <c r="L741" s="6">
        <f t="shared" si="1187"/>
        <v>0</v>
      </c>
      <c r="M741" s="6">
        <f t="shared" si="1187"/>
        <v>0</v>
      </c>
      <c r="N741" s="6">
        <f t="shared" si="1187"/>
        <v>0</v>
      </c>
      <c r="O741" s="6">
        <f t="shared" si="1187"/>
        <v>0</v>
      </c>
      <c r="P741" s="6">
        <f t="shared" ref="P741" si="1188">$C740*P740</f>
        <v>0</v>
      </c>
      <c r="Q741" s="6">
        <f t="shared" ref="Q741" si="1189">$C740*Q740</f>
        <v>698072.52935399988</v>
      </c>
      <c r="R741" s="6">
        <f t="shared" ref="R741:AB741" si="1190">$C740*R740</f>
        <v>0</v>
      </c>
      <c r="S741" s="6">
        <f t="shared" si="1190"/>
        <v>90164.508913999991</v>
      </c>
      <c r="T741" s="6">
        <f t="shared" si="1190"/>
        <v>0</v>
      </c>
      <c r="U741" s="6">
        <f t="shared" si="1190"/>
        <v>239842.70218199998</v>
      </c>
      <c r="V741" s="6">
        <f t="shared" si="1190"/>
        <v>0</v>
      </c>
      <c r="W741" s="6">
        <f t="shared" si="1190"/>
        <v>0</v>
      </c>
      <c r="X741" s="6">
        <f t="shared" si="1190"/>
        <v>1462810.602126</v>
      </c>
      <c r="Y741" s="6">
        <f t="shared" si="1190"/>
        <v>63345.037423999995</v>
      </c>
      <c r="Z741" s="6">
        <f t="shared" si="1190"/>
        <v>0</v>
      </c>
      <c r="AA741" s="6">
        <f t="shared" si="1190"/>
        <v>0</v>
      </c>
      <c r="AB741" s="6">
        <f t="shared" si="1190"/>
        <v>0</v>
      </c>
      <c r="AC741" s="67"/>
      <c r="AD741" s="55"/>
    </row>
    <row r="742" spans="1:30" s="53" customFormat="1" ht="13.35" customHeight="1">
      <c r="A742" s="95" t="s">
        <v>113</v>
      </c>
      <c r="B742" s="29">
        <f>6807/2</f>
        <v>3403.5</v>
      </c>
      <c r="C742" s="163">
        <f t="shared" si="1184"/>
        <v>283.63</v>
      </c>
      <c r="D742" s="38">
        <v>1.6500000000000001E-2</v>
      </c>
      <c r="E742" s="38">
        <v>0.1429</v>
      </c>
      <c r="F742" s="38">
        <v>5.8200000000000002E-2</v>
      </c>
      <c r="G742" s="38">
        <v>7.4899999999999994E-2</v>
      </c>
      <c r="H742" s="38">
        <v>4.0099999999999997E-2</v>
      </c>
      <c r="I742" s="38">
        <v>0.1406</v>
      </c>
      <c r="J742" s="38">
        <v>2.0299999999999999E-2</v>
      </c>
      <c r="K742" s="38">
        <v>3.2099999999999997E-2</v>
      </c>
      <c r="L742" s="38">
        <v>1.5900000000000001E-2</v>
      </c>
      <c r="M742" s="38">
        <v>2.5499999999999998E-2</v>
      </c>
      <c r="N742" s="38">
        <v>0.1389</v>
      </c>
      <c r="O742" s="38">
        <v>2.35E-2</v>
      </c>
      <c r="P742" s="38">
        <v>0</v>
      </c>
      <c r="Q742" s="38">
        <v>3.5900000000000001E-2</v>
      </c>
      <c r="R742" s="38">
        <v>1.8100000000000002E-2</v>
      </c>
      <c r="S742" s="38">
        <v>4.1999999999999997E-3</v>
      </c>
      <c r="T742" s="38">
        <v>5.11E-2</v>
      </c>
      <c r="U742" s="38">
        <v>1.7299999999999999E-2</v>
      </c>
      <c r="V742" s="38">
        <v>3.6799999999999999E-2</v>
      </c>
      <c r="W742" s="38">
        <v>4.4299999999999999E-2</v>
      </c>
      <c r="X742" s="38">
        <v>5.9900000000000002E-2</v>
      </c>
      <c r="Y742" s="38">
        <v>2.3999999999999998E-3</v>
      </c>
      <c r="Z742" s="5">
        <v>0</v>
      </c>
      <c r="AA742" s="5">
        <v>5.9999999999999995E-4</v>
      </c>
      <c r="AB742" s="5">
        <v>0</v>
      </c>
      <c r="AC742" s="67"/>
      <c r="AD742" s="55"/>
    </row>
    <row r="743" spans="1:30" s="53" customFormat="1" ht="13.35" customHeight="1">
      <c r="A743" s="96"/>
      <c r="B743" s="30"/>
      <c r="C743" s="163"/>
      <c r="D743" s="6">
        <f t="shared" ref="D743" si="1191">$C742*D742</f>
        <v>4.6798950000000001</v>
      </c>
      <c r="E743" s="6">
        <f t="shared" ref="E743" si="1192">$C742*E742</f>
        <v>40.530726999999999</v>
      </c>
      <c r="F743" s="6">
        <f t="shared" ref="F743:O743" si="1193">$C742*F742</f>
        <v>16.507266000000001</v>
      </c>
      <c r="G743" s="6">
        <f t="shared" si="1193"/>
        <v>21.243886999999997</v>
      </c>
      <c r="H743" s="6">
        <f t="shared" si="1193"/>
        <v>11.373562999999999</v>
      </c>
      <c r="I743" s="6">
        <f t="shared" si="1193"/>
        <v>39.878377999999998</v>
      </c>
      <c r="J743" s="6">
        <f t="shared" si="1193"/>
        <v>5.7576889999999992</v>
      </c>
      <c r="K743" s="6">
        <f t="shared" si="1193"/>
        <v>9.1045229999999986</v>
      </c>
      <c r="L743" s="6">
        <f t="shared" si="1193"/>
        <v>4.5097170000000002</v>
      </c>
      <c r="M743" s="6">
        <f t="shared" si="1193"/>
        <v>7.2325649999999992</v>
      </c>
      <c r="N743" s="6">
        <f t="shared" si="1193"/>
        <v>39.396206999999997</v>
      </c>
      <c r="O743" s="6">
        <f t="shared" si="1193"/>
        <v>6.665305</v>
      </c>
      <c r="P743" s="6">
        <f t="shared" ref="P743" si="1194">$C742*P742</f>
        <v>0</v>
      </c>
      <c r="Q743" s="6">
        <f t="shared" ref="Q743" si="1195">$C742*Q742</f>
        <v>10.182316999999999</v>
      </c>
      <c r="R743" s="6">
        <f t="shared" ref="R743:AB743" si="1196">$C742*R742</f>
        <v>5.1337030000000006</v>
      </c>
      <c r="S743" s="6">
        <f t="shared" si="1196"/>
        <v>1.1912459999999998</v>
      </c>
      <c r="T743" s="6">
        <f t="shared" si="1196"/>
        <v>14.493492999999999</v>
      </c>
      <c r="U743" s="6">
        <f t="shared" si="1196"/>
        <v>4.9067989999999995</v>
      </c>
      <c r="V743" s="6">
        <f t="shared" si="1196"/>
        <v>10.437583999999999</v>
      </c>
      <c r="W743" s="6">
        <f t="shared" si="1196"/>
        <v>12.564809</v>
      </c>
      <c r="X743" s="6">
        <f t="shared" si="1196"/>
        <v>16.989436999999999</v>
      </c>
      <c r="Y743" s="6">
        <f t="shared" si="1196"/>
        <v>0.68071199999999998</v>
      </c>
      <c r="Z743" s="6">
        <f t="shared" si="1196"/>
        <v>0</v>
      </c>
      <c r="AA743" s="6">
        <f t="shared" si="1196"/>
        <v>0.170178</v>
      </c>
      <c r="AB743" s="6">
        <f t="shared" si="1196"/>
        <v>0</v>
      </c>
      <c r="AC743" s="67"/>
      <c r="AD743" s="55"/>
    </row>
    <row r="744" spans="1:30" s="52" customFormat="1">
      <c r="A744" s="95" t="s">
        <v>434</v>
      </c>
      <c r="B744" s="29">
        <f>6807/2</f>
        <v>3403.5</v>
      </c>
      <c r="C744" s="163">
        <f t="shared" si="1184"/>
        <v>283.63</v>
      </c>
      <c r="D744" s="5">
        <v>5.45E-2</v>
      </c>
      <c r="E744" s="5"/>
      <c r="F744" s="5"/>
      <c r="G744" s="5"/>
      <c r="H744" s="5"/>
      <c r="I744" s="5"/>
      <c r="J744" s="5"/>
      <c r="K744" s="5"/>
      <c r="L744" s="5"/>
      <c r="M744" s="5">
        <v>5.2200000000000003E-2</v>
      </c>
      <c r="N744" s="5"/>
      <c r="O744" s="5"/>
      <c r="P744" s="5"/>
      <c r="Q744" s="5">
        <v>0.1148</v>
      </c>
      <c r="R744" s="5"/>
      <c r="S744" s="5">
        <v>2.0000000000000001E-4</v>
      </c>
      <c r="T744" s="5">
        <v>0.49409999999999998</v>
      </c>
      <c r="U744" s="5"/>
      <c r="V744" s="5"/>
      <c r="W744" s="5">
        <v>1.9900000000000001E-2</v>
      </c>
      <c r="X744" s="5">
        <v>0.25330000000000003</v>
      </c>
      <c r="Y744" s="5">
        <v>1.0999999999999999E-2</v>
      </c>
      <c r="Z744" s="5"/>
      <c r="AA744" s="5"/>
      <c r="AB744" s="5"/>
      <c r="AC744" s="67"/>
      <c r="AD744" s="55"/>
    </row>
    <row r="745" spans="1:30" s="52" customFormat="1">
      <c r="A745" s="96"/>
      <c r="B745" s="12"/>
      <c r="C745" s="163"/>
      <c r="D745" s="6">
        <f t="shared" ref="D745" si="1197">$C744*D744</f>
        <v>15.457834999999999</v>
      </c>
      <c r="E745" s="6">
        <f t="shared" ref="E745" si="1198">$C744*E744</f>
        <v>0</v>
      </c>
      <c r="F745" s="6">
        <f t="shared" ref="F745:O745" si="1199">$C744*F744</f>
        <v>0</v>
      </c>
      <c r="G745" s="6">
        <f t="shared" si="1199"/>
        <v>0</v>
      </c>
      <c r="H745" s="6">
        <f t="shared" si="1199"/>
        <v>0</v>
      </c>
      <c r="I745" s="6">
        <f t="shared" si="1199"/>
        <v>0</v>
      </c>
      <c r="J745" s="6">
        <f t="shared" si="1199"/>
        <v>0</v>
      </c>
      <c r="K745" s="6">
        <f t="shared" si="1199"/>
        <v>0</v>
      </c>
      <c r="L745" s="6">
        <f t="shared" si="1199"/>
        <v>0</v>
      </c>
      <c r="M745" s="6">
        <f t="shared" si="1199"/>
        <v>14.805486</v>
      </c>
      <c r="N745" s="6">
        <f t="shared" si="1199"/>
        <v>0</v>
      </c>
      <c r="O745" s="6">
        <f t="shared" si="1199"/>
        <v>0</v>
      </c>
      <c r="P745" s="6">
        <f t="shared" ref="P745" si="1200">$C744*P744</f>
        <v>0</v>
      </c>
      <c r="Q745" s="6">
        <f t="shared" ref="Q745" si="1201">$C744*Q744</f>
        <v>32.560724</v>
      </c>
      <c r="R745" s="6">
        <f t="shared" ref="R745:AB745" si="1202">$C744*R744</f>
        <v>0</v>
      </c>
      <c r="S745" s="6">
        <f t="shared" si="1202"/>
        <v>5.6725999999999999E-2</v>
      </c>
      <c r="T745" s="6">
        <f t="shared" si="1202"/>
        <v>140.141583</v>
      </c>
      <c r="U745" s="6">
        <f t="shared" si="1202"/>
        <v>0</v>
      </c>
      <c r="V745" s="6">
        <f t="shared" si="1202"/>
        <v>0</v>
      </c>
      <c r="W745" s="6">
        <f t="shared" si="1202"/>
        <v>5.6442370000000004</v>
      </c>
      <c r="X745" s="6">
        <f t="shared" si="1202"/>
        <v>71.843479000000002</v>
      </c>
      <c r="Y745" s="6">
        <f t="shared" si="1202"/>
        <v>3.1199299999999996</v>
      </c>
      <c r="Z745" s="6">
        <f t="shared" si="1202"/>
        <v>0</v>
      </c>
      <c r="AA745" s="6">
        <f t="shared" si="1202"/>
        <v>0</v>
      </c>
      <c r="AB745" s="6">
        <f t="shared" si="1202"/>
        <v>0</v>
      </c>
      <c r="AC745" s="67"/>
      <c r="AD745" s="55"/>
    </row>
    <row r="746" spans="1:30" s="53" customFormat="1" ht="13.35" customHeight="1">
      <c r="A746" s="95" t="s">
        <v>114</v>
      </c>
      <c r="B746" s="29">
        <f>4882/2</f>
        <v>2441</v>
      </c>
      <c r="C746" s="163">
        <f t="shared" si="1184"/>
        <v>203.42</v>
      </c>
      <c r="D746" s="38">
        <v>1.6500000000000001E-2</v>
      </c>
      <c r="E746" s="38">
        <v>0.1429</v>
      </c>
      <c r="F746" s="38">
        <v>5.8200000000000002E-2</v>
      </c>
      <c r="G746" s="38">
        <v>7.4899999999999994E-2</v>
      </c>
      <c r="H746" s="38">
        <v>4.0099999999999997E-2</v>
      </c>
      <c r="I746" s="38">
        <v>0.1406</v>
      </c>
      <c r="J746" s="38">
        <v>2.0299999999999999E-2</v>
      </c>
      <c r="K746" s="38">
        <v>3.2099999999999997E-2</v>
      </c>
      <c r="L746" s="38">
        <v>1.5900000000000001E-2</v>
      </c>
      <c r="M746" s="38">
        <v>2.5499999999999998E-2</v>
      </c>
      <c r="N746" s="38">
        <v>0.1389</v>
      </c>
      <c r="O746" s="38">
        <v>2.35E-2</v>
      </c>
      <c r="P746" s="38">
        <v>0</v>
      </c>
      <c r="Q746" s="38">
        <v>3.5900000000000001E-2</v>
      </c>
      <c r="R746" s="38">
        <v>1.8100000000000002E-2</v>
      </c>
      <c r="S746" s="38">
        <v>4.1999999999999997E-3</v>
      </c>
      <c r="T746" s="38">
        <v>5.11E-2</v>
      </c>
      <c r="U746" s="38">
        <v>1.7299999999999999E-2</v>
      </c>
      <c r="V746" s="38">
        <v>3.6799999999999999E-2</v>
      </c>
      <c r="W746" s="38">
        <v>4.4299999999999999E-2</v>
      </c>
      <c r="X746" s="38">
        <v>5.9900000000000002E-2</v>
      </c>
      <c r="Y746" s="38">
        <v>2.3999999999999998E-3</v>
      </c>
      <c r="Z746" s="5">
        <v>0</v>
      </c>
      <c r="AA746" s="5">
        <v>5.9999999999999995E-4</v>
      </c>
      <c r="AB746" s="5">
        <v>0</v>
      </c>
      <c r="AC746" s="67"/>
      <c r="AD746" s="55"/>
    </row>
    <row r="747" spans="1:30" s="53" customFormat="1" ht="13.35" customHeight="1">
      <c r="A747" s="96"/>
      <c r="B747" s="30"/>
      <c r="C747" s="163"/>
      <c r="D747" s="6">
        <f t="shared" ref="D747" si="1203">$C746*D746</f>
        <v>3.35643</v>
      </c>
      <c r="E747" s="6">
        <f t="shared" ref="E747" si="1204">$C746*E746</f>
        <v>29.068717999999997</v>
      </c>
      <c r="F747" s="6">
        <f t="shared" ref="F747:O747" si="1205">$C746*F746</f>
        <v>11.839043999999999</v>
      </c>
      <c r="G747" s="6">
        <f t="shared" si="1205"/>
        <v>15.236157999999998</v>
      </c>
      <c r="H747" s="6">
        <f t="shared" si="1205"/>
        <v>8.1571419999999986</v>
      </c>
      <c r="I747" s="6">
        <f t="shared" si="1205"/>
        <v>28.600852</v>
      </c>
      <c r="J747" s="6">
        <f t="shared" si="1205"/>
        <v>4.1294259999999996</v>
      </c>
      <c r="K747" s="6">
        <f t="shared" si="1205"/>
        <v>6.5297819999999991</v>
      </c>
      <c r="L747" s="6">
        <f t="shared" si="1205"/>
        <v>3.234378</v>
      </c>
      <c r="M747" s="6">
        <f t="shared" si="1205"/>
        <v>5.1872099999999994</v>
      </c>
      <c r="N747" s="6">
        <f t="shared" si="1205"/>
        <v>28.255037999999999</v>
      </c>
      <c r="O747" s="6">
        <f t="shared" si="1205"/>
        <v>4.7803699999999996</v>
      </c>
      <c r="P747" s="6">
        <f t="shared" ref="P747" si="1206">$C746*P746</f>
        <v>0</v>
      </c>
      <c r="Q747" s="6">
        <f t="shared" ref="Q747" si="1207">$C746*Q746</f>
        <v>7.302778</v>
      </c>
      <c r="R747" s="6">
        <f t="shared" ref="R747:AB747" si="1208">$C746*R746</f>
        <v>3.681902</v>
      </c>
      <c r="S747" s="6">
        <f t="shared" si="1208"/>
        <v>0.8543639999999999</v>
      </c>
      <c r="T747" s="6">
        <f t="shared" si="1208"/>
        <v>10.394762</v>
      </c>
      <c r="U747" s="6">
        <f t="shared" si="1208"/>
        <v>3.5191659999999998</v>
      </c>
      <c r="V747" s="6">
        <f t="shared" si="1208"/>
        <v>7.4858559999999992</v>
      </c>
      <c r="W747" s="6">
        <f t="shared" si="1208"/>
        <v>9.0115059999999989</v>
      </c>
      <c r="X747" s="6">
        <f t="shared" si="1208"/>
        <v>12.184858</v>
      </c>
      <c r="Y747" s="6">
        <f t="shared" si="1208"/>
        <v>0.48820799999999992</v>
      </c>
      <c r="Z747" s="6">
        <f t="shared" si="1208"/>
        <v>0</v>
      </c>
      <c r="AA747" s="6">
        <f t="shared" si="1208"/>
        <v>0.12205199999999998</v>
      </c>
      <c r="AB747" s="6">
        <f t="shared" si="1208"/>
        <v>0</v>
      </c>
      <c r="AC747" s="67"/>
      <c r="AD747" s="55"/>
    </row>
    <row r="748" spans="1:30" s="52" customFormat="1">
      <c r="A748" s="95" t="s">
        <v>435</v>
      </c>
      <c r="B748" s="29">
        <f>4882/2</f>
        <v>2441</v>
      </c>
      <c r="C748" s="163">
        <f t="shared" si="1184"/>
        <v>203.42</v>
      </c>
      <c r="D748" s="5">
        <v>6.7000000000000004E-2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>
        <v>0.3029</v>
      </c>
      <c r="R748" s="5"/>
      <c r="S748" s="5">
        <v>4.9799999999999997E-2</v>
      </c>
      <c r="T748" s="5">
        <v>0</v>
      </c>
      <c r="U748" s="5"/>
      <c r="V748" s="5"/>
      <c r="W748" s="5"/>
      <c r="X748" s="5">
        <v>0.55620000000000003</v>
      </c>
      <c r="Y748" s="5">
        <v>2.41E-2</v>
      </c>
      <c r="Z748" s="5"/>
      <c r="AA748" s="5"/>
      <c r="AB748" s="5"/>
      <c r="AC748" s="67"/>
      <c r="AD748" s="55"/>
    </row>
    <row r="749" spans="1:30" s="52" customFormat="1">
      <c r="A749" s="96"/>
      <c r="B749" s="12"/>
      <c r="C749" s="163"/>
      <c r="D749" s="6">
        <f t="shared" ref="D749" si="1209">$C748*D748</f>
        <v>13.62914</v>
      </c>
      <c r="E749" s="6">
        <f t="shared" ref="E749" si="1210">$C748*E748</f>
        <v>0</v>
      </c>
      <c r="F749" s="6">
        <f t="shared" ref="F749:O749" si="1211">$C748*F748</f>
        <v>0</v>
      </c>
      <c r="G749" s="6">
        <f t="shared" si="1211"/>
        <v>0</v>
      </c>
      <c r="H749" s="6">
        <f t="shared" si="1211"/>
        <v>0</v>
      </c>
      <c r="I749" s="6">
        <f t="shared" si="1211"/>
        <v>0</v>
      </c>
      <c r="J749" s="6">
        <f t="shared" si="1211"/>
        <v>0</v>
      </c>
      <c r="K749" s="6">
        <f t="shared" si="1211"/>
        <v>0</v>
      </c>
      <c r="L749" s="6">
        <f t="shared" si="1211"/>
        <v>0</v>
      </c>
      <c r="M749" s="6">
        <f t="shared" si="1211"/>
        <v>0</v>
      </c>
      <c r="N749" s="6">
        <f t="shared" si="1211"/>
        <v>0</v>
      </c>
      <c r="O749" s="6">
        <f t="shared" si="1211"/>
        <v>0</v>
      </c>
      <c r="P749" s="6">
        <f t="shared" ref="P749" si="1212">$C748*P748</f>
        <v>0</v>
      </c>
      <c r="Q749" s="6">
        <f t="shared" ref="Q749" si="1213">$C748*Q748</f>
        <v>61.615917999999994</v>
      </c>
      <c r="R749" s="6">
        <f t="shared" ref="R749:AB749" si="1214">$C748*R748</f>
        <v>0</v>
      </c>
      <c r="S749" s="6">
        <f t="shared" si="1214"/>
        <v>10.130315999999999</v>
      </c>
      <c r="T749" s="6">
        <f t="shared" si="1214"/>
        <v>0</v>
      </c>
      <c r="U749" s="6">
        <f t="shared" si="1214"/>
        <v>0</v>
      </c>
      <c r="V749" s="6">
        <f t="shared" si="1214"/>
        <v>0</v>
      </c>
      <c r="W749" s="6">
        <f t="shared" si="1214"/>
        <v>0</v>
      </c>
      <c r="X749" s="6">
        <f t="shared" si="1214"/>
        <v>113.14220399999999</v>
      </c>
      <c r="Y749" s="6">
        <f t="shared" si="1214"/>
        <v>4.9024219999999996</v>
      </c>
      <c r="Z749" s="6">
        <f t="shared" si="1214"/>
        <v>0</v>
      </c>
      <c r="AA749" s="6">
        <f t="shared" si="1214"/>
        <v>0</v>
      </c>
      <c r="AB749" s="6">
        <f t="shared" si="1214"/>
        <v>0</v>
      </c>
      <c r="AC749" s="67"/>
      <c r="AD749" s="55"/>
    </row>
    <row r="750" spans="1:30" s="53" customFormat="1" ht="13.35" customHeight="1">
      <c r="A750" s="95" t="s">
        <v>115</v>
      </c>
      <c r="B750" s="29">
        <f>9894/2</f>
        <v>4947</v>
      </c>
      <c r="C750" s="163">
        <f t="shared" si="1184"/>
        <v>412.25</v>
      </c>
      <c r="D750" s="38">
        <v>1.6500000000000001E-2</v>
      </c>
      <c r="E750" s="38">
        <v>0.1429</v>
      </c>
      <c r="F750" s="38">
        <v>5.8200000000000002E-2</v>
      </c>
      <c r="G750" s="38">
        <v>7.4899999999999994E-2</v>
      </c>
      <c r="H750" s="38">
        <v>4.0099999999999997E-2</v>
      </c>
      <c r="I750" s="38">
        <v>0.1406</v>
      </c>
      <c r="J750" s="38">
        <v>2.0299999999999999E-2</v>
      </c>
      <c r="K750" s="38">
        <v>3.2099999999999997E-2</v>
      </c>
      <c r="L750" s="38">
        <v>1.5900000000000001E-2</v>
      </c>
      <c r="M750" s="38">
        <v>2.5499999999999998E-2</v>
      </c>
      <c r="N750" s="38">
        <v>0.1389</v>
      </c>
      <c r="O750" s="38">
        <v>2.35E-2</v>
      </c>
      <c r="P750" s="38">
        <v>0</v>
      </c>
      <c r="Q750" s="38">
        <v>3.5900000000000001E-2</v>
      </c>
      <c r="R750" s="38">
        <v>1.8100000000000002E-2</v>
      </c>
      <c r="S750" s="38">
        <v>4.1999999999999997E-3</v>
      </c>
      <c r="T750" s="38">
        <v>5.11E-2</v>
      </c>
      <c r="U750" s="38">
        <v>1.7299999999999999E-2</v>
      </c>
      <c r="V750" s="38">
        <v>3.6799999999999999E-2</v>
      </c>
      <c r="W750" s="38">
        <v>4.4299999999999999E-2</v>
      </c>
      <c r="X750" s="38">
        <v>5.9900000000000002E-2</v>
      </c>
      <c r="Y750" s="38">
        <v>2.3999999999999998E-3</v>
      </c>
      <c r="Z750" s="5">
        <v>0</v>
      </c>
      <c r="AA750" s="5">
        <v>5.9999999999999995E-4</v>
      </c>
      <c r="AB750" s="5">
        <v>0</v>
      </c>
      <c r="AC750" s="67"/>
      <c r="AD750" s="55"/>
    </row>
    <row r="751" spans="1:30" s="53" customFormat="1" ht="13.35" customHeight="1">
      <c r="A751" s="96"/>
      <c r="B751" s="30"/>
      <c r="C751" s="163"/>
      <c r="D751" s="6">
        <f t="shared" ref="D751" si="1215">$C750*D750</f>
        <v>6.8021250000000002</v>
      </c>
      <c r="E751" s="6">
        <f t="shared" ref="E751" si="1216">$C750*E750</f>
        <v>58.910525</v>
      </c>
      <c r="F751" s="6">
        <f t="shared" ref="F751:O751" si="1217">$C750*F750</f>
        <v>23.99295</v>
      </c>
      <c r="G751" s="6">
        <f t="shared" si="1217"/>
        <v>30.877524999999999</v>
      </c>
      <c r="H751" s="6">
        <f t="shared" si="1217"/>
        <v>16.531224999999999</v>
      </c>
      <c r="I751" s="6">
        <f t="shared" si="1217"/>
        <v>57.962350000000001</v>
      </c>
      <c r="J751" s="6">
        <f t="shared" si="1217"/>
        <v>8.3686749999999996</v>
      </c>
      <c r="K751" s="6">
        <f t="shared" si="1217"/>
        <v>13.233224999999999</v>
      </c>
      <c r="L751" s="6">
        <f t="shared" si="1217"/>
        <v>6.5547750000000002</v>
      </c>
      <c r="M751" s="6">
        <f t="shared" si="1217"/>
        <v>10.512374999999999</v>
      </c>
      <c r="N751" s="6">
        <f t="shared" si="1217"/>
        <v>57.261524999999999</v>
      </c>
      <c r="O751" s="6">
        <f t="shared" si="1217"/>
        <v>9.687875</v>
      </c>
      <c r="P751" s="6">
        <f t="shared" ref="P751" si="1218">$C750*P750</f>
        <v>0</v>
      </c>
      <c r="Q751" s="6">
        <f t="shared" ref="Q751" si="1219">$C750*Q750</f>
        <v>14.799775</v>
      </c>
      <c r="R751" s="6">
        <f t="shared" ref="R751:AB751" si="1220">$C750*R750</f>
        <v>7.4617250000000004</v>
      </c>
      <c r="S751" s="6">
        <f t="shared" si="1220"/>
        <v>1.7314499999999999</v>
      </c>
      <c r="T751" s="6">
        <f t="shared" si="1220"/>
        <v>21.065974999999998</v>
      </c>
      <c r="U751" s="6">
        <f t="shared" si="1220"/>
        <v>7.1319249999999998</v>
      </c>
      <c r="V751" s="6">
        <f t="shared" si="1220"/>
        <v>15.1708</v>
      </c>
      <c r="W751" s="6">
        <f t="shared" si="1220"/>
        <v>18.262674999999998</v>
      </c>
      <c r="X751" s="6">
        <f t="shared" si="1220"/>
        <v>24.693775000000002</v>
      </c>
      <c r="Y751" s="6">
        <f t="shared" si="1220"/>
        <v>0.98939999999999995</v>
      </c>
      <c r="Z751" s="6">
        <f t="shared" si="1220"/>
        <v>0</v>
      </c>
      <c r="AA751" s="6">
        <f t="shared" si="1220"/>
        <v>0.24734999999999999</v>
      </c>
      <c r="AB751" s="6">
        <f t="shared" si="1220"/>
        <v>0</v>
      </c>
      <c r="AC751" s="67"/>
      <c r="AD751" s="55"/>
    </row>
    <row r="752" spans="1:30" s="52" customFormat="1">
      <c r="A752" s="95" t="s">
        <v>436</v>
      </c>
      <c r="B752" s="29">
        <f>9894/2</f>
        <v>4947</v>
      </c>
      <c r="C752" s="163">
        <f t="shared" si="1184"/>
        <v>412.25</v>
      </c>
      <c r="D752" s="5"/>
      <c r="E752" s="5"/>
      <c r="F752" s="5"/>
      <c r="G752" s="5"/>
      <c r="H752" s="5">
        <v>0</v>
      </c>
      <c r="I752" s="5"/>
      <c r="J752" s="5"/>
      <c r="K752" s="5"/>
      <c r="L752" s="5"/>
      <c r="M752" s="5"/>
      <c r="N752" s="5"/>
      <c r="O752" s="5"/>
      <c r="P752" s="5"/>
      <c r="Q752" s="5">
        <v>0.3337</v>
      </c>
      <c r="R752" s="5">
        <v>0.1709</v>
      </c>
      <c r="S752" s="5">
        <v>3.6799999999999999E-2</v>
      </c>
      <c r="T752" s="5"/>
      <c r="U752" s="5"/>
      <c r="V752" s="5"/>
      <c r="W752" s="5">
        <v>1.1900000000000001E-2</v>
      </c>
      <c r="X752" s="5">
        <v>0.42820000000000003</v>
      </c>
      <c r="Y752" s="5">
        <v>1.8499999999999999E-2</v>
      </c>
      <c r="Z752" s="5"/>
      <c r="AA752" s="5"/>
      <c r="AB752" s="5"/>
      <c r="AC752" s="67"/>
      <c r="AD752" s="55"/>
    </row>
    <row r="753" spans="1:30" s="52" customFormat="1">
      <c r="A753" s="96"/>
      <c r="B753" s="12"/>
      <c r="C753" s="163"/>
      <c r="D753" s="6">
        <f t="shared" ref="D753" si="1221">$C752*D752</f>
        <v>0</v>
      </c>
      <c r="E753" s="6">
        <f t="shared" ref="E753" si="1222">$C752*E752</f>
        <v>0</v>
      </c>
      <c r="F753" s="6">
        <f t="shared" ref="F753:O753" si="1223">$C752*F752</f>
        <v>0</v>
      </c>
      <c r="G753" s="6">
        <f t="shared" si="1223"/>
        <v>0</v>
      </c>
      <c r="H753" s="6">
        <f t="shared" si="1223"/>
        <v>0</v>
      </c>
      <c r="I753" s="6">
        <f t="shared" si="1223"/>
        <v>0</v>
      </c>
      <c r="J753" s="6">
        <f t="shared" si="1223"/>
        <v>0</v>
      </c>
      <c r="K753" s="6">
        <f t="shared" si="1223"/>
        <v>0</v>
      </c>
      <c r="L753" s="6">
        <f t="shared" si="1223"/>
        <v>0</v>
      </c>
      <c r="M753" s="6">
        <f t="shared" si="1223"/>
        <v>0</v>
      </c>
      <c r="N753" s="6">
        <f t="shared" si="1223"/>
        <v>0</v>
      </c>
      <c r="O753" s="6">
        <f t="shared" si="1223"/>
        <v>0</v>
      </c>
      <c r="P753" s="6">
        <f t="shared" ref="P753" si="1224">$C752*P752</f>
        <v>0</v>
      </c>
      <c r="Q753" s="6">
        <f t="shared" ref="Q753" si="1225">$C752*Q752</f>
        <v>137.567825</v>
      </c>
      <c r="R753" s="6">
        <f t="shared" ref="R753:AB753" si="1226">$C752*R752</f>
        <v>70.453524999999999</v>
      </c>
      <c r="S753" s="6">
        <f t="shared" si="1226"/>
        <v>15.1708</v>
      </c>
      <c r="T753" s="6">
        <f t="shared" si="1226"/>
        <v>0</v>
      </c>
      <c r="U753" s="6">
        <f t="shared" si="1226"/>
        <v>0</v>
      </c>
      <c r="V753" s="6">
        <f t="shared" si="1226"/>
        <v>0</v>
      </c>
      <c r="W753" s="6">
        <f t="shared" si="1226"/>
        <v>4.9057750000000002</v>
      </c>
      <c r="X753" s="6">
        <f t="shared" si="1226"/>
        <v>176.52545000000001</v>
      </c>
      <c r="Y753" s="6">
        <f t="shared" si="1226"/>
        <v>7.6266249999999998</v>
      </c>
      <c r="Z753" s="6">
        <f t="shared" si="1226"/>
        <v>0</v>
      </c>
      <c r="AA753" s="6">
        <f t="shared" si="1226"/>
        <v>0</v>
      </c>
      <c r="AB753" s="6">
        <f t="shared" si="1226"/>
        <v>0</v>
      </c>
      <c r="AC753" s="67"/>
      <c r="AD753" s="55"/>
    </row>
    <row r="754" spans="1:30" s="53" customFormat="1" ht="13.35" customHeight="1">
      <c r="A754" s="95" t="s">
        <v>116</v>
      </c>
      <c r="B754" s="18">
        <v>1458684</v>
      </c>
      <c r="C754" s="163">
        <f t="shared" si="1184"/>
        <v>121557</v>
      </c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>
        <v>0.16900000000000001</v>
      </c>
      <c r="V754" s="40"/>
      <c r="W754" s="40">
        <v>0.77590000000000003</v>
      </c>
      <c r="X754" s="40">
        <v>5.1299999999999998E-2</v>
      </c>
      <c r="Y754" s="40">
        <v>1.9E-3</v>
      </c>
      <c r="Z754" s="40">
        <v>1.9E-3</v>
      </c>
      <c r="AA754" s="40">
        <v>0</v>
      </c>
      <c r="AB754" s="40">
        <v>0</v>
      </c>
      <c r="AC754" s="67"/>
      <c r="AD754" s="55"/>
    </row>
    <row r="755" spans="1:30" s="53" customFormat="1" ht="13.35" customHeight="1">
      <c r="A755" s="96"/>
      <c r="B755" s="12"/>
      <c r="C755" s="163"/>
      <c r="D755" s="39">
        <f t="shared" ref="D755" si="1227">$C754*D754</f>
        <v>0</v>
      </c>
      <c r="E755" s="39">
        <f t="shared" ref="E755" si="1228">$C754*E754</f>
        <v>0</v>
      </c>
      <c r="F755" s="39">
        <f t="shared" ref="F755:AB755" si="1229">$C754*F754</f>
        <v>0</v>
      </c>
      <c r="G755" s="39">
        <f t="shared" si="1229"/>
        <v>0</v>
      </c>
      <c r="H755" s="39">
        <f t="shared" si="1229"/>
        <v>0</v>
      </c>
      <c r="I755" s="39">
        <f t="shared" si="1229"/>
        <v>0</v>
      </c>
      <c r="J755" s="39">
        <f t="shared" si="1229"/>
        <v>0</v>
      </c>
      <c r="K755" s="39">
        <f t="shared" si="1229"/>
        <v>0</v>
      </c>
      <c r="L755" s="39">
        <f t="shared" si="1229"/>
        <v>0</v>
      </c>
      <c r="M755" s="39">
        <f t="shared" si="1229"/>
        <v>0</v>
      </c>
      <c r="N755" s="39">
        <f t="shared" si="1229"/>
        <v>0</v>
      </c>
      <c r="O755" s="39">
        <f t="shared" si="1229"/>
        <v>0</v>
      </c>
      <c r="P755" s="39">
        <f t="shared" si="1229"/>
        <v>0</v>
      </c>
      <c r="Q755" s="39">
        <f t="shared" si="1229"/>
        <v>0</v>
      </c>
      <c r="R755" s="39">
        <f t="shared" si="1229"/>
        <v>0</v>
      </c>
      <c r="S755" s="39">
        <f t="shared" si="1229"/>
        <v>0</v>
      </c>
      <c r="T755" s="39">
        <f t="shared" si="1229"/>
        <v>0</v>
      </c>
      <c r="U755" s="39">
        <f t="shared" si="1229"/>
        <v>20543.133000000002</v>
      </c>
      <c r="V755" s="39">
        <f t="shared" si="1229"/>
        <v>0</v>
      </c>
      <c r="W755" s="39">
        <f t="shared" si="1229"/>
        <v>94316.076300000001</v>
      </c>
      <c r="X755" s="39">
        <f t="shared" si="1229"/>
        <v>6235.8741</v>
      </c>
      <c r="Y755" s="39">
        <f t="shared" si="1229"/>
        <v>230.95830000000001</v>
      </c>
      <c r="Z755" s="39">
        <f t="shared" si="1229"/>
        <v>230.95830000000001</v>
      </c>
      <c r="AA755" s="39">
        <f t="shared" si="1229"/>
        <v>0</v>
      </c>
      <c r="AB755" s="39">
        <f t="shared" si="1229"/>
        <v>0</v>
      </c>
      <c r="AC755" s="67"/>
      <c r="AD755" s="55"/>
    </row>
    <row r="756" spans="1:30" s="53" customFormat="1" ht="13.35" customHeight="1">
      <c r="A756" s="95" t="s">
        <v>117</v>
      </c>
      <c r="B756" s="209">
        <v>321078</v>
      </c>
      <c r="C756" s="163">
        <f t="shared" si="1184"/>
        <v>26756.5</v>
      </c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>
        <v>9.5500000000000002E-2</v>
      </c>
      <c r="V756" s="5"/>
      <c r="W756" s="5">
        <v>0.90449999999999997</v>
      </c>
      <c r="X756" s="5"/>
      <c r="Y756" s="5"/>
      <c r="Z756" s="5"/>
      <c r="AA756" s="5"/>
      <c r="AB756" s="5"/>
      <c r="AC756" s="67"/>
      <c r="AD756" s="55"/>
    </row>
    <row r="757" spans="1:30" s="53" customFormat="1" ht="13.35" customHeight="1">
      <c r="A757" s="96"/>
      <c r="B757" s="12"/>
      <c r="C757" s="163"/>
      <c r="D757" s="6">
        <f t="shared" ref="D757" si="1230">$C756*D756</f>
        <v>0</v>
      </c>
      <c r="E757" s="6">
        <f t="shared" ref="E757" si="1231">$C756*E756</f>
        <v>0</v>
      </c>
      <c r="F757" s="6">
        <f t="shared" ref="F757:AB757" si="1232">$C756*F756</f>
        <v>0</v>
      </c>
      <c r="G757" s="6">
        <f t="shared" si="1232"/>
        <v>0</v>
      </c>
      <c r="H757" s="6">
        <f t="shared" si="1232"/>
        <v>0</v>
      </c>
      <c r="I757" s="6">
        <f t="shared" si="1232"/>
        <v>0</v>
      </c>
      <c r="J757" s="6">
        <f t="shared" si="1232"/>
        <v>0</v>
      </c>
      <c r="K757" s="6">
        <f t="shared" si="1232"/>
        <v>0</v>
      </c>
      <c r="L757" s="6">
        <f t="shared" si="1232"/>
        <v>0</v>
      </c>
      <c r="M757" s="6">
        <f t="shared" si="1232"/>
        <v>0</v>
      </c>
      <c r="N757" s="6">
        <f t="shared" si="1232"/>
        <v>0</v>
      </c>
      <c r="O757" s="6">
        <f t="shared" si="1232"/>
        <v>0</v>
      </c>
      <c r="P757" s="6">
        <f t="shared" si="1232"/>
        <v>0</v>
      </c>
      <c r="Q757" s="6">
        <f t="shared" si="1232"/>
        <v>0</v>
      </c>
      <c r="R757" s="6">
        <f t="shared" si="1232"/>
        <v>0</v>
      </c>
      <c r="S757" s="6">
        <f t="shared" si="1232"/>
        <v>0</v>
      </c>
      <c r="T757" s="6">
        <f t="shared" si="1232"/>
        <v>0</v>
      </c>
      <c r="U757" s="6">
        <f t="shared" si="1232"/>
        <v>2555.24575</v>
      </c>
      <c r="V757" s="6">
        <f t="shared" si="1232"/>
        <v>0</v>
      </c>
      <c r="W757" s="6">
        <f t="shared" si="1232"/>
        <v>24201.254249999998</v>
      </c>
      <c r="X757" s="6">
        <f t="shared" si="1232"/>
        <v>0</v>
      </c>
      <c r="Y757" s="6">
        <f t="shared" si="1232"/>
        <v>0</v>
      </c>
      <c r="Z757" s="6">
        <f t="shared" si="1232"/>
        <v>0</v>
      </c>
      <c r="AA757" s="6">
        <f t="shared" si="1232"/>
        <v>0</v>
      </c>
      <c r="AB757" s="6">
        <f t="shared" si="1232"/>
        <v>0</v>
      </c>
      <c r="AC757" s="67"/>
      <c r="AD757" s="55"/>
    </row>
    <row r="758" spans="1:30" s="53" customFormat="1" ht="13.35" customHeight="1">
      <c r="A758" s="95" t="s">
        <v>118</v>
      </c>
      <c r="B758" s="209">
        <v>1980487</v>
      </c>
      <c r="C758" s="163">
        <f t="shared" si="1184"/>
        <v>165040.57999999999</v>
      </c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>
        <v>4.5499999999999999E-2</v>
      </c>
      <c r="R758" s="40"/>
      <c r="S758" s="40">
        <v>3.7000000000000002E-3</v>
      </c>
      <c r="T758" s="40">
        <v>1.7899999999999999E-2</v>
      </c>
      <c r="U758" s="40">
        <v>3.3E-3</v>
      </c>
      <c r="V758" s="40"/>
      <c r="W758" s="40">
        <v>0.86629999999999996</v>
      </c>
      <c r="X758" s="40">
        <v>5.9299999999999999E-2</v>
      </c>
      <c r="Y758" s="40">
        <v>2.2000000000000001E-3</v>
      </c>
      <c r="Z758" s="40">
        <v>1.8E-3</v>
      </c>
      <c r="AA758" s="40">
        <v>0</v>
      </c>
      <c r="AB758" s="40">
        <v>0</v>
      </c>
      <c r="AC758" s="67"/>
      <c r="AD758" s="55"/>
    </row>
    <row r="759" spans="1:30" s="53" customFormat="1" ht="13.35" customHeight="1">
      <c r="A759" s="96"/>
      <c r="B759" s="12"/>
      <c r="C759" s="163"/>
      <c r="D759" s="39">
        <f t="shared" ref="D759" si="1233">$C758*D758</f>
        <v>0</v>
      </c>
      <c r="E759" s="39">
        <f t="shared" ref="E759" si="1234">$C758*E758</f>
        <v>0</v>
      </c>
      <c r="F759" s="39">
        <f t="shared" ref="F759:AB759" si="1235">$C758*F758</f>
        <v>0</v>
      </c>
      <c r="G759" s="39">
        <f t="shared" si="1235"/>
        <v>0</v>
      </c>
      <c r="H759" s="39">
        <f t="shared" si="1235"/>
        <v>0</v>
      </c>
      <c r="I759" s="39">
        <f t="shared" si="1235"/>
        <v>0</v>
      </c>
      <c r="J759" s="39">
        <f t="shared" si="1235"/>
        <v>0</v>
      </c>
      <c r="K759" s="39">
        <f t="shared" si="1235"/>
        <v>0</v>
      </c>
      <c r="L759" s="39">
        <f t="shared" si="1235"/>
        <v>0</v>
      </c>
      <c r="M759" s="39">
        <f t="shared" si="1235"/>
        <v>0</v>
      </c>
      <c r="N759" s="39">
        <f t="shared" si="1235"/>
        <v>0</v>
      </c>
      <c r="O759" s="39">
        <f t="shared" si="1235"/>
        <v>0</v>
      </c>
      <c r="P759" s="39">
        <f t="shared" si="1235"/>
        <v>0</v>
      </c>
      <c r="Q759" s="39">
        <f t="shared" si="1235"/>
        <v>7509.3463899999988</v>
      </c>
      <c r="R759" s="39">
        <f t="shared" si="1235"/>
        <v>0</v>
      </c>
      <c r="S759" s="39">
        <f t="shared" si="1235"/>
        <v>610.65014599999995</v>
      </c>
      <c r="T759" s="39">
        <f t="shared" si="1235"/>
        <v>2954.2263819999998</v>
      </c>
      <c r="U759" s="39">
        <f t="shared" si="1235"/>
        <v>544.633914</v>
      </c>
      <c r="V759" s="39">
        <f t="shared" si="1235"/>
        <v>0</v>
      </c>
      <c r="W759" s="39">
        <f t="shared" si="1235"/>
        <v>142974.65445399997</v>
      </c>
      <c r="X759" s="39">
        <f t="shared" si="1235"/>
        <v>9786.9063939999996</v>
      </c>
      <c r="Y759" s="39">
        <f t="shared" si="1235"/>
        <v>363.08927599999998</v>
      </c>
      <c r="Z759" s="39">
        <f t="shared" si="1235"/>
        <v>297.07304399999998</v>
      </c>
      <c r="AA759" s="39">
        <f t="shared" si="1235"/>
        <v>0</v>
      </c>
      <c r="AB759" s="39">
        <f t="shared" si="1235"/>
        <v>0</v>
      </c>
      <c r="AC759" s="67"/>
      <c r="AD759" s="55"/>
    </row>
    <row r="760" spans="1:30" s="53" customFormat="1" ht="13.35" customHeight="1">
      <c r="A760" s="95" t="s">
        <v>383</v>
      </c>
      <c r="B760" s="209">
        <v>932855</v>
      </c>
      <c r="C760" s="163">
        <f t="shared" si="1184"/>
        <v>77737.919999999998</v>
      </c>
      <c r="D760" s="40">
        <v>1.0999999999999999E-2</v>
      </c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>
        <v>3.7000000000000002E-3</v>
      </c>
      <c r="Q760" s="40">
        <v>9.6100000000000005E-2</v>
      </c>
      <c r="R760" s="40">
        <v>0.19420000000000001</v>
      </c>
      <c r="S760" s="40">
        <v>7.4999999999999997E-3</v>
      </c>
      <c r="T760" s="40">
        <v>6.0100000000000001E-2</v>
      </c>
      <c r="U760" s="40"/>
      <c r="V760" s="40"/>
      <c r="W760" s="40">
        <v>0.50570000000000004</v>
      </c>
      <c r="X760" s="40">
        <v>0.1135</v>
      </c>
      <c r="Y760" s="40">
        <v>4.4999999999999997E-3</v>
      </c>
      <c r="Z760" s="40">
        <v>3.7000000000000002E-3</v>
      </c>
      <c r="AA760" s="40"/>
      <c r="AB760" s="40"/>
      <c r="AC760" s="67"/>
      <c r="AD760" s="55"/>
    </row>
    <row r="761" spans="1:30" s="53" customFormat="1" ht="13.35" customHeight="1">
      <c r="A761" s="96"/>
      <c r="B761" s="12"/>
      <c r="C761" s="163"/>
      <c r="D761" s="39">
        <f t="shared" ref="D761" si="1236">$C760*D760</f>
        <v>855.11711999999989</v>
      </c>
      <c r="E761" s="39">
        <f t="shared" ref="E761" si="1237">$C760*E760</f>
        <v>0</v>
      </c>
      <c r="F761" s="39">
        <f t="shared" ref="F761:O761" si="1238">$C760*F760</f>
        <v>0</v>
      </c>
      <c r="G761" s="39">
        <f t="shared" si="1238"/>
        <v>0</v>
      </c>
      <c r="H761" s="39">
        <f t="shared" si="1238"/>
        <v>0</v>
      </c>
      <c r="I761" s="39">
        <f t="shared" si="1238"/>
        <v>0</v>
      </c>
      <c r="J761" s="39">
        <f t="shared" si="1238"/>
        <v>0</v>
      </c>
      <c r="K761" s="39">
        <f t="shared" si="1238"/>
        <v>0</v>
      </c>
      <c r="L761" s="39">
        <f t="shared" si="1238"/>
        <v>0</v>
      </c>
      <c r="M761" s="39">
        <f t="shared" si="1238"/>
        <v>0</v>
      </c>
      <c r="N761" s="39">
        <f t="shared" si="1238"/>
        <v>0</v>
      </c>
      <c r="O761" s="39">
        <f t="shared" si="1238"/>
        <v>0</v>
      </c>
      <c r="P761" s="39">
        <f t="shared" ref="P761" si="1239">$C760*P760</f>
        <v>287.63030400000002</v>
      </c>
      <c r="Q761" s="39">
        <f t="shared" ref="Q761" si="1240">$C760*Q760</f>
        <v>7470.6141120000002</v>
      </c>
      <c r="R761" s="39">
        <f t="shared" ref="R761:AB761" si="1241">$C760*R760</f>
        <v>15096.704064000001</v>
      </c>
      <c r="S761" s="39">
        <f t="shared" si="1241"/>
        <v>583.03440000000001</v>
      </c>
      <c r="T761" s="39">
        <f t="shared" si="1241"/>
        <v>4672.048992</v>
      </c>
      <c r="U761" s="39">
        <f t="shared" si="1241"/>
        <v>0</v>
      </c>
      <c r="V761" s="39">
        <f t="shared" si="1241"/>
        <v>0</v>
      </c>
      <c r="W761" s="39">
        <f t="shared" si="1241"/>
        <v>39312.066144000004</v>
      </c>
      <c r="X761" s="39">
        <f t="shared" si="1241"/>
        <v>8823.2539199999992</v>
      </c>
      <c r="Y761" s="39">
        <f t="shared" si="1241"/>
        <v>349.82063999999997</v>
      </c>
      <c r="Z761" s="39">
        <f t="shared" si="1241"/>
        <v>287.63030400000002</v>
      </c>
      <c r="AA761" s="39">
        <f t="shared" si="1241"/>
        <v>0</v>
      </c>
      <c r="AB761" s="39">
        <f t="shared" si="1241"/>
        <v>0</v>
      </c>
      <c r="AC761" s="67"/>
      <c r="AD761" s="55"/>
    </row>
    <row r="762" spans="1:30" s="53" customFormat="1" ht="13.35" customHeight="1">
      <c r="A762" s="95" t="s">
        <v>384</v>
      </c>
      <c r="B762" s="29">
        <f>3951864/2</f>
        <v>1975932</v>
      </c>
      <c r="C762" s="163">
        <f t="shared" si="1184"/>
        <v>164661</v>
      </c>
      <c r="D762" s="38">
        <v>1.6500000000000001E-2</v>
      </c>
      <c r="E762" s="38">
        <v>0.1429</v>
      </c>
      <c r="F762" s="38">
        <v>5.8200000000000002E-2</v>
      </c>
      <c r="G762" s="38">
        <v>7.4899999999999994E-2</v>
      </c>
      <c r="H762" s="38">
        <v>4.0099999999999997E-2</v>
      </c>
      <c r="I762" s="38">
        <v>0.1406</v>
      </c>
      <c r="J762" s="38">
        <v>2.0299999999999999E-2</v>
      </c>
      <c r="K762" s="38">
        <v>3.2099999999999997E-2</v>
      </c>
      <c r="L762" s="38">
        <v>1.5900000000000001E-2</v>
      </c>
      <c r="M762" s="38">
        <v>2.5499999999999998E-2</v>
      </c>
      <c r="N762" s="38">
        <v>0.1389</v>
      </c>
      <c r="O762" s="38">
        <v>2.35E-2</v>
      </c>
      <c r="P762" s="38">
        <v>0</v>
      </c>
      <c r="Q762" s="38">
        <v>3.5900000000000001E-2</v>
      </c>
      <c r="R762" s="38">
        <v>1.8100000000000002E-2</v>
      </c>
      <c r="S762" s="38">
        <v>4.1999999999999997E-3</v>
      </c>
      <c r="T762" s="38">
        <v>5.11E-2</v>
      </c>
      <c r="U762" s="38">
        <v>1.7299999999999999E-2</v>
      </c>
      <c r="V762" s="38">
        <v>3.6799999999999999E-2</v>
      </c>
      <c r="W762" s="38">
        <v>4.4299999999999999E-2</v>
      </c>
      <c r="X762" s="38">
        <v>5.9900000000000002E-2</v>
      </c>
      <c r="Y762" s="38">
        <v>2.3999999999999998E-3</v>
      </c>
      <c r="Z762" s="5">
        <v>0</v>
      </c>
      <c r="AA762" s="5">
        <v>5.9999999999999995E-4</v>
      </c>
      <c r="AB762" s="5">
        <v>0</v>
      </c>
      <c r="AC762" s="67"/>
      <c r="AD762" s="55"/>
    </row>
    <row r="763" spans="1:30" s="53" customFormat="1" ht="13.35" customHeight="1">
      <c r="A763" s="96"/>
      <c r="B763" s="30"/>
      <c r="C763" s="163"/>
      <c r="D763" s="6">
        <f t="shared" ref="D763" si="1242">$C762*D762</f>
        <v>2716.9065000000001</v>
      </c>
      <c r="E763" s="6">
        <f t="shared" ref="E763" si="1243">$C762*E762</f>
        <v>23530.0569</v>
      </c>
      <c r="F763" s="6">
        <f t="shared" ref="F763:O763" si="1244">$C762*F762</f>
        <v>9583.2702000000008</v>
      </c>
      <c r="G763" s="6">
        <f t="shared" si="1244"/>
        <v>12333.108899999999</v>
      </c>
      <c r="H763" s="6">
        <f t="shared" si="1244"/>
        <v>6602.9060999999992</v>
      </c>
      <c r="I763" s="6">
        <f t="shared" si="1244"/>
        <v>23151.336599999999</v>
      </c>
      <c r="J763" s="6">
        <f t="shared" si="1244"/>
        <v>3342.6182999999996</v>
      </c>
      <c r="K763" s="6">
        <f t="shared" si="1244"/>
        <v>5285.6180999999997</v>
      </c>
      <c r="L763" s="6">
        <f t="shared" si="1244"/>
        <v>2618.1099000000004</v>
      </c>
      <c r="M763" s="6">
        <f t="shared" si="1244"/>
        <v>4198.8554999999997</v>
      </c>
      <c r="N763" s="6">
        <f t="shared" si="1244"/>
        <v>22871.412899999999</v>
      </c>
      <c r="O763" s="6">
        <f t="shared" si="1244"/>
        <v>3869.5335</v>
      </c>
      <c r="P763" s="6">
        <f t="shared" ref="P763" si="1245">$C762*P762</f>
        <v>0</v>
      </c>
      <c r="Q763" s="6">
        <f t="shared" ref="Q763" si="1246">$C762*Q762</f>
        <v>5911.3299000000006</v>
      </c>
      <c r="R763" s="6">
        <f t="shared" ref="R763:AB763" si="1247">$C762*R762</f>
        <v>2980.3641000000002</v>
      </c>
      <c r="S763" s="6">
        <f t="shared" si="1247"/>
        <v>691.57619999999997</v>
      </c>
      <c r="T763" s="6">
        <f t="shared" si="1247"/>
        <v>8414.1771000000008</v>
      </c>
      <c r="U763" s="6">
        <f t="shared" si="1247"/>
        <v>2848.6352999999999</v>
      </c>
      <c r="V763" s="6">
        <f t="shared" si="1247"/>
        <v>6059.5248000000001</v>
      </c>
      <c r="W763" s="6">
        <f t="shared" si="1247"/>
        <v>7294.4822999999997</v>
      </c>
      <c r="X763" s="6">
        <f t="shared" si="1247"/>
        <v>9863.1939000000002</v>
      </c>
      <c r="Y763" s="6">
        <f t="shared" si="1247"/>
        <v>395.18639999999999</v>
      </c>
      <c r="Z763" s="6">
        <f t="shared" si="1247"/>
        <v>0</v>
      </c>
      <c r="AA763" s="6">
        <f t="shared" si="1247"/>
        <v>98.796599999999998</v>
      </c>
      <c r="AB763" s="6">
        <f t="shared" si="1247"/>
        <v>0</v>
      </c>
      <c r="AC763" s="67"/>
      <c r="AD763" s="55"/>
    </row>
    <row r="764" spans="1:30" s="52" customFormat="1">
      <c r="A764" s="95" t="s">
        <v>437</v>
      </c>
      <c r="B764" s="29">
        <f>3951864/2</f>
        <v>1975932</v>
      </c>
      <c r="C764" s="163">
        <f t="shared" si="1184"/>
        <v>164661</v>
      </c>
      <c r="D764" s="5"/>
      <c r="E764" s="5"/>
      <c r="F764" s="5"/>
      <c r="G764" s="5"/>
      <c r="H764" s="5">
        <v>0.20300000000000001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>
        <v>0.79700000000000004</v>
      </c>
      <c r="X764" s="5"/>
      <c r="Y764" s="5"/>
      <c r="Z764" s="5"/>
      <c r="AA764" s="5"/>
      <c r="AB764" s="5"/>
      <c r="AC764" s="67"/>
      <c r="AD764" s="55"/>
    </row>
    <row r="765" spans="1:30" s="52" customFormat="1">
      <c r="A765" s="96"/>
      <c r="B765" s="12"/>
      <c r="C765" s="163"/>
      <c r="D765" s="6">
        <f t="shared" ref="D765" si="1248">$C764*D764</f>
        <v>0</v>
      </c>
      <c r="E765" s="6">
        <f t="shared" ref="E765" si="1249">$C764*E764</f>
        <v>0</v>
      </c>
      <c r="F765" s="6">
        <f t="shared" ref="F765:O765" si="1250">$C764*F764</f>
        <v>0</v>
      </c>
      <c r="G765" s="6">
        <f t="shared" si="1250"/>
        <v>0</v>
      </c>
      <c r="H765" s="6">
        <f t="shared" si="1250"/>
        <v>33426.183000000005</v>
      </c>
      <c r="I765" s="6">
        <f t="shared" si="1250"/>
        <v>0</v>
      </c>
      <c r="J765" s="6">
        <f t="shared" si="1250"/>
        <v>0</v>
      </c>
      <c r="K765" s="6">
        <f t="shared" si="1250"/>
        <v>0</v>
      </c>
      <c r="L765" s="6">
        <f t="shared" si="1250"/>
        <v>0</v>
      </c>
      <c r="M765" s="6">
        <f t="shared" si="1250"/>
        <v>0</v>
      </c>
      <c r="N765" s="6">
        <f t="shared" si="1250"/>
        <v>0</v>
      </c>
      <c r="O765" s="6">
        <f t="shared" si="1250"/>
        <v>0</v>
      </c>
      <c r="P765" s="6">
        <f t="shared" ref="P765" si="1251">$C764*P764</f>
        <v>0</v>
      </c>
      <c r="Q765" s="6">
        <f t="shared" ref="Q765" si="1252">$C764*Q764</f>
        <v>0</v>
      </c>
      <c r="R765" s="6">
        <f t="shared" ref="R765:AB765" si="1253">$C764*R764</f>
        <v>0</v>
      </c>
      <c r="S765" s="6">
        <f t="shared" si="1253"/>
        <v>0</v>
      </c>
      <c r="T765" s="6">
        <f t="shared" si="1253"/>
        <v>0</v>
      </c>
      <c r="U765" s="6">
        <f t="shared" si="1253"/>
        <v>0</v>
      </c>
      <c r="V765" s="6">
        <f t="shared" si="1253"/>
        <v>0</v>
      </c>
      <c r="W765" s="6">
        <f t="shared" si="1253"/>
        <v>131234.81700000001</v>
      </c>
      <c r="X765" s="6">
        <f t="shared" si="1253"/>
        <v>0</v>
      </c>
      <c r="Y765" s="6">
        <f t="shared" si="1253"/>
        <v>0</v>
      </c>
      <c r="Z765" s="6">
        <f t="shared" si="1253"/>
        <v>0</v>
      </c>
      <c r="AA765" s="6">
        <f t="shared" si="1253"/>
        <v>0</v>
      </c>
      <c r="AB765" s="6">
        <f t="shared" si="1253"/>
        <v>0</v>
      </c>
      <c r="AC765" s="67"/>
      <c r="AD765" s="55"/>
    </row>
    <row r="766" spans="1:30" s="53" customFormat="1" ht="13.35" customHeight="1">
      <c r="A766" s="95" t="s">
        <v>385</v>
      </c>
      <c r="B766" s="209">
        <f>1430674/2</f>
        <v>715337</v>
      </c>
      <c r="C766" s="163">
        <f t="shared" si="1184"/>
        <v>59611.42</v>
      </c>
      <c r="D766" s="38">
        <v>1.6500000000000001E-2</v>
      </c>
      <c r="E766" s="38">
        <v>0.1429</v>
      </c>
      <c r="F766" s="38">
        <v>5.8200000000000002E-2</v>
      </c>
      <c r="G766" s="38">
        <v>7.4899999999999994E-2</v>
      </c>
      <c r="H766" s="38">
        <v>4.0099999999999997E-2</v>
      </c>
      <c r="I766" s="38">
        <v>0.1406</v>
      </c>
      <c r="J766" s="38">
        <v>2.0299999999999999E-2</v>
      </c>
      <c r="K766" s="38">
        <v>3.2099999999999997E-2</v>
      </c>
      <c r="L766" s="38">
        <v>1.5900000000000001E-2</v>
      </c>
      <c r="M766" s="38">
        <v>2.5499999999999998E-2</v>
      </c>
      <c r="N766" s="38">
        <v>0.1389</v>
      </c>
      <c r="O766" s="38">
        <v>2.35E-2</v>
      </c>
      <c r="P766" s="38">
        <v>0</v>
      </c>
      <c r="Q766" s="38">
        <v>3.5900000000000001E-2</v>
      </c>
      <c r="R766" s="38">
        <v>1.8100000000000002E-2</v>
      </c>
      <c r="S766" s="38">
        <v>4.1999999999999997E-3</v>
      </c>
      <c r="T766" s="38">
        <v>5.11E-2</v>
      </c>
      <c r="U766" s="38">
        <v>1.7299999999999999E-2</v>
      </c>
      <c r="V766" s="38">
        <v>3.6799999999999999E-2</v>
      </c>
      <c r="W766" s="38">
        <v>4.4299999999999999E-2</v>
      </c>
      <c r="X766" s="38">
        <v>5.9900000000000002E-2</v>
      </c>
      <c r="Y766" s="38">
        <v>2.3999999999999998E-3</v>
      </c>
      <c r="Z766" s="5">
        <v>0</v>
      </c>
      <c r="AA766" s="5">
        <v>5.9999999999999995E-4</v>
      </c>
      <c r="AB766" s="5">
        <v>0</v>
      </c>
      <c r="AC766" s="67"/>
      <c r="AD766" s="55"/>
    </row>
    <row r="767" spans="1:30" s="53" customFormat="1" ht="13.35" customHeight="1">
      <c r="A767" s="96"/>
      <c r="B767" s="12"/>
      <c r="C767" s="163"/>
      <c r="D767" s="6">
        <f t="shared" ref="D767" si="1254">$C766*D766</f>
        <v>983.58843000000002</v>
      </c>
      <c r="E767" s="6">
        <f t="shared" ref="E767" si="1255">$C766*E766</f>
        <v>8518.4719179999993</v>
      </c>
      <c r="F767" s="6">
        <f t="shared" ref="F767:O767" si="1256">$C766*F766</f>
        <v>3469.3846440000002</v>
      </c>
      <c r="G767" s="6">
        <f t="shared" si="1256"/>
        <v>4464.8953579999998</v>
      </c>
      <c r="H767" s="6">
        <f t="shared" si="1256"/>
        <v>2390.4179419999996</v>
      </c>
      <c r="I767" s="6">
        <f t="shared" si="1256"/>
        <v>8381.3656520000004</v>
      </c>
      <c r="J767" s="6">
        <f t="shared" si="1256"/>
        <v>1210.1118259999998</v>
      </c>
      <c r="K767" s="6">
        <f t="shared" si="1256"/>
        <v>1913.5265819999997</v>
      </c>
      <c r="L767" s="6">
        <f t="shared" si="1256"/>
        <v>947.82157800000004</v>
      </c>
      <c r="M767" s="6">
        <f t="shared" si="1256"/>
        <v>1520.0912099999998</v>
      </c>
      <c r="N767" s="6">
        <f t="shared" si="1256"/>
        <v>8280.0262380000004</v>
      </c>
      <c r="O767" s="6">
        <f t="shared" si="1256"/>
        <v>1400.8683699999999</v>
      </c>
      <c r="P767" s="6">
        <f t="shared" ref="P767" si="1257">$C766*P766</f>
        <v>0</v>
      </c>
      <c r="Q767" s="6">
        <f t="shared" ref="Q767" si="1258">$C766*Q766</f>
        <v>2140.049978</v>
      </c>
      <c r="R767" s="6">
        <f t="shared" ref="R767:AB767" si="1259">$C766*R766</f>
        <v>1078.9667020000002</v>
      </c>
      <c r="S767" s="6">
        <f t="shared" si="1259"/>
        <v>250.36796399999997</v>
      </c>
      <c r="T767" s="6">
        <f t="shared" si="1259"/>
        <v>3046.1435619999997</v>
      </c>
      <c r="U767" s="6">
        <f t="shared" si="1259"/>
        <v>1031.277566</v>
      </c>
      <c r="V767" s="6">
        <f t="shared" si="1259"/>
        <v>2193.7002560000001</v>
      </c>
      <c r="W767" s="6">
        <f t="shared" si="1259"/>
        <v>2640.7859060000001</v>
      </c>
      <c r="X767" s="6">
        <f t="shared" si="1259"/>
        <v>3570.7240579999998</v>
      </c>
      <c r="Y767" s="6">
        <f t="shared" si="1259"/>
        <v>143.06740799999997</v>
      </c>
      <c r="Z767" s="6">
        <f t="shared" si="1259"/>
        <v>0</v>
      </c>
      <c r="AA767" s="6">
        <f t="shared" si="1259"/>
        <v>35.766851999999993</v>
      </c>
      <c r="AB767" s="6">
        <f t="shared" si="1259"/>
        <v>0</v>
      </c>
      <c r="AC767" s="67"/>
      <c r="AD767" s="55"/>
    </row>
    <row r="768" spans="1:30" s="53" customFormat="1" ht="13.35" customHeight="1">
      <c r="A768" s="95" t="s">
        <v>390</v>
      </c>
      <c r="B768" s="209">
        <f>1430674/2</f>
        <v>715337</v>
      </c>
      <c r="C768" s="163">
        <f t="shared" si="1184"/>
        <v>59611.42</v>
      </c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>
        <v>1</v>
      </c>
      <c r="X768" s="5"/>
      <c r="Y768" s="5"/>
      <c r="Z768" s="5"/>
      <c r="AA768" s="5"/>
      <c r="AB768" s="5"/>
      <c r="AC768" s="67"/>
      <c r="AD768" s="55"/>
    </row>
    <row r="769" spans="1:30" s="53" customFormat="1" ht="13.35" customHeight="1">
      <c r="A769" s="96"/>
      <c r="B769" s="12"/>
      <c r="C769" s="163"/>
      <c r="D769" s="6">
        <f t="shared" ref="D769" si="1260">$C768*D768</f>
        <v>0</v>
      </c>
      <c r="E769" s="6">
        <f t="shared" ref="E769" si="1261">$C768*E768</f>
        <v>0</v>
      </c>
      <c r="F769" s="6">
        <f t="shared" ref="F769:O769" si="1262">$C768*F768</f>
        <v>0</v>
      </c>
      <c r="G769" s="6">
        <f t="shared" si="1262"/>
        <v>0</v>
      </c>
      <c r="H769" s="6">
        <f t="shared" si="1262"/>
        <v>0</v>
      </c>
      <c r="I769" s="6">
        <f t="shared" si="1262"/>
        <v>0</v>
      </c>
      <c r="J769" s="6">
        <f t="shared" si="1262"/>
        <v>0</v>
      </c>
      <c r="K769" s="6">
        <f t="shared" si="1262"/>
        <v>0</v>
      </c>
      <c r="L769" s="6">
        <f t="shared" si="1262"/>
        <v>0</v>
      </c>
      <c r="M769" s="6">
        <f t="shared" si="1262"/>
        <v>0</v>
      </c>
      <c r="N769" s="6">
        <f t="shared" si="1262"/>
        <v>0</v>
      </c>
      <c r="O769" s="6">
        <f t="shared" si="1262"/>
        <v>0</v>
      </c>
      <c r="P769" s="6">
        <f t="shared" ref="P769" si="1263">$C768*P768</f>
        <v>0</v>
      </c>
      <c r="Q769" s="6">
        <f t="shared" ref="Q769" si="1264">$C768*Q768</f>
        <v>0</v>
      </c>
      <c r="R769" s="6">
        <f t="shared" ref="R769:AB769" si="1265">$C768*R768</f>
        <v>0</v>
      </c>
      <c r="S769" s="6">
        <f t="shared" si="1265"/>
        <v>0</v>
      </c>
      <c r="T769" s="6">
        <f t="shared" si="1265"/>
        <v>0</v>
      </c>
      <c r="U769" s="6">
        <f t="shared" si="1265"/>
        <v>0</v>
      </c>
      <c r="V769" s="6">
        <f t="shared" si="1265"/>
        <v>0</v>
      </c>
      <c r="W769" s="6">
        <f t="shared" si="1265"/>
        <v>59611.42</v>
      </c>
      <c r="X769" s="6">
        <f t="shared" si="1265"/>
        <v>0</v>
      </c>
      <c r="Y769" s="6">
        <f t="shared" si="1265"/>
        <v>0</v>
      </c>
      <c r="Z769" s="6">
        <f t="shared" si="1265"/>
        <v>0</v>
      </c>
      <c r="AA769" s="6">
        <f t="shared" si="1265"/>
        <v>0</v>
      </c>
      <c r="AB769" s="6">
        <f t="shared" si="1265"/>
        <v>0</v>
      </c>
      <c r="AC769" s="67"/>
      <c r="AD769" s="55"/>
    </row>
    <row r="770" spans="1:30" s="53" customFormat="1" ht="13.35" customHeight="1">
      <c r="A770" s="95" t="s">
        <v>482</v>
      </c>
      <c r="B770" s="209">
        <f>1340437/2</f>
        <v>670218.5</v>
      </c>
      <c r="C770" s="163">
        <f t="shared" si="1184"/>
        <v>55851.54</v>
      </c>
      <c r="D770" s="38">
        <v>1.6500000000000001E-2</v>
      </c>
      <c r="E770" s="38">
        <v>0.1429</v>
      </c>
      <c r="F770" s="38">
        <v>5.8200000000000002E-2</v>
      </c>
      <c r="G770" s="38">
        <v>7.4899999999999994E-2</v>
      </c>
      <c r="H770" s="38">
        <v>4.0099999999999997E-2</v>
      </c>
      <c r="I770" s="38">
        <v>0.1406</v>
      </c>
      <c r="J770" s="38">
        <v>2.0299999999999999E-2</v>
      </c>
      <c r="K770" s="38">
        <v>3.2099999999999997E-2</v>
      </c>
      <c r="L770" s="38">
        <v>1.5900000000000001E-2</v>
      </c>
      <c r="M770" s="38">
        <v>2.5499999999999998E-2</v>
      </c>
      <c r="N770" s="38">
        <v>0.1389</v>
      </c>
      <c r="O770" s="38">
        <v>2.35E-2</v>
      </c>
      <c r="P770" s="38">
        <v>0</v>
      </c>
      <c r="Q770" s="38">
        <v>3.5900000000000001E-2</v>
      </c>
      <c r="R770" s="38">
        <v>1.8100000000000002E-2</v>
      </c>
      <c r="S770" s="38">
        <v>4.1999999999999997E-3</v>
      </c>
      <c r="T770" s="38">
        <v>5.11E-2</v>
      </c>
      <c r="U770" s="38">
        <v>1.7299999999999999E-2</v>
      </c>
      <c r="V770" s="38">
        <v>3.6799999999999999E-2</v>
      </c>
      <c r="W770" s="38">
        <v>4.4299999999999999E-2</v>
      </c>
      <c r="X770" s="38">
        <v>5.9900000000000002E-2</v>
      </c>
      <c r="Y770" s="38">
        <v>2.3999999999999998E-3</v>
      </c>
      <c r="Z770" s="5">
        <v>0</v>
      </c>
      <c r="AA770" s="5">
        <v>5.9999999999999995E-4</v>
      </c>
      <c r="AB770" s="5">
        <v>0</v>
      </c>
      <c r="AC770" s="67"/>
      <c r="AD770" s="55"/>
    </row>
    <row r="771" spans="1:30" s="53" customFormat="1" ht="13.35" customHeight="1">
      <c r="A771" s="96"/>
      <c r="B771" s="12"/>
      <c r="C771" s="163"/>
      <c r="D771" s="6">
        <f t="shared" ref="D771" si="1266">$C770*D770</f>
        <v>921.55041000000006</v>
      </c>
      <c r="E771" s="6">
        <f t="shared" ref="E771" si="1267">$C770*E770</f>
        <v>7981.185066</v>
      </c>
      <c r="F771" s="6">
        <f t="shared" ref="F771:O771" si="1268">$C770*F770</f>
        <v>3250.559628</v>
      </c>
      <c r="G771" s="6">
        <f t="shared" si="1268"/>
        <v>4183.2803459999996</v>
      </c>
      <c r="H771" s="6">
        <f t="shared" si="1268"/>
        <v>2239.6467539999999</v>
      </c>
      <c r="I771" s="6">
        <f t="shared" si="1268"/>
        <v>7852.7265240000006</v>
      </c>
      <c r="J771" s="6">
        <f t="shared" si="1268"/>
        <v>1133.7862619999999</v>
      </c>
      <c r="K771" s="6">
        <f t="shared" si="1268"/>
        <v>1792.8344339999999</v>
      </c>
      <c r="L771" s="6">
        <f t="shared" si="1268"/>
        <v>888.03948600000001</v>
      </c>
      <c r="M771" s="6">
        <f t="shared" si="1268"/>
        <v>1424.2142699999999</v>
      </c>
      <c r="N771" s="6">
        <f t="shared" si="1268"/>
        <v>7757.7789059999996</v>
      </c>
      <c r="O771" s="6">
        <f t="shared" si="1268"/>
        <v>1312.5111899999999</v>
      </c>
      <c r="P771" s="6">
        <f t="shared" ref="P771" si="1269">$C770*P770</f>
        <v>0</v>
      </c>
      <c r="Q771" s="6">
        <f t="shared" ref="Q771" si="1270">$C770*Q770</f>
        <v>2005.0702860000001</v>
      </c>
      <c r="R771" s="6">
        <f t="shared" ref="R771:AB771" si="1271">$C770*R770</f>
        <v>1010.9128740000001</v>
      </c>
      <c r="S771" s="6">
        <f t="shared" si="1271"/>
        <v>234.57646799999998</v>
      </c>
      <c r="T771" s="6">
        <f t="shared" si="1271"/>
        <v>2854.0136940000002</v>
      </c>
      <c r="U771" s="6">
        <f t="shared" si="1271"/>
        <v>966.23164199999997</v>
      </c>
      <c r="V771" s="6">
        <f t="shared" si="1271"/>
        <v>2055.3366719999999</v>
      </c>
      <c r="W771" s="6">
        <f t="shared" si="1271"/>
        <v>2474.2232220000001</v>
      </c>
      <c r="X771" s="6">
        <f t="shared" si="1271"/>
        <v>3345.5072460000001</v>
      </c>
      <c r="Y771" s="6">
        <f t="shared" si="1271"/>
        <v>134.04369599999998</v>
      </c>
      <c r="Z771" s="6">
        <f t="shared" si="1271"/>
        <v>0</v>
      </c>
      <c r="AA771" s="6">
        <f t="shared" si="1271"/>
        <v>33.510923999999996</v>
      </c>
      <c r="AB771" s="6">
        <f t="shared" si="1271"/>
        <v>0</v>
      </c>
      <c r="AC771" s="67"/>
      <c r="AD771" s="55"/>
    </row>
    <row r="772" spans="1:30" s="53" customFormat="1" ht="13.35" customHeight="1">
      <c r="A772" s="95" t="s">
        <v>483</v>
      </c>
      <c r="B772" s="209">
        <f>1340437/2</f>
        <v>670218.5</v>
      </c>
      <c r="C772" s="163">
        <f t="shared" si="1184"/>
        <v>55851.54</v>
      </c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>
        <v>1</v>
      </c>
      <c r="X772" s="5"/>
      <c r="Y772" s="5"/>
      <c r="Z772" s="5"/>
      <c r="AA772" s="5"/>
      <c r="AB772" s="5"/>
      <c r="AC772" s="67"/>
      <c r="AD772" s="55"/>
    </row>
    <row r="773" spans="1:30" s="53" customFormat="1" ht="13.35" customHeight="1">
      <c r="A773" s="96"/>
      <c r="B773" s="12"/>
      <c r="C773" s="163"/>
      <c r="D773" s="6">
        <f t="shared" ref="D773" si="1272">$C772*D772</f>
        <v>0</v>
      </c>
      <c r="E773" s="6">
        <f t="shared" ref="E773" si="1273">$C772*E772</f>
        <v>0</v>
      </c>
      <c r="F773" s="6">
        <f t="shared" ref="F773:O773" si="1274">$C772*F772</f>
        <v>0</v>
      </c>
      <c r="G773" s="6">
        <f t="shared" si="1274"/>
        <v>0</v>
      </c>
      <c r="H773" s="6">
        <f t="shared" si="1274"/>
        <v>0</v>
      </c>
      <c r="I773" s="6">
        <f t="shared" si="1274"/>
        <v>0</v>
      </c>
      <c r="J773" s="6">
        <f t="shared" si="1274"/>
        <v>0</v>
      </c>
      <c r="K773" s="6">
        <f t="shared" si="1274"/>
        <v>0</v>
      </c>
      <c r="L773" s="6">
        <f t="shared" si="1274"/>
        <v>0</v>
      </c>
      <c r="M773" s="6">
        <f t="shared" si="1274"/>
        <v>0</v>
      </c>
      <c r="N773" s="6">
        <f t="shared" si="1274"/>
        <v>0</v>
      </c>
      <c r="O773" s="6">
        <f t="shared" si="1274"/>
        <v>0</v>
      </c>
      <c r="P773" s="6">
        <f t="shared" ref="P773" si="1275">$C772*P772</f>
        <v>0</v>
      </c>
      <c r="Q773" s="6">
        <f t="shared" ref="Q773" si="1276">$C772*Q772</f>
        <v>0</v>
      </c>
      <c r="R773" s="6">
        <f t="shared" ref="R773:AB773" si="1277">$C772*R772</f>
        <v>0</v>
      </c>
      <c r="S773" s="6">
        <f t="shared" si="1277"/>
        <v>0</v>
      </c>
      <c r="T773" s="6">
        <f t="shared" si="1277"/>
        <v>0</v>
      </c>
      <c r="U773" s="6">
        <f t="shared" si="1277"/>
        <v>0</v>
      </c>
      <c r="V773" s="6">
        <f t="shared" si="1277"/>
        <v>0</v>
      </c>
      <c r="W773" s="6">
        <f t="shared" si="1277"/>
        <v>55851.54</v>
      </c>
      <c r="X773" s="6">
        <f t="shared" si="1277"/>
        <v>0</v>
      </c>
      <c r="Y773" s="6">
        <f t="shared" si="1277"/>
        <v>0</v>
      </c>
      <c r="Z773" s="6">
        <f t="shared" si="1277"/>
        <v>0</v>
      </c>
      <c r="AA773" s="6">
        <f t="shared" si="1277"/>
        <v>0</v>
      </c>
      <c r="AB773" s="6">
        <f t="shared" si="1277"/>
        <v>0</v>
      </c>
      <c r="AC773" s="67"/>
      <c r="AD773" s="55"/>
    </row>
    <row r="774" spans="1:30" s="53" customFormat="1" ht="13.35" customHeight="1">
      <c r="A774" s="95" t="s">
        <v>481</v>
      </c>
      <c r="B774" s="209">
        <f>1633429/2</f>
        <v>816714.5</v>
      </c>
      <c r="C774" s="163">
        <f t="shared" si="1184"/>
        <v>68059.539999999994</v>
      </c>
      <c r="D774" s="38">
        <v>1.6500000000000001E-2</v>
      </c>
      <c r="E774" s="38">
        <v>0.1429</v>
      </c>
      <c r="F774" s="38">
        <v>5.8200000000000002E-2</v>
      </c>
      <c r="G774" s="38">
        <v>7.4899999999999994E-2</v>
      </c>
      <c r="H774" s="38">
        <v>4.0099999999999997E-2</v>
      </c>
      <c r="I774" s="38">
        <v>0.1406</v>
      </c>
      <c r="J774" s="38">
        <v>2.0299999999999999E-2</v>
      </c>
      <c r="K774" s="38">
        <v>3.2099999999999997E-2</v>
      </c>
      <c r="L774" s="38">
        <v>1.5900000000000001E-2</v>
      </c>
      <c r="M774" s="38">
        <v>2.5499999999999998E-2</v>
      </c>
      <c r="N774" s="38">
        <v>0.1389</v>
      </c>
      <c r="O774" s="38">
        <v>2.35E-2</v>
      </c>
      <c r="P774" s="38">
        <v>0</v>
      </c>
      <c r="Q774" s="38">
        <v>3.5900000000000001E-2</v>
      </c>
      <c r="R774" s="38">
        <v>1.8100000000000002E-2</v>
      </c>
      <c r="S774" s="38">
        <v>4.1999999999999997E-3</v>
      </c>
      <c r="T774" s="38">
        <v>5.11E-2</v>
      </c>
      <c r="U774" s="38">
        <v>1.7299999999999999E-2</v>
      </c>
      <c r="V774" s="38">
        <v>3.6799999999999999E-2</v>
      </c>
      <c r="W774" s="38">
        <v>4.4299999999999999E-2</v>
      </c>
      <c r="X774" s="38">
        <v>5.9900000000000002E-2</v>
      </c>
      <c r="Y774" s="38">
        <v>2.3999999999999998E-3</v>
      </c>
      <c r="Z774" s="5">
        <v>0</v>
      </c>
      <c r="AA774" s="5">
        <v>5.9999999999999995E-4</v>
      </c>
      <c r="AB774" s="5">
        <v>0</v>
      </c>
      <c r="AC774" s="67"/>
      <c r="AD774" s="55"/>
    </row>
    <row r="775" spans="1:30" s="53" customFormat="1" ht="13.35" customHeight="1">
      <c r="A775" s="96"/>
      <c r="B775" s="12"/>
      <c r="C775" s="163"/>
      <c r="D775" s="6">
        <f t="shared" ref="D775" si="1278">$C774*D774</f>
        <v>1122.9824099999998</v>
      </c>
      <c r="E775" s="6">
        <f t="shared" ref="E775" si="1279">$C774*E774</f>
        <v>9725.7082659999996</v>
      </c>
      <c r="F775" s="6">
        <f t="shared" ref="F775:O775" si="1280">$C774*F774</f>
        <v>3961.0652279999999</v>
      </c>
      <c r="G775" s="6">
        <f t="shared" si="1280"/>
        <v>5097.659545999999</v>
      </c>
      <c r="H775" s="6">
        <f t="shared" si="1280"/>
        <v>2729.1875539999996</v>
      </c>
      <c r="I775" s="6">
        <f t="shared" si="1280"/>
        <v>9569.171323999999</v>
      </c>
      <c r="J775" s="6">
        <f t="shared" si="1280"/>
        <v>1381.6086619999999</v>
      </c>
      <c r="K775" s="6">
        <f t="shared" si="1280"/>
        <v>2184.7112339999994</v>
      </c>
      <c r="L775" s="6">
        <f t="shared" si="1280"/>
        <v>1082.146686</v>
      </c>
      <c r="M775" s="6">
        <f t="shared" si="1280"/>
        <v>1735.5182699999998</v>
      </c>
      <c r="N775" s="6">
        <f t="shared" si="1280"/>
        <v>9453.4701059999989</v>
      </c>
      <c r="O775" s="6">
        <f t="shared" si="1280"/>
        <v>1599.3991899999999</v>
      </c>
      <c r="P775" s="6">
        <f t="shared" ref="P775" si="1281">$C774*P774</f>
        <v>0</v>
      </c>
      <c r="Q775" s="6">
        <f t="shared" ref="Q775" si="1282">$C774*Q774</f>
        <v>2443.3374859999999</v>
      </c>
      <c r="R775" s="6">
        <f t="shared" ref="R775:AB775" si="1283">$C774*R774</f>
        <v>1231.8776740000001</v>
      </c>
      <c r="S775" s="6">
        <f t="shared" si="1283"/>
        <v>285.85006799999996</v>
      </c>
      <c r="T775" s="6">
        <f t="shared" si="1283"/>
        <v>3477.8424939999995</v>
      </c>
      <c r="U775" s="6">
        <f t="shared" si="1283"/>
        <v>1177.430042</v>
      </c>
      <c r="V775" s="6">
        <f t="shared" si="1283"/>
        <v>2504.5910719999997</v>
      </c>
      <c r="W775" s="6">
        <f t="shared" si="1283"/>
        <v>3015.0376219999998</v>
      </c>
      <c r="X775" s="6">
        <f t="shared" si="1283"/>
        <v>4076.7664459999996</v>
      </c>
      <c r="Y775" s="6">
        <f t="shared" si="1283"/>
        <v>163.34289599999997</v>
      </c>
      <c r="Z775" s="6">
        <f t="shared" si="1283"/>
        <v>0</v>
      </c>
      <c r="AA775" s="6">
        <f t="shared" si="1283"/>
        <v>40.835723999999992</v>
      </c>
      <c r="AB775" s="6">
        <f t="shared" si="1283"/>
        <v>0</v>
      </c>
      <c r="AC775" s="67"/>
      <c r="AD775" s="55"/>
    </row>
    <row r="776" spans="1:30" s="53" customFormat="1" ht="13.35" customHeight="1">
      <c r="A776" s="95" t="s">
        <v>514</v>
      </c>
      <c r="B776" s="209">
        <f>1633429/2</f>
        <v>816714.5</v>
      </c>
      <c r="C776" s="163">
        <f t="shared" si="1184"/>
        <v>68059.539999999994</v>
      </c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>
        <v>1</v>
      </c>
      <c r="X776" s="5"/>
      <c r="Y776" s="5"/>
      <c r="Z776" s="5"/>
      <c r="AA776" s="5"/>
      <c r="AB776" s="5"/>
      <c r="AC776" s="67"/>
      <c r="AD776" s="55"/>
    </row>
    <row r="777" spans="1:30" s="53" customFormat="1" ht="13.35" customHeight="1">
      <c r="A777" s="96"/>
      <c r="B777" s="12"/>
      <c r="C777" s="163"/>
      <c r="D777" s="6">
        <f t="shared" ref="D777" si="1284">$C776*D776</f>
        <v>0</v>
      </c>
      <c r="E777" s="6">
        <f t="shared" ref="E777" si="1285">$C776*E776</f>
        <v>0</v>
      </c>
      <c r="F777" s="6">
        <f t="shared" ref="F777:O777" si="1286">$C776*F776</f>
        <v>0</v>
      </c>
      <c r="G777" s="6">
        <f t="shared" si="1286"/>
        <v>0</v>
      </c>
      <c r="H777" s="6">
        <f t="shared" si="1286"/>
        <v>0</v>
      </c>
      <c r="I777" s="6">
        <f t="shared" si="1286"/>
        <v>0</v>
      </c>
      <c r="J777" s="6">
        <f t="shared" si="1286"/>
        <v>0</v>
      </c>
      <c r="K777" s="6">
        <f t="shared" si="1286"/>
        <v>0</v>
      </c>
      <c r="L777" s="6">
        <f t="shared" si="1286"/>
        <v>0</v>
      </c>
      <c r="M777" s="6">
        <f t="shared" si="1286"/>
        <v>0</v>
      </c>
      <c r="N777" s="6">
        <f t="shared" si="1286"/>
        <v>0</v>
      </c>
      <c r="O777" s="6">
        <f t="shared" si="1286"/>
        <v>0</v>
      </c>
      <c r="P777" s="6">
        <f t="shared" ref="P777" si="1287">$C776*P776</f>
        <v>0</v>
      </c>
      <c r="Q777" s="6">
        <f t="shared" ref="Q777" si="1288">$C776*Q776</f>
        <v>0</v>
      </c>
      <c r="R777" s="6">
        <f t="shared" ref="R777:AB777" si="1289">$C776*R776</f>
        <v>0</v>
      </c>
      <c r="S777" s="6">
        <f t="shared" si="1289"/>
        <v>0</v>
      </c>
      <c r="T777" s="6">
        <f t="shared" si="1289"/>
        <v>0</v>
      </c>
      <c r="U777" s="6">
        <f t="shared" si="1289"/>
        <v>0</v>
      </c>
      <c r="V777" s="6">
        <f t="shared" si="1289"/>
        <v>0</v>
      </c>
      <c r="W777" s="6">
        <f t="shared" si="1289"/>
        <v>68059.539999999994</v>
      </c>
      <c r="X777" s="6">
        <f t="shared" si="1289"/>
        <v>0</v>
      </c>
      <c r="Y777" s="6">
        <f t="shared" si="1289"/>
        <v>0</v>
      </c>
      <c r="Z777" s="6">
        <f t="shared" si="1289"/>
        <v>0</v>
      </c>
      <c r="AA777" s="6">
        <f t="shared" si="1289"/>
        <v>0</v>
      </c>
      <c r="AB777" s="6">
        <f t="shared" si="1289"/>
        <v>0</v>
      </c>
      <c r="AC777" s="67"/>
      <c r="AD777" s="55"/>
    </row>
    <row r="778" spans="1:30" s="53" customFormat="1" ht="13.35" customHeight="1">
      <c r="A778" s="95" t="s">
        <v>517</v>
      </c>
      <c r="B778" s="209">
        <v>64555</v>
      </c>
      <c r="C778" s="163">
        <f t="shared" si="1184"/>
        <v>5379.58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>
        <v>0.98860000000000003</v>
      </c>
      <c r="V778" s="5"/>
      <c r="W778" s="5">
        <v>1.14E-2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3"/>
      <c r="D779" s="6">
        <f t="shared" ref="D779" si="1290">$C778*D778</f>
        <v>0</v>
      </c>
      <c r="E779" s="6">
        <f t="shared" ref="E779" si="1291">$C778*E778</f>
        <v>0</v>
      </c>
      <c r="F779" s="6">
        <f t="shared" ref="F779:O779" si="1292">$C778*F778</f>
        <v>0</v>
      </c>
      <c r="G779" s="6">
        <f t="shared" si="1292"/>
        <v>0</v>
      </c>
      <c r="H779" s="6">
        <f t="shared" si="1292"/>
        <v>0</v>
      </c>
      <c r="I779" s="6">
        <f t="shared" si="1292"/>
        <v>0</v>
      </c>
      <c r="J779" s="6">
        <f t="shared" si="1292"/>
        <v>0</v>
      </c>
      <c r="K779" s="6">
        <f t="shared" si="1292"/>
        <v>0</v>
      </c>
      <c r="L779" s="6">
        <f t="shared" si="1292"/>
        <v>0</v>
      </c>
      <c r="M779" s="6">
        <f t="shared" si="1292"/>
        <v>0</v>
      </c>
      <c r="N779" s="6">
        <f t="shared" si="1292"/>
        <v>0</v>
      </c>
      <c r="O779" s="6">
        <f t="shared" si="1292"/>
        <v>0</v>
      </c>
      <c r="P779" s="6">
        <f t="shared" ref="P779" si="1293">$C778*P778</f>
        <v>0</v>
      </c>
      <c r="Q779" s="6">
        <f t="shared" ref="Q779" si="1294">$C778*Q778</f>
        <v>0</v>
      </c>
      <c r="R779" s="6">
        <f t="shared" ref="R779:AB779" si="1295">$C778*R778</f>
        <v>0</v>
      </c>
      <c r="S779" s="6">
        <f t="shared" si="1295"/>
        <v>0</v>
      </c>
      <c r="T779" s="6">
        <f t="shared" si="1295"/>
        <v>0</v>
      </c>
      <c r="U779" s="6">
        <f t="shared" si="1295"/>
        <v>5318.2527879999998</v>
      </c>
      <c r="V779" s="6">
        <f t="shared" si="1295"/>
        <v>0</v>
      </c>
      <c r="W779" s="6">
        <f t="shared" si="1295"/>
        <v>61.327212000000003</v>
      </c>
      <c r="X779" s="6">
        <f t="shared" si="1295"/>
        <v>0</v>
      </c>
      <c r="Y779" s="6">
        <f t="shared" si="1295"/>
        <v>0</v>
      </c>
      <c r="Z779" s="6">
        <f t="shared" si="1295"/>
        <v>0</v>
      </c>
      <c r="AA779" s="6">
        <f t="shared" si="1295"/>
        <v>0</v>
      </c>
      <c r="AB779" s="6">
        <f t="shared" si="1295"/>
        <v>0</v>
      </c>
      <c r="AC779" s="67"/>
      <c r="AD779" s="55"/>
    </row>
    <row r="780" spans="1:30" s="53" customFormat="1">
      <c r="A780" s="16" t="s">
        <v>50</v>
      </c>
      <c r="B780" s="9">
        <f>SUM(B738:B778)</f>
        <v>74437295</v>
      </c>
      <c r="C780" s="164">
        <f>SUM(C738:C778)</f>
        <v>6203107.9399999995</v>
      </c>
      <c r="D780" s="9">
        <f>D739+D741+D743+D745+D747+D749+D751+D753+D755+D757+D759+D761+D763+D765+D767+D769+D771+D775+D773+D777+D779</f>
        <v>48788.954065000005</v>
      </c>
      <c r="E780" s="9">
        <f t="shared" ref="E780" si="1296">E739+E741+E743+E745+E747+E749+E751+E753+E755+E757+E759+E761+E763+E765+E767+E769+E771+E775+E773+E777+E779</f>
        <v>414884.16792199999</v>
      </c>
      <c r="F780" s="9">
        <f t="shared" ref="F780" si="1297">F739+F741+F743+F745+F747+F749+F751+F753+F755+F757+F759+F761+F763+F765+F767+F769+F771+F775+F773+F777+F779</f>
        <v>168973.11807599998</v>
      </c>
      <c r="G780" s="9">
        <f t="shared" ref="G780:AB780" si="1298">G739+G741+G743+G745+G747+G749+G751+G753+G755+G757+G759+G761+G763+G765+G767+G769+G771+G775+G773+G777+G779</f>
        <v>217458.53168199997</v>
      </c>
      <c r="H780" s="9">
        <f t="shared" si="1298"/>
        <v>149849.24201799996</v>
      </c>
      <c r="I780" s="9">
        <f t="shared" si="1298"/>
        <v>408206.53610799997</v>
      </c>
      <c r="J780" s="9">
        <f t="shared" si="1298"/>
        <v>58937.359053999993</v>
      </c>
      <c r="K780" s="9">
        <f t="shared" si="1298"/>
        <v>93196.513577999998</v>
      </c>
      <c r="L780" s="9">
        <f t="shared" si="1298"/>
        <v>46162.759062000005</v>
      </c>
      <c r="M780" s="9">
        <f t="shared" si="1298"/>
        <v>74049.419075999976</v>
      </c>
      <c r="N780" s="9">
        <f t="shared" si="1298"/>
        <v>403270.89520200004</v>
      </c>
      <c r="O780" s="9">
        <f t="shared" si="1298"/>
        <v>68227.97722999999</v>
      </c>
      <c r="P780" s="9">
        <f t="shared" si="1298"/>
        <v>287.63030400000002</v>
      </c>
      <c r="Q780" s="9">
        <f t="shared" si="1298"/>
        <v>817513.35698499985</v>
      </c>
      <c r="R780" s="9">
        <f t="shared" si="1298"/>
        <v>67717.216646999994</v>
      </c>
      <c r="S780" s="9">
        <f t="shared" si="1298"/>
        <v>103577.487658</v>
      </c>
      <c r="T780" s="9">
        <f t="shared" si="1298"/>
        <v>156125.975955</v>
      </c>
      <c r="U780" s="9">
        <f t="shared" si="1298"/>
        <v>319031.37214800005</v>
      </c>
      <c r="V780" s="9">
        <f t="shared" si="1298"/>
        <v>106842.10902399999</v>
      </c>
      <c r="W780" s="9">
        <f t="shared" si="1298"/>
        <v>744250.24074599997</v>
      </c>
      <c r="X780" s="9">
        <f t="shared" si="1298"/>
        <v>1661926.9066549996</v>
      </c>
      <c r="Y780" s="9">
        <f t="shared" si="1298"/>
        <v>71272.518249000001</v>
      </c>
      <c r="Z780" s="9">
        <f t="shared" si="1298"/>
        <v>815.66164800000001</v>
      </c>
      <c r="AA780" s="9">
        <f t="shared" si="1298"/>
        <v>1741.9909079999998</v>
      </c>
      <c r="AB780" s="9">
        <f t="shared" si="1298"/>
        <v>0</v>
      </c>
      <c r="AC780" s="67"/>
      <c r="AD780" s="55"/>
    </row>
    <row r="781" spans="1:30" s="53" customFormat="1">
      <c r="A781" s="16"/>
      <c r="B781" s="9"/>
      <c r="C781" s="164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67"/>
      <c r="AD781" s="55"/>
    </row>
    <row r="782" spans="1:30" s="52" customFormat="1">
      <c r="A782" s="196"/>
      <c r="B782" s="197"/>
      <c r="C782" s="198"/>
      <c r="D782" s="199"/>
      <c r="E782" s="195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67"/>
      <c r="AD782" s="55"/>
    </row>
    <row r="783" spans="1:30" s="52" customFormat="1">
      <c r="A783" s="86"/>
      <c r="B783" s="17"/>
      <c r="C783" s="165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67"/>
      <c r="AD783" s="55"/>
    </row>
    <row r="784" spans="1:30" s="52" customFormat="1" ht="13.8" thickBot="1">
      <c r="A784" s="81" t="s">
        <v>622</v>
      </c>
      <c r="B784" s="126"/>
      <c r="C784" s="157"/>
      <c r="D784" s="126"/>
      <c r="E784" s="126"/>
      <c r="F784" s="126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67"/>
      <c r="AD784" s="55"/>
    </row>
    <row r="785" spans="1:30" s="52" customFormat="1" ht="13.8" thickBot="1">
      <c r="A785" s="112" t="s">
        <v>1</v>
      </c>
      <c r="B785" s="113" t="s">
        <v>2</v>
      </c>
      <c r="C785" s="158" t="s">
        <v>3</v>
      </c>
      <c r="D785" s="213" t="s">
        <v>4</v>
      </c>
      <c r="E785" s="214"/>
      <c r="F785" s="214"/>
      <c r="G785" s="214"/>
      <c r="H785" s="214"/>
      <c r="I785" s="214"/>
      <c r="J785" s="214"/>
      <c r="K785" s="214"/>
      <c r="L785" s="214"/>
      <c r="M785" s="214"/>
      <c r="N785" s="214"/>
      <c r="O785" s="214"/>
      <c r="P785" s="214"/>
      <c r="Q785" s="214"/>
      <c r="R785" s="214"/>
      <c r="S785" s="214"/>
      <c r="T785" s="214"/>
      <c r="U785" s="214"/>
      <c r="V785" s="214"/>
      <c r="W785" s="214"/>
      <c r="X785" s="214"/>
      <c r="Y785" s="214"/>
      <c r="Z785" s="122"/>
      <c r="AA785" s="122"/>
      <c r="AB785" s="122"/>
      <c r="AC785" s="67"/>
      <c r="AD785" s="55"/>
    </row>
    <row r="786" spans="1:30" s="52" customFormat="1">
      <c r="A786" s="114" t="s">
        <v>5</v>
      </c>
      <c r="B786" s="115" t="s">
        <v>6</v>
      </c>
      <c r="C786" s="159" t="s">
        <v>6</v>
      </c>
      <c r="D786" s="116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8"/>
      <c r="Z786" s="115" t="s">
        <v>7</v>
      </c>
      <c r="AA786" s="115"/>
      <c r="AB786" s="115"/>
      <c r="AC786" s="67"/>
      <c r="AD786" s="55"/>
    </row>
    <row r="787" spans="1:30" s="52" customFormat="1">
      <c r="A787" s="114" t="s">
        <v>8</v>
      </c>
      <c r="B787" s="115" t="s">
        <v>9</v>
      </c>
      <c r="C787" s="159" t="s">
        <v>9</v>
      </c>
      <c r="D787" s="119" t="s">
        <v>10</v>
      </c>
      <c r="E787" s="115" t="s">
        <v>11</v>
      </c>
      <c r="F787" s="115" t="s">
        <v>12</v>
      </c>
      <c r="G787" s="115" t="s">
        <v>13</v>
      </c>
      <c r="H787" s="115" t="s">
        <v>14</v>
      </c>
      <c r="I787" s="115" t="s">
        <v>15</v>
      </c>
      <c r="J787" s="115" t="s">
        <v>16</v>
      </c>
      <c r="K787" s="115" t="s">
        <v>17</v>
      </c>
      <c r="L787" s="115" t="s">
        <v>18</v>
      </c>
      <c r="M787" s="115" t="s">
        <v>19</v>
      </c>
      <c r="N787" s="115" t="s">
        <v>20</v>
      </c>
      <c r="O787" s="115" t="s">
        <v>169</v>
      </c>
      <c r="P787" s="115" t="s">
        <v>21</v>
      </c>
      <c r="Q787" s="115" t="s">
        <v>22</v>
      </c>
      <c r="R787" s="115" t="s">
        <v>23</v>
      </c>
      <c r="S787" s="115" t="s">
        <v>24</v>
      </c>
      <c r="T787" s="115" t="s">
        <v>25</v>
      </c>
      <c r="U787" s="115" t="s">
        <v>26</v>
      </c>
      <c r="V787" s="115" t="s">
        <v>27</v>
      </c>
      <c r="W787" s="115" t="s">
        <v>28</v>
      </c>
      <c r="X787" s="115" t="s">
        <v>29</v>
      </c>
      <c r="Y787" s="115" t="s">
        <v>30</v>
      </c>
      <c r="Z787" s="115" t="s">
        <v>31</v>
      </c>
      <c r="AA787" s="115" t="s">
        <v>484</v>
      </c>
      <c r="AB787" s="115" t="s">
        <v>467</v>
      </c>
      <c r="AC787" s="67"/>
      <c r="AD787" s="55"/>
    </row>
    <row r="788" spans="1:30" s="52" customFormat="1">
      <c r="A788" s="114"/>
      <c r="B788" s="115"/>
      <c r="C788" s="159" t="s">
        <v>625</v>
      </c>
      <c r="D788" s="120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67"/>
      <c r="AD788" s="55"/>
    </row>
    <row r="789" spans="1:30" s="52" customFormat="1">
      <c r="A789" s="95" t="s">
        <v>119</v>
      </c>
      <c r="B789" s="29">
        <v>357796.5</v>
      </c>
      <c r="C789" s="163">
        <f>ROUND(B789/12,2)</f>
        <v>29816.38</v>
      </c>
      <c r="D789" s="38">
        <v>1.6500000000000001E-2</v>
      </c>
      <c r="E789" s="38">
        <v>0.1429</v>
      </c>
      <c r="F789" s="38">
        <v>5.8200000000000002E-2</v>
      </c>
      <c r="G789" s="38">
        <v>7.4899999999999994E-2</v>
      </c>
      <c r="H789" s="38">
        <v>4.0099999999999997E-2</v>
      </c>
      <c r="I789" s="38">
        <v>0.1406</v>
      </c>
      <c r="J789" s="38">
        <v>2.0299999999999999E-2</v>
      </c>
      <c r="K789" s="38">
        <v>3.2099999999999997E-2</v>
      </c>
      <c r="L789" s="38">
        <v>1.5900000000000001E-2</v>
      </c>
      <c r="M789" s="38">
        <v>2.5499999999999998E-2</v>
      </c>
      <c r="N789" s="38">
        <v>0.1389</v>
      </c>
      <c r="O789" s="38">
        <v>2.35E-2</v>
      </c>
      <c r="P789" s="38">
        <v>0</v>
      </c>
      <c r="Q789" s="38">
        <v>3.5900000000000001E-2</v>
      </c>
      <c r="R789" s="38">
        <v>1.8100000000000002E-2</v>
      </c>
      <c r="S789" s="38">
        <v>4.1999999999999997E-3</v>
      </c>
      <c r="T789" s="38">
        <v>5.11E-2</v>
      </c>
      <c r="U789" s="38">
        <v>1.7299999999999999E-2</v>
      </c>
      <c r="V789" s="38">
        <v>3.6799999999999999E-2</v>
      </c>
      <c r="W789" s="38">
        <v>4.4299999999999999E-2</v>
      </c>
      <c r="X789" s="38">
        <v>5.9900000000000002E-2</v>
      </c>
      <c r="Y789" s="38">
        <v>2.3999999999999998E-3</v>
      </c>
      <c r="Z789" s="5">
        <v>0</v>
      </c>
      <c r="AA789" s="5">
        <v>5.9999999999999995E-4</v>
      </c>
      <c r="AB789" s="5">
        <v>0</v>
      </c>
      <c r="AC789" s="67"/>
      <c r="AD789" s="55"/>
    </row>
    <row r="790" spans="1:30" s="52" customFormat="1">
      <c r="A790" s="96"/>
      <c r="B790" s="30"/>
      <c r="C790" s="163"/>
      <c r="D790" s="6">
        <f>$C789*D789</f>
        <v>491.97027000000003</v>
      </c>
      <c r="E790" s="6">
        <f t="shared" ref="E790" si="1299">$C789*E789</f>
        <v>4260.7607020000005</v>
      </c>
      <c r="F790" s="6">
        <f t="shared" ref="F790" si="1300">$C789*F789</f>
        <v>1735.3133160000002</v>
      </c>
      <c r="G790" s="6">
        <f t="shared" ref="G790:AB790" si="1301">$C789*G789</f>
        <v>2233.246862</v>
      </c>
      <c r="H790" s="6">
        <f t="shared" si="1301"/>
        <v>1195.6368379999999</v>
      </c>
      <c r="I790" s="6">
        <f t="shared" si="1301"/>
        <v>4192.1830280000004</v>
      </c>
      <c r="J790" s="6">
        <f t="shared" si="1301"/>
        <v>605.272514</v>
      </c>
      <c r="K790" s="6">
        <f t="shared" si="1301"/>
        <v>957.10579799999994</v>
      </c>
      <c r="L790" s="6">
        <f t="shared" si="1301"/>
        <v>474.08044200000006</v>
      </c>
      <c r="M790" s="6">
        <f t="shared" si="1301"/>
        <v>760.31768999999997</v>
      </c>
      <c r="N790" s="6">
        <f t="shared" si="1301"/>
        <v>4141.4951819999997</v>
      </c>
      <c r="O790" s="6">
        <f t="shared" si="1301"/>
        <v>700.68493000000001</v>
      </c>
      <c r="P790" s="6">
        <f t="shared" si="1301"/>
        <v>0</v>
      </c>
      <c r="Q790" s="6">
        <f t="shared" si="1301"/>
        <v>1070.408042</v>
      </c>
      <c r="R790" s="6">
        <f t="shared" si="1301"/>
        <v>539.67647800000009</v>
      </c>
      <c r="S790" s="6">
        <f t="shared" si="1301"/>
        <v>125.228796</v>
      </c>
      <c r="T790" s="6">
        <f t="shared" si="1301"/>
        <v>1523.6170180000001</v>
      </c>
      <c r="U790" s="6">
        <f t="shared" si="1301"/>
        <v>515.82337399999994</v>
      </c>
      <c r="V790" s="6">
        <f t="shared" si="1301"/>
        <v>1097.242784</v>
      </c>
      <c r="W790" s="6">
        <f t="shared" si="1301"/>
        <v>1320.865634</v>
      </c>
      <c r="X790" s="6">
        <f t="shared" si="1301"/>
        <v>1786.001162</v>
      </c>
      <c r="Y790" s="6">
        <f t="shared" si="1301"/>
        <v>71.559311999999991</v>
      </c>
      <c r="Z790" s="6">
        <f t="shared" si="1301"/>
        <v>0</v>
      </c>
      <c r="AA790" s="6">
        <f t="shared" si="1301"/>
        <v>17.889827999999998</v>
      </c>
      <c r="AB790" s="6">
        <f t="shared" si="1301"/>
        <v>0</v>
      </c>
      <c r="AC790" s="67"/>
      <c r="AD790" s="55"/>
    </row>
    <row r="791" spans="1:30" s="52" customFormat="1">
      <c r="A791" s="95" t="s">
        <v>438</v>
      </c>
      <c r="B791" s="29">
        <v>357796.5</v>
      </c>
      <c r="C791" s="163">
        <f t="shared" ref="C791:C853" si="1302">ROUND(B791/12,2)</f>
        <v>29816.38</v>
      </c>
      <c r="D791" s="5"/>
      <c r="E791" s="5">
        <v>1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7"/>
      <c r="AD791" s="55"/>
    </row>
    <row r="792" spans="1:30" s="52" customFormat="1">
      <c r="A792" s="96"/>
      <c r="B792" s="12"/>
      <c r="C792" s="163"/>
      <c r="D792" s="6">
        <f t="shared" ref="D792" si="1303">$C791*D791</f>
        <v>0</v>
      </c>
      <c r="E792" s="6">
        <f t="shared" ref="E792" si="1304">$C791*E791</f>
        <v>29816.38</v>
      </c>
      <c r="F792" s="6">
        <f t="shared" ref="F792:O792" si="1305">$C791*F791</f>
        <v>0</v>
      </c>
      <c r="G792" s="6">
        <f t="shared" si="1305"/>
        <v>0</v>
      </c>
      <c r="H792" s="6">
        <f t="shared" si="1305"/>
        <v>0</v>
      </c>
      <c r="I792" s="6">
        <f t="shared" si="1305"/>
        <v>0</v>
      </c>
      <c r="J792" s="6">
        <f t="shared" si="1305"/>
        <v>0</v>
      </c>
      <c r="K792" s="6">
        <f t="shared" si="1305"/>
        <v>0</v>
      </c>
      <c r="L792" s="6">
        <f t="shared" si="1305"/>
        <v>0</v>
      </c>
      <c r="M792" s="6">
        <f t="shared" si="1305"/>
        <v>0</v>
      </c>
      <c r="N792" s="6">
        <f t="shared" si="1305"/>
        <v>0</v>
      </c>
      <c r="O792" s="6">
        <f t="shared" si="1305"/>
        <v>0</v>
      </c>
      <c r="P792" s="6">
        <f t="shared" ref="P792" si="1306">$C791*P791</f>
        <v>0</v>
      </c>
      <c r="Q792" s="6">
        <f t="shared" ref="Q792" si="1307">$C791*Q791</f>
        <v>0</v>
      </c>
      <c r="R792" s="6">
        <f t="shared" ref="R792:AB792" si="1308">$C791*R791</f>
        <v>0</v>
      </c>
      <c r="S792" s="6">
        <f t="shared" si="1308"/>
        <v>0</v>
      </c>
      <c r="T792" s="6">
        <f t="shared" si="1308"/>
        <v>0</v>
      </c>
      <c r="U792" s="6">
        <f t="shared" si="1308"/>
        <v>0</v>
      </c>
      <c r="V792" s="6">
        <f t="shared" si="1308"/>
        <v>0</v>
      </c>
      <c r="W792" s="6">
        <f t="shared" si="1308"/>
        <v>0</v>
      </c>
      <c r="X792" s="6">
        <f t="shared" si="1308"/>
        <v>0</v>
      </c>
      <c r="Y792" s="6">
        <f t="shared" si="1308"/>
        <v>0</v>
      </c>
      <c r="Z792" s="6">
        <f t="shared" si="1308"/>
        <v>0</v>
      </c>
      <c r="AA792" s="6">
        <f t="shared" si="1308"/>
        <v>0</v>
      </c>
      <c r="AB792" s="6">
        <f t="shared" si="1308"/>
        <v>0</v>
      </c>
      <c r="AC792" s="67"/>
      <c r="AD792" s="55"/>
    </row>
    <row r="793" spans="1:30" s="52" customFormat="1">
      <c r="A793" s="95" t="s">
        <v>120</v>
      </c>
      <c r="B793" s="210">
        <v>1298673</v>
      </c>
      <c r="C793" s="163">
        <f t="shared" si="1302"/>
        <v>108222.75</v>
      </c>
      <c r="D793" s="5"/>
      <c r="E793" s="5">
        <v>0.99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>
        <v>0.01</v>
      </c>
      <c r="W793" s="5"/>
      <c r="X793" s="5"/>
      <c r="Y793" s="5"/>
      <c r="Z793" s="5"/>
      <c r="AA793" s="5"/>
      <c r="AB793" s="5"/>
      <c r="AC793" s="67"/>
      <c r="AD793" s="55"/>
    </row>
    <row r="794" spans="1:30" s="52" customFormat="1">
      <c r="A794" s="96"/>
      <c r="B794" s="30"/>
      <c r="C794" s="163"/>
      <c r="D794" s="6">
        <f t="shared" ref="D794" si="1309">$C793*D793</f>
        <v>0</v>
      </c>
      <c r="E794" s="6">
        <f t="shared" ref="E794" si="1310">$C793*E793</f>
        <v>107140.52249999999</v>
      </c>
      <c r="F794" s="6">
        <f t="shared" ref="F794:O794" si="1311">$C793*F793</f>
        <v>0</v>
      </c>
      <c r="G794" s="6">
        <f t="shared" si="1311"/>
        <v>0</v>
      </c>
      <c r="H794" s="6">
        <f t="shared" si="1311"/>
        <v>0</v>
      </c>
      <c r="I794" s="6">
        <f t="shared" si="1311"/>
        <v>0</v>
      </c>
      <c r="J794" s="6">
        <f t="shared" si="1311"/>
        <v>0</v>
      </c>
      <c r="K794" s="6">
        <f t="shared" si="1311"/>
        <v>0</v>
      </c>
      <c r="L794" s="6">
        <f t="shared" si="1311"/>
        <v>0</v>
      </c>
      <c r="M794" s="6">
        <f t="shared" si="1311"/>
        <v>0</v>
      </c>
      <c r="N794" s="6">
        <f t="shared" si="1311"/>
        <v>0</v>
      </c>
      <c r="O794" s="6">
        <f t="shared" si="1311"/>
        <v>0</v>
      </c>
      <c r="P794" s="6">
        <f t="shared" ref="P794" si="1312">$C793*P793</f>
        <v>0</v>
      </c>
      <c r="Q794" s="6">
        <f t="shared" ref="Q794" si="1313">$C793*Q793</f>
        <v>0</v>
      </c>
      <c r="R794" s="6">
        <f t="shared" ref="R794:AB794" si="1314">$C793*R793</f>
        <v>0</v>
      </c>
      <c r="S794" s="6">
        <f t="shared" si="1314"/>
        <v>0</v>
      </c>
      <c r="T794" s="6">
        <f t="shared" si="1314"/>
        <v>0</v>
      </c>
      <c r="U794" s="6">
        <f t="shared" si="1314"/>
        <v>0</v>
      </c>
      <c r="V794" s="6">
        <f t="shared" si="1314"/>
        <v>1082.2275</v>
      </c>
      <c r="W794" s="6">
        <f t="shared" si="1314"/>
        <v>0</v>
      </c>
      <c r="X794" s="6">
        <f t="shared" si="1314"/>
        <v>0</v>
      </c>
      <c r="Y794" s="6">
        <f t="shared" si="1314"/>
        <v>0</v>
      </c>
      <c r="Z794" s="6">
        <f t="shared" si="1314"/>
        <v>0</v>
      </c>
      <c r="AA794" s="6">
        <f t="shared" si="1314"/>
        <v>0</v>
      </c>
      <c r="AB794" s="6">
        <f t="shared" si="1314"/>
        <v>0</v>
      </c>
      <c r="AC794" s="67"/>
      <c r="AD794" s="55"/>
    </row>
    <row r="795" spans="1:30" s="52" customFormat="1">
      <c r="A795" s="95" t="s">
        <v>121</v>
      </c>
      <c r="B795" s="29">
        <v>876394</v>
      </c>
      <c r="C795" s="163">
        <f t="shared" si="1302"/>
        <v>73032.83</v>
      </c>
      <c r="D795" s="5"/>
      <c r="E795" s="5">
        <v>0.99729999999999996</v>
      </c>
      <c r="F795" s="5"/>
      <c r="G795" s="5"/>
      <c r="H795" s="5"/>
      <c r="I795" s="5"/>
      <c r="J795" s="5">
        <v>2.7000000000000001E-3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30"/>
      <c r="C796" s="163"/>
      <c r="D796" s="6">
        <f t="shared" ref="D796" si="1315">$C795*D795</f>
        <v>0</v>
      </c>
      <c r="E796" s="6">
        <f t="shared" ref="E796" si="1316">$C795*E795</f>
        <v>72835.641359000001</v>
      </c>
      <c r="F796" s="6">
        <f t="shared" ref="F796:O796" si="1317">$C795*F795</f>
        <v>0</v>
      </c>
      <c r="G796" s="6">
        <f t="shared" si="1317"/>
        <v>0</v>
      </c>
      <c r="H796" s="6">
        <f t="shared" si="1317"/>
        <v>0</v>
      </c>
      <c r="I796" s="6">
        <f t="shared" si="1317"/>
        <v>0</v>
      </c>
      <c r="J796" s="6">
        <f t="shared" si="1317"/>
        <v>197.18864100000002</v>
      </c>
      <c r="K796" s="6">
        <f t="shared" si="1317"/>
        <v>0</v>
      </c>
      <c r="L796" s="6">
        <f t="shared" si="1317"/>
        <v>0</v>
      </c>
      <c r="M796" s="6">
        <f t="shared" si="1317"/>
        <v>0</v>
      </c>
      <c r="N796" s="6">
        <f t="shared" si="1317"/>
        <v>0</v>
      </c>
      <c r="O796" s="6">
        <f t="shared" si="1317"/>
        <v>0</v>
      </c>
      <c r="P796" s="6">
        <f t="shared" ref="P796" si="1318">$C795*P795</f>
        <v>0</v>
      </c>
      <c r="Q796" s="6">
        <f t="shared" ref="Q796" si="1319">$C795*Q795</f>
        <v>0</v>
      </c>
      <c r="R796" s="6">
        <f t="shared" ref="R796:AB796" si="1320">$C795*R795</f>
        <v>0</v>
      </c>
      <c r="S796" s="6">
        <f t="shared" si="1320"/>
        <v>0</v>
      </c>
      <c r="T796" s="6">
        <f t="shared" si="1320"/>
        <v>0</v>
      </c>
      <c r="U796" s="6">
        <f t="shared" si="1320"/>
        <v>0</v>
      </c>
      <c r="V796" s="6">
        <f t="shared" si="1320"/>
        <v>0</v>
      </c>
      <c r="W796" s="6">
        <f t="shared" si="1320"/>
        <v>0</v>
      </c>
      <c r="X796" s="6">
        <f t="shared" si="1320"/>
        <v>0</v>
      </c>
      <c r="Y796" s="6">
        <f t="shared" si="1320"/>
        <v>0</v>
      </c>
      <c r="Z796" s="6">
        <f t="shared" si="1320"/>
        <v>0</v>
      </c>
      <c r="AA796" s="6">
        <f t="shared" si="1320"/>
        <v>0</v>
      </c>
      <c r="AB796" s="6">
        <f t="shared" si="1320"/>
        <v>0</v>
      </c>
      <c r="AC796" s="67"/>
      <c r="AD796" s="55"/>
    </row>
    <row r="797" spans="1:30" s="52" customFormat="1">
      <c r="A797" s="95" t="s">
        <v>122</v>
      </c>
      <c r="B797" s="29">
        <v>1363285</v>
      </c>
      <c r="C797" s="163">
        <f t="shared" si="1302"/>
        <v>113607.08</v>
      </c>
      <c r="D797" s="5"/>
      <c r="E797" s="5">
        <v>0.96689999999999998</v>
      </c>
      <c r="F797" s="5"/>
      <c r="G797" s="5"/>
      <c r="H797" s="5"/>
      <c r="I797" s="5"/>
      <c r="J797" s="5">
        <v>3.3099999999999997E-2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3"/>
      <c r="D798" s="6">
        <f t="shared" ref="D798" si="1321">$C797*D797</f>
        <v>0</v>
      </c>
      <c r="E798" s="6">
        <f t="shared" ref="E798" si="1322">$C797*E797</f>
        <v>109846.685652</v>
      </c>
      <c r="F798" s="6">
        <f t="shared" ref="F798:O798" si="1323">$C797*F797</f>
        <v>0</v>
      </c>
      <c r="G798" s="6">
        <f t="shared" si="1323"/>
        <v>0</v>
      </c>
      <c r="H798" s="6">
        <f t="shared" si="1323"/>
        <v>0</v>
      </c>
      <c r="I798" s="6">
        <f t="shared" si="1323"/>
        <v>0</v>
      </c>
      <c r="J798" s="6">
        <f t="shared" si="1323"/>
        <v>3760.3943479999998</v>
      </c>
      <c r="K798" s="6">
        <f t="shared" si="1323"/>
        <v>0</v>
      </c>
      <c r="L798" s="6">
        <f t="shared" si="1323"/>
        <v>0</v>
      </c>
      <c r="M798" s="6">
        <f t="shared" si="1323"/>
        <v>0</v>
      </c>
      <c r="N798" s="6">
        <f t="shared" si="1323"/>
        <v>0</v>
      </c>
      <c r="O798" s="6">
        <f t="shared" si="1323"/>
        <v>0</v>
      </c>
      <c r="P798" s="6">
        <f t="shared" ref="P798" si="1324">$C797*P797</f>
        <v>0</v>
      </c>
      <c r="Q798" s="6">
        <f t="shared" ref="Q798" si="1325">$C797*Q797</f>
        <v>0</v>
      </c>
      <c r="R798" s="6">
        <f t="shared" ref="R798:AB798" si="1326">$C797*R797</f>
        <v>0</v>
      </c>
      <c r="S798" s="6">
        <f t="shared" si="1326"/>
        <v>0</v>
      </c>
      <c r="T798" s="6">
        <f t="shared" si="1326"/>
        <v>0</v>
      </c>
      <c r="U798" s="6">
        <f t="shared" si="1326"/>
        <v>0</v>
      </c>
      <c r="V798" s="6">
        <f t="shared" si="1326"/>
        <v>0</v>
      </c>
      <c r="W798" s="6">
        <f t="shared" si="1326"/>
        <v>0</v>
      </c>
      <c r="X798" s="6">
        <f t="shared" si="1326"/>
        <v>0</v>
      </c>
      <c r="Y798" s="6">
        <f t="shared" si="1326"/>
        <v>0</v>
      </c>
      <c r="Z798" s="6">
        <f t="shared" si="1326"/>
        <v>0</v>
      </c>
      <c r="AA798" s="6">
        <f t="shared" si="1326"/>
        <v>0</v>
      </c>
      <c r="AB798" s="6">
        <f t="shared" si="1326"/>
        <v>0</v>
      </c>
      <c r="AC798" s="67"/>
      <c r="AD798" s="55"/>
    </row>
    <row r="799" spans="1:30" s="52" customFormat="1">
      <c r="A799" s="95" t="s">
        <v>123</v>
      </c>
      <c r="B799" s="29">
        <v>1524966</v>
      </c>
      <c r="C799" s="163">
        <f t="shared" si="1302"/>
        <v>127080.5</v>
      </c>
      <c r="D799" s="5"/>
      <c r="E799" s="5">
        <v>0.4199</v>
      </c>
      <c r="F799" s="5"/>
      <c r="G799" s="5"/>
      <c r="H799" s="5"/>
      <c r="I799" s="5">
        <v>0.58009999999999995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3"/>
      <c r="D800" s="6">
        <f t="shared" ref="D800" si="1327">$C799*D799</f>
        <v>0</v>
      </c>
      <c r="E800" s="6">
        <f t="shared" ref="E800" si="1328">$C799*E799</f>
        <v>53361.101949999997</v>
      </c>
      <c r="F800" s="6">
        <f t="shared" ref="F800:O800" si="1329">$C799*F799</f>
        <v>0</v>
      </c>
      <c r="G800" s="6">
        <f t="shared" si="1329"/>
        <v>0</v>
      </c>
      <c r="H800" s="6">
        <f t="shared" si="1329"/>
        <v>0</v>
      </c>
      <c r="I800" s="6">
        <f t="shared" si="1329"/>
        <v>73719.398049999989</v>
      </c>
      <c r="J800" s="6">
        <f t="shared" si="1329"/>
        <v>0</v>
      </c>
      <c r="K800" s="6">
        <f t="shared" si="1329"/>
        <v>0</v>
      </c>
      <c r="L800" s="6">
        <f t="shared" si="1329"/>
        <v>0</v>
      </c>
      <c r="M800" s="6">
        <f t="shared" si="1329"/>
        <v>0</v>
      </c>
      <c r="N800" s="6">
        <f t="shared" si="1329"/>
        <v>0</v>
      </c>
      <c r="O800" s="6">
        <f t="shared" si="1329"/>
        <v>0</v>
      </c>
      <c r="P800" s="6">
        <f t="shared" ref="P800" si="1330">$C799*P799</f>
        <v>0</v>
      </c>
      <c r="Q800" s="6">
        <f t="shared" ref="Q800" si="1331">$C799*Q799</f>
        <v>0</v>
      </c>
      <c r="R800" s="6">
        <f t="shared" ref="R800:AB800" si="1332">$C799*R799</f>
        <v>0</v>
      </c>
      <c r="S800" s="6">
        <f t="shared" si="1332"/>
        <v>0</v>
      </c>
      <c r="T800" s="6">
        <f t="shared" si="1332"/>
        <v>0</v>
      </c>
      <c r="U800" s="6">
        <f t="shared" si="1332"/>
        <v>0</v>
      </c>
      <c r="V800" s="6">
        <f t="shared" si="1332"/>
        <v>0</v>
      </c>
      <c r="W800" s="6">
        <f t="shared" si="1332"/>
        <v>0</v>
      </c>
      <c r="X800" s="6">
        <f t="shared" si="1332"/>
        <v>0</v>
      </c>
      <c r="Y800" s="6">
        <f t="shared" si="1332"/>
        <v>0</v>
      </c>
      <c r="Z800" s="6">
        <f t="shared" si="1332"/>
        <v>0</v>
      </c>
      <c r="AA800" s="6">
        <f t="shared" si="1332"/>
        <v>0</v>
      </c>
      <c r="AB800" s="6">
        <f t="shared" si="1332"/>
        <v>0</v>
      </c>
      <c r="AC800" s="67"/>
      <c r="AD800" s="55"/>
    </row>
    <row r="801" spans="1:30" s="52" customFormat="1">
      <c r="A801" s="95" t="s">
        <v>124</v>
      </c>
      <c r="B801" s="29">
        <v>851680.5</v>
      </c>
      <c r="C801" s="163">
        <f t="shared" si="1302"/>
        <v>70973.38</v>
      </c>
      <c r="D801" s="38">
        <v>1.6500000000000001E-2</v>
      </c>
      <c r="E801" s="38">
        <v>0.1429</v>
      </c>
      <c r="F801" s="38">
        <v>5.8200000000000002E-2</v>
      </c>
      <c r="G801" s="38">
        <v>7.4899999999999994E-2</v>
      </c>
      <c r="H801" s="38">
        <v>4.0099999999999997E-2</v>
      </c>
      <c r="I801" s="38">
        <v>0.1406</v>
      </c>
      <c r="J801" s="38">
        <v>2.0299999999999999E-2</v>
      </c>
      <c r="K801" s="38">
        <v>3.2099999999999997E-2</v>
      </c>
      <c r="L801" s="38">
        <v>1.5900000000000001E-2</v>
      </c>
      <c r="M801" s="38">
        <v>2.5499999999999998E-2</v>
      </c>
      <c r="N801" s="38">
        <v>0.1389</v>
      </c>
      <c r="O801" s="38">
        <v>2.35E-2</v>
      </c>
      <c r="P801" s="38">
        <v>0</v>
      </c>
      <c r="Q801" s="38">
        <v>3.5900000000000001E-2</v>
      </c>
      <c r="R801" s="38">
        <v>1.8100000000000002E-2</v>
      </c>
      <c r="S801" s="38">
        <v>4.1999999999999997E-3</v>
      </c>
      <c r="T801" s="38">
        <v>5.11E-2</v>
      </c>
      <c r="U801" s="38">
        <v>1.7299999999999999E-2</v>
      </c>
      <c r="V801" s="38">
        <v>3.6799999999999999E-2</v>
      </c>
      <c r="W801" s="38">
        <v>4.4299999999999999E-2</v>
      </c>
      <c r="X801" s="38">
        <v>5.9900000000000002E-2</v>
      </c>
      <c r="Y801" s="38">
        <v>2.3999999999999998E-3</v>
      </c>
      <c r="Z801" s="5">
        <v>0</v>
      </c>
      <c r="AA801" s="5">
        <v>5.9999999999999995E-4</v>
      </c>
      <c r="AB801" s="5">
        <v>0</v>
      </c>
      <c r="AC801" s="67"/>
      <c r="AD801" s="55"/>
    </row>
    <row r="802" spans="1:30" s="52" customFormat="1">
      <c r="A802" s="96"/>
      <c r="B802" s="30"/>
      <c r="C802" s="163"/>
      <c r="D802" s="6">
        <f t="shared" ref="D802" si="1333">$C801*D801</f>
        <v>1171.06077</v>
      </c>
      <c r="E802" s="6">
        <f t="shared" ref="E802" si="1334">$C801*E801</f>
        <v>10142.096002</v>
      </c>
      <c r="F802" s="6">
        <f t="shared" ref="F802:O802" si="1335">$C801*F801</f>
        <v>4130.6507160000001</v>
      </c>
      <c r="G802" s="6">
        <f t="shared" si="1335"/>
        <v>5315.9061620000002</v>
      </c>
      <c r="H802" s="6">
        <f t="shared" si="1335"/>
        <v>2846.0325379999999</v>
      </c>
      <c r="I802" s="6">
        <f t="shared" si="1335"/>
        <v>9978.8572280000008</v>
      </c>
      <c r="J802" s="6">
        <f t="shared" si="1335"/>
        <v>1440.7596140000001</v>
      </c>
      <c r="K802" s="6">
        <f t="shared" si="1335"/>
        <v>2278.2454979999998</v>
      </c>
      <c r="L802" s="6">
        <f t="shared" si="1335"/>
        <v>1128.4767420000001</v>
      </c>
      <c r="M802" s="6">
        <f t="shared" si="1335"/>
        <v>1809.8211900000001</v>
      </c>
      <c r="N802" s="6">
        <f t="shared" si="1335"/>
        <v>9858.2024820000006</v>
      </c>
      <c r="O802" s="6">
        <f t="shared" si="1335"/>
        <v>1667.8744300000001</v>
      </c>
      <c r="P802" s="6">
        <f t="shared" ref="P802" si="1336">$C801*P801</f>
        <v>0</v>
      </c>
      <c r="Q802" s="6">
        <f t="shared" ref="Q802" si="1337">$C801*Q801</f>
        <v>2547.9443420000002</v>
      </c>
      <c r="R802" s="6">
        <f t="shared" ref="R802:AB802" si="1338">$C801*R801</f>
        <v>1284.6181780000002</v>
      </c>
      <c r="S802" s="6">
        <f t="shared" si="1338"/>
        <v>298.08819599999998</v>
      </c>
      <c r="T802" s="6">
        <f t="shared" si="1338"/>
        <v>3626.7397180000003</v>
      </c>
      <c r="U802" s="6">
        <f t="shared" si="1338"/>
        <v>1227.8394740000001</v>
      </c>
      <c r="V802" s="6">
        <f t="shared" si="1338"/>
        <v>2611.8203840000001</v>
      </c>
      <c r="W802" s="6">
        <f t="shared" si="1338"/>
        <v>3144.1207340000001</v>
      </c>
      <c r="X802" s="6">
        <f t="shared" si="1338"/>
        <v>4251.3054620000003</v>
      </c>
      <c r="Y802" s="6">
        <f t="shared" si="1338"/>
        <v>170.33611199999999</v>
      </c>
      <c r="Z802" s="6">
        <f t="shared" si="1338"/>
        <v>0</v>
      </c>
      <c r="AA802" s="6">
        <f t="shared" si="1338"/>
        <v>42.584027999999996</v>
      </c>
      <c r="AB802" s="6">
        <f t="shared" si="1338"/>
        <v>0</v>
      </c>
      <c r="AC802" s="67"/>
      <c r="AD802" s="55"/>
    </row>
    <row r="803" spans="1:30" s="52" customFormat="1">
      <c r="A803" s="95" t="s">
        <v>439</v>
      </c>
      <c r="B803" s="18">
        <v>851680.5</v>
      </c>
      <c r="C803" s="163">
        <f t="shared" si="1302"/>
        <v>70973.38</v>
      </c>
      <c r="D803" s="5"/>
      <c r="E803" s="5">
        <v>1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12"/>
      <c r="C804" s="163"/>
      <c r="D804" s="6">
        <f t="shared" ref="D804" si="1339">$C803*D803</f>
        <v>0</v>
      </c>
      <c r="E804" s="6">
        <f t="shared" ref="E804" si="1340">$C803*E803</f>
        <v>70973.38</v>
      </c>
      <c r="F804" s="6">
        <f t="shared" ref="F804:O804" si="1341">$C803*F803</f>
        <v>0</v>
      </c>
      <c r="G804" s="6">
        <f t="shared" si="1341"/>
        <v>0</v>
      </c>
      <c r="H804" s="6">
        <f t="shared" si="1341"/>
        <v>0</v>
      </c>
      <c r="I804" s="6">
        <f t="shared" si="1341"/>
        <v>0</v>
      </c>
      <c r="J804" s="6">
        <f t="shared" si="1341"/>
        <v>0</v>
      </c>
      <c r="K804" s="6">
        <f t="shared" si="1341"/>
        <v>0</v>
      </c>
      <c r="L804" s="6">
        <f t="shared" si="1341"/>
        <v>0</v>
      </c>
      <c r="M804" s="6">
        <f t="shared" si="1341"/>
        <v>0</v>
      </c>
      <c r="N804" s="6">
        <f t="shared" si="1341"/>
        <v>0</v>
      </c>
      <c r="O804" s="6">
        <f t="shared" si="1341"/>
        <v>0</v>
      </c>
      <c r="P804" s="6">
        <f t="shared" ref="P804" si="1342">$C803*P803</f>
        <v>0</v>
      </c>
      <c r="Q804" s="6">
        <f t="shared" ref="Q804" si="1343">$C803*Q803</f>
        <v>0</v>
      </c>
      <c r="R804" s="6">
        <f t="shared" ref="R804:AB804" si="1344">$C803*R803</f>
        <v>0</v>
      </c>
      <c r="S804" s="6">
        <f t="shared" si="1344"/>
        <v>0</v>
      </c>
      <c r="T804" s="6">
        <f t="shared" si="1344"/>
        <v>0</v>
      </c>
      <c r="U804" s="6">
        <f t="shared" si="1344"/>
        <v>0</v>
      </c>
      <c r="V804" s="6">
        <f t="shared" si="1344"/>
        <v>0</v>
      </c>
      <c r="W804" s="6">
        <f t="shared" si="1344"/>
        <v>0</v>
      </c>
      <c r="X804" s="6">
        <f t="shared" si="1344"/>
        <v>0</v>
      </c>
      <c r="Y804" s="6">
        <f t="shared" si="1344"/>
        <v>0</v>
      </c>
      <c r="Z804" s="6">
        <f t="shared" si="1344"/>
        <v>0</v>
      </c>
      <c r="AA804" s="6">
        <f t="shared" si="1344"/>
        <v>0</v>
      </c>
      <c r="AB804" s="6">
        <f t="shared" si="1344"/>
        <v>0</v>
      </c>
      <c r="AC804" s="67"/>
      <c r="AD804" s="55"/>
    </row>
    <row r="805" spans="1:30" s="52" customFormat="1">
      <c r="A805" s="95" t="s">
        <v>125</v>
      </c>
      <c r="B805" s="29">
        <v>352738</v>
      </c>
      <c r="C805" s="163">
        <f t="shared" si="1302"/>
        <v>29394.83</v>
      </c>
      <c r="D805" s="38">
        <v>1.6500000000000001E-2</v>
      </c>
      <c r="E805" s="38">
        <v>0.1429</v>
      </c>
      <c r="F805" s="38">
        <v>5.8200000000000002E-2</v>
      </c>
      <c r="G805" s="38">
        <v>7.4899999999999994E-2</v>
      </c>
      <c r="H805" s="38">
        <v>4.0099999999999997E-2</v>
      </c>
      <c r="I805" s="38">
        <v>0.1406</v>
      </c>
      <c r="J805" s="38">
        <v>2.0299999999999999E-2</v>
      </c>
      <c r="K805" s="38">
        <v>3.2099999999999997E-2</v>
      </c>
      <c r="L805" s="38">
        <v>1.5900000000000001E-2</v>
      </c>
      <c r="M805" s="38">
        <v>2.5499999999999998E-2</v>
      </c>
      <c r="N805" s="38">
        <v>0.1389</v>
      </c>
      <c r="O805" s="38">
        <v>2.35E-2</v>
      </c>
      <c r="P805" s="38">
        <v>0</v>
      </c>
      <c r="Q805" s="38">
        <v>3.5900000000000001E-2</v>
      </c>
      <c r="R805" s="38">
        <v>1.8100000000000002E-2</v>
      </c>
      <c r="S805" s="38">
        <v>4.1999999999999997E-3</v>
      </c>
      <c r="T805" s="38">
        <v>5.11E-2</v>
      </c>
      <c r="U805" s="38">
        <v>1.7299999999999999E-2</v>
      </c>
      <c r="V805" s="38">
        <v>3.6799999999999999E-2</v>
      </c>
      <c r="W805" s="38">
        <v>4.4299999999999999E-2</v>
      </c>
      <c r="X805" s="38">
        <v>5.9900000000000002E-2</v>
      </c>
      <c r="Y805" s="38">
        <v>2.3999999999999998E-3</v>
      </c>
      <c r="Z805" s="5">
        <v>0</v>
      </c>
      <c r="AA805" s="5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3"/>
      <c r="D806" s="6">
        <f t="shared" ref="D806" si="1345">$C805*D805</f>
        <v>485.01469500000007</v>
      </c>
      <c r="E806" s="6">
        <f t="shared" ref="E806" si="1346">$C805*E805</f>
        <v>4200.5212069999998</v>
      </c>
      <c r="F806" s="6">
        <f t="shared" ref="F806:O806" si="1347">$C805*F805</f>
        <v>1710.7791060000002</v>
      </c>
      <c r="G806" s="6">
        <f t="shared" si="1347"/>
        <v>2201.672767</v>
      </c>
      <c r="H806" s="6">
        <f t="shared" si="1347"/>
        <v>1178.732683</v>
      </c>
      <c r="I806" s="6">
        <f t="shared" si="1347"/>
        <v>4132.913098</v>
      </c>
      <c r="J806" s="6">
        <f t="shared" si="1347"/>
        <v>596.71504900000002</v>
      </c>
      <c r="K806" s="6">
        <f t="shared" si="1347"/>
        <v>943.57404299999996</v>
      </c>
      <c r="L806" s="6">
        <f t="shared" si="1347"/>
        <v>467.37779700000004</v>
      </c>
      <c r="M806" s="6">
        <f t="shared" si="1347"/>
        <v>749.56816500000002</v>
      </c>
      <c r="N806" s="6">
        <f t="shared" si="1347"/>
        <v>4082.941887</v>
      </c>
      <c r="O806" s="6">
        <f t="shared" si="1347"/>
        <v>690.778505</v>
      </c>
      <c r="P806" s="6">
        <f t="shared" ref="P806" si="1348">$C805*P805</f>
        <v>0</v>
      </c>
      <c r="Q806" s="6">
        <f t="shared" ref="Q806" si="1349">$C805*Q805</f>
        <v>1055.2743970000001</v>
      </c>
      <c r="R806" s="6">
        <f t="shared" ref="R806:AB806" si="1350">$C805*R805</f>
        <v>532.04642300000012</v>
      </c>
      <c r="S806" s="6">
        <f t="shared" si="1350"/>
        <v>123.458286</v>
      </c>
      <c r="T806" s="6">
        <f t="shared" si="1350"/>
        <v>1502.0758130000002</v>
      </c>
      <c r="U806" s="6">
        <f t="shared" si="1350"/>
        <v>508.53055900000004</v>
      </c>
      <c r="V806" s="6">
        <f t="shared" si="1350"/>
        <v>1081.729744</v>
      </c>
      <c r="W806" s="6">
        <f t="shared" si="1350"/>
        <v>1302.190969</v>
      </c>
      <c r="X806" s="6">
        <f t="shared" si="1350"/>
        <v>1760.7503170000002</v>
      </c>
      <c r="Y806" s="6">
        <f t="shared" si="1350"/>
        <v>70.547591999999995</v>
      </c>
      <c r="Z806" s="6">
        <f t="shared" si="1350"/>
        <v>0</v>
      </c>
      <c r="AA806" s="6">
        <f t="shared" si="1350"/>
        <v>17.636897999999999</v>
      </c>
      <c r="AB806" s="6">
        <f t="shared" si="1350"/>
        <v>0</v>
      </c>
      <c r="AC806" s="67"/>
      <c r="AD806" s="55"/>
    </row>
    <row r="807" spans="1:30" s="52" customFormat="1">
      <c r="A807" s="95" t="s">
        <v>440</v>
      </c>
      <c r="B807" s="29">
        <v>352738</v>
      </c>
      <c r="C807" s="163">
        <f t="shared" si="1302"/>
        <v>29394.83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3"/>
      <c r="D808" s="6">
        <f t="shared" ref="D808" si="1351">$C807*D807</f>
        <v>0</v>
      </c>
      <c r="E808" s="6">
        <f t="shared" ref="E808" si="1352">$C807*E807</f>
        <v>29394.83</v>
      </c>
      <c r="F808" s="6">
        <f t="shared" ref="F808:O808" si="1353">$C807*F807</f>
        <v>0</v>
      </c>
      <c r="G808" s="6">
        <f t="shared" si="1353"/>
        <v>0</v>
      </c>
      <c r="H808" s="6">
        <f t="shared" si="1353"/>
        <v>0</v>
      </c>
      <c r="I808" s="6">
        <f t="shared" si="1353"/>
        <v>0</v>
      </c>
      <c r="J808" s="6">
        <f t="shared" si="1353"/>
        <v>0</v>
      </c>
      <c r="K808" s="6">
        <f t="shared" si="1353"/>
        <v>0</v>
      </c>
      <c r="L808" s="6">
        <f t="shared" si="1353"/>
        <v>0</v>
      </c>
      <c r="M808" s="6">
        <f t="shared" si="1353"/>
        <v>0</v>
      </c>
      <c r="N808" s="6">
        <f t="shared" si="1353"/>
        <v>0</v>
      </c>
      <c r="O808" s="6">
        <f t="shared" si="1353"/>
        <v>0</v>
      </c>
      <c r="P808" s="6">
        <f t="shared" ref="P808" si="1354">$C807*P807</f>
        <v>0</v>
      </c>
      <c r="Q808" s="6">
        <f t="shared" ref="Q808" si="1355">$C807*Q807</f>
        <v>0</v>
      </c>
      <c r="R808" s="6">
        <f t="shared" ref="R808:AB808" si="1356">$C807*R807</f>
        <v>0</v>
      </c>
      <c r="S808" s="6">
        <f t="shared" si="1356"/>
        <v>0</v>
      </c>
      <c r="T808" s="6">
        <f t="shared" si="1356"/>
        <v>0</v>
      </c>
      <c r="U808" s="6">
        <f t="shared" si="1356"/>
        <v>0</v>
      </c>
      <c r="V808" s="6">
        <f t="shared" si="1356"/>
        <v>0</v>
      </c>
      <c r="W808" s="6">
        <f t="shared" si="1356"/>
        <v>0</v>
      </c>
      <c r="X808" s="6">
        <f t="shared" si="1356"/>
        <v>0</v>
      </c>
      <c r="Y808" s="6">
        <f t="shared" si="1356"/>
        <v>0</v>
      </c>
      <c r="Z808" s="6">
        <f t="shared" si="1356"/>
        <v>0</v>
      </c>
      <c r="AA808" s="6">
        <f t="shared" si="1356"/>
        <v>0</v>
      </c>
      <c r="AB808" s="6">
        <f t="shared" si="1356"/>
        <v>0</v>
      </c>
      <c r="AC808" s="67"/>
      <c r="AD808" s="55"/>
    </row>
    <row r="809" spans="1:30" s="52" customFormat="1">
      <c r="A809" s="101" t="s">
        <v>160</v>
      </c>
      <c r="B809" s="29">
        <v>1945781</v>
      </c>
      <c r="C809" s="163">
        <f>ROUND(B809/12,2)</f>
        <v>162148.42000000001</v>
      </c>
      <c r="D809" s="7"/>
      <c r="E809" s="20">
        <v>0.96009999999999995</v>
      </c>
      <c r="F809" s="20">
        <v>6.1999999999999998E-3</v>
      </c>
      <c r="G809" s="7"/>
      <c r="H809" s="7"/>
      <c r="I809" s="20">
        <v>1.9E-3</v>
      </c>
      <c r="J809" s="20">
        <v>4.4000000000000003E-3</v>
      </c>
      <c r="K809" s="7"/>
      <c r="L809" s="20">
        <v>1.2999999999999999E-3</v>
      </c>
      <c r="M809" s="7"/>
      <c r="N809" s="7"/>
      <c r="O809" s="7"/>
      <c r="P809" s="7"/>
      <c r="Q809" s="7"/>
      <c r="R809" s="7"/>
      <c r="S809" s="7"/>
      <c r="T809" s="7"/>
      <c r="U809" s="20">
        <v>2.6100000000000002E-2</v>
      </c>
      <c r="V809" s="7"/>
      <c r="W809" s="7"/>
      <c r="X809" s="7"/>
      <c r="Y809" s="7"/>
      <c r="Z809" s="7"/>
      <c r="AA809" s="7"/>
      <c r="AB809" s="7"/>
      <c r="AC809" s="67"/>
      <c r="AD809" s="55"/>
    </row>
    <row r="810" spans="1:30" s="52" customFormat="1">
      <c r="A810" s="101"/>
      <c r="B810" s="30"/>
      <c r="C810" s="163"/>
      <c r="D810" s="7">
        <f t="shared" ref="D810" si="1357">$C809*D809</f>
        <v>0</v>
      </c>
      <c r="E810" s="7">
        <f t="shared" ref="E810" si="1358">$C809*E809</f>
        <v>155678.698042</v>
      </c>
      <c r="F810" s="7">
        <f t="shared" ref="F810:O810" si="1359">$C809*F809</f>
        <v>1005.320204</v>
      </c>
      <c r="G810" s="7">
        <f t="shared" si="1359"/>
        <v>0</v>
      </c>
      <c r="H810" s="7">
        <f t="shared" si="1359"/>
        <v>0</v>
      </c>
      <c r="I810" s="7">
        <f t="shared" si="1359"/>
        <v>308.081998</v>
      </c>
      <c r="J810" s="7">
        <f t="shared" si="1359"/>
        <v>713.45304800000008</v>
      </c>
      <c r="K810" s="7">
        <f t="shared" si="1359"/>
        <v>0</v>
      </c>
      <c r="L810" s="7">
        <f t="shared" si="1359"/>
        <v>210.792946</v>
      </c>
      <c r="M810" s="7">
        <f t="shared" si="1359"/>
        <v>0</v>
      </c>
      <c r="N810" s="7">
        <f t="shared" si="1359"/>
        <v>0</v>
      </c>
      <c r="O810" s="7">
        <f t="shared" si="1359"/>
        <v>0</v>
      </c>
      <c r="P810" s="7">
        <f t="shared" ref="P810" si="1360">$C809*P809</f>
        <v>0</v>
      </c>
      <c r="Q810" s="7">
        <f t="shared" ref="Q810" si="1361">$C809*Q809</f>
        <v>0</v>
      </c>
      <c r="R810" s="7">
        <f t="shared" ref="R810:AB810" si="1362">$C809*R809</f>
        <v>0</v>
      </c>
      <c r="S810" s="7">
        <f t="shared" si="1362"/>
        <v>0</v>
      </c>
      <c r="T810" s="7">
        <f t="shared" si="1362"/>
        <v>0</v>
      </c>
      <c r="U810" s="7">
        <f t="shared" si="1362"/>
        <v>4232.0737620000009</v>
      </c>
      <c r="V810" s="7">
        <f t="shared" si="1362"/>
        <v>0</v>
      </c>
      <c r="W810" s="7">
        <f t="shared" si="1362"/>
        <v>0</v>
      </c>
      <c r="X810" s="7">
        <f t="shared" si="1362"/>
        <v>0</v>
      </c>
      <c r="Y810" s="7">
        <f t="shared" si="1362"/>
        <v>0</v>
      </c>
      <c r="Z810" s="7">
        <f t="shared" si="1362"/>
        <v>0</v>
      </c>
      <c r="AA810" s="7">
        <f t="shared" si="1362"/>
        <v>0</v>
      </c>
      <c r="AB810" s="7">
        <f t="shared" si="1362"/>
        <v>0</v>
      </c>
      <c r="AC810" s="67"/>
      <c r="AD810" s="55"/>
    </row>
    <row r="811" spans="1:30" s="52" customFormat="1">
      <c r="A811" s="102" t="s">
        <v>161</v>
      </c>
      <c r="B811" s="29">
        <v>305305</v>
      </c>
      <c r="C811" s="163">
        <f t="shared" si="1302"/>
        <v>25442.080000000002</v>
      </c>
      <c r="D811" s="33"/>
      <c r="E811" s="10">
        <v>0.96009999999999995</v>
      </c>
      <c r="F811" s="10">
        <v>6.1999999999999998E-3</v>
      </c>
      <c r="G811" s="33"/>
      <c r="H811" s="33"/>
      <c r="I811" s="10">
        <v>1.9E-3</v>
      </c>
      <c r="J811" s="10">
        <v>4.4000000000000003E-3</v>
      </c>
      <c r="K811" s="33"/>
      <c r="L811" s="10">
        <v>1.2999999999999999E-3</v>
      </c>
      <c r="M811" s="33"/>
      <c r="N811" s="33"/>
      <c r="O811" s="33"/>
      <c r="P811" s="33"/>
      <c r="Q811" s="33"/>
      <c r="R811" s="33"/>
      <c r="S811" s="33"/>
      <c r="T811" s="33"/>
      <c r="U811" s="10">
        <v>2.6100000000000002E-2</v>
      </c>
      <c r="V811" s="33"/>
      <c r="W811" s="33"/>
      <c r="X811" s="33"/>
      <c r="Y811" s="33"/>
      <c r="Z811" s="33"/>
      <c r="AA811" s="33"/>
      <c r="AB811" s="33"/>
      <c r="AC811" s="67"/>
      <c r="AD811" s="55"/>
    </row>
    <row r="812" spans="1:30" s="52" customFormat="1">
      <c r="A812" s="101"/>
      <c r="B812" s="30"/>
      <c r="C812" s="163"/>
      <c r="D812" s="7">
        <f t="shared" ref="D812" si="1363">$C811*D811</f>
        <v>0</v>
      </c>
      <c r="E812" s="7">
        <f t="shared" ref="E812" si="1364">$C811*E811</f>
        <v>24426.941008000002</v>
      </c>
      <c r="F812" s="7">
        <f t="shared" ref="F812:O812" si="1365">$C811*F811</f>
        <v>157.74089599999999</v>
      </c>
      <c r="G812" s="7">
        <f t="shared" si="1365"/>
        <v>0</v>
      </c>
      <c r="H812" s="7">
        <f t="shared" si="1365"/>
        <v>0</v>
      </c>
      <c r="I812" s="7">
        <f t="shared" si="1365"/>
        <v>48.339952000000004</v>
      </c>
      <c r="J812" s="7">
        <f t="shared" si="1365"/>
        <v>111.94515200000001</v>
      </c>
      <c r="K812" s="7">
        <f t="shared" si="1365"/>
        <v>0</v>
      </c>
      <c r="L812" s="7">
        <f t="shared" si="1365"/>
        <v>33.074704000000004</v>
      </c>
      <c r="M812" s="7">
        <f t="shared" si="1365"/>
        <v>0</v>
      </c>
      <c r="N812" s="7">
        <f t="shared" si="1365"/>
        <v>0</v>
      </c>
      <c r="O812" s="7">
        <f t="shared" si="1365"/>
        <v>0</v>
      </c>
      <c r="P812" s="7">
        <f t="shared" ref="P812" si="1366">$C811*P811</f>
        <v>0</v>
      </c>
      <c r="Q812" s="7">
        <f t="shared" ref="Q812" si="1367">$C811*Q811</f>
        <v>0</v>
      </c>
      <c r="R812" s="7">
        <f t="shared" ref="R812:AB812" si="1368">$C811*R811</f>
        <v>0</v>
      </c>
      <c r="S812" s="7">
        <f t="shared" si="1368"/>
        <v>0</v>
      </c>
      <c r="T812" s="7">
        <f t="shared" si="1368"/>
        <v>0</v>
      </c>
      <c r="U812" s="7">
        <f t="shared" si="1368"/>
        <v>664.03828800000008</v>
      </c>
      <c r="V812" s="7">
        <f t="shared" si="1368"/>
        <v>0</v>
      </c>
      <c r="W812" s="7">
        <f t="shared" si="1368"/>
        <v>0</v>
      </c>
      <c r="X812" s="7">
        <f t="shared" si="1368"/>
        <v>0</v>
      </c>
      <c r="Y812" s="7">
        <f t="shared" si="1368"/>
        <v>0</v>
      </c>
      <c r="Z812" s="7">
        <f t="shared" si="1368"/>
        <v>0</v>
      </c>
      <c r="AA812" s="7">
        <f t="shared" si="1368"/>
        <v>0</v>
      </c>
      <c r="AB812" s="7">
        <f t="shared" si="1368"/>
        <v>0</v>
      </c>
      <c r="AC812" s="67"/>
      <c r="AD812" s="55"/>
    </row>
    <row r="813" spans="1:30" s="52" customFormat="1">
      <c r="A813" s="95" t="s">
        <v>162</v>
      </c>
      <c r="B813" s="29">
        <v>1297833.5</v>
      </c>
      <c r="C813" s="163">
        <f t="shared" si="1302"/>
        <v>108152.79</v>
      </c>
      <c r="D813" s="38">
        <v>1.6500000000000001E-2</v>
      </c>
      <c r="E813" s="38">
        <v>0.1429</v>
      </c>
      <c r="F813" s="38">
        <v>5.8200000000000002E-2</v>
      </c>
      <c r="G813" s="38">
        <v>7.4899999999999994E-2</v>
      </c>
      <c r="H813" s="38">
        <v>4.0099999999999997E-2</v>
      </c>
      <c r="I813" s="38">
        <v>0.1406</v>
      </c>
      <c r="J813" s="38">
        <v>2.0299999999999999E-2</v>
      </c>
      <c r="K813" s="38">
        <v>3.2099999999999997E-2</v>
      </c>
      <c r="L813" s="38">
        <v>1.5900000000000001E-2</v>
      </c>
      <c r="M813" s="38">
        <v>2.5499999999999998E-2</v>
      </c>
      <c r="N813" s="38">
        <v>0.1389</v>
      </c>
      <c r="O813" s="38">
        <v>2.35E-2</v>
      </c>
      <c r="P813" s="38">
        <v>0</v>
      </c>
      <c r="Q813" s="38">
        <v>3.5900000000000001E-2</v>
      </c>
      <c r="R813" s="38">
        <v>1.8100000000000002E-2</v>
      </c>
      <c r="S813" s="38">
        <v>4.1999999999999997E-3</v>
      </c>
      <c r="T813" s="38">
        <v>5.11E-2</v>
      </c>
      <c r="U813" s="38">
        <v>1.7299999999999999E-2</v>
      </c>
      <c r="V813" s="38">
        <v>3.6799999999999999E-2</v>
      </c>
      <c r="W813" s="38">
        <v>4.4299999999999999E-2</v>
      </c>
      <c r="X813" s="38">
        <v>5.9900000000000002E-2</v>
      </c>
      <c r="Y813" s="38">
        <v>2.3999999999999998E-3</v>
      </c>
      <c r="Z813" s="5">
        <v>0</v>
      </c>
      <c r="AA813" s="5">
        <v>5.9999999999999995E-4</v>
      </c>
      <c r="AB813" s="5">
        <v>0</v>
      </c>
      <c r="AC813" s="67"/>
      <c r="AD813" s="55"/>
    </row>
    <row r="814" spans="1:30" s="52" customFormat="1">
      <c r="A814" s="96"/>
      <c r="B814" s="30"/>
      <c r="C814" s="163"/>
      <c r="D814" s="6">
        <f t="shared" ref="D814" si="1369">$C813*D813</f>
        <v>1784.521035</v>
      </c>
      <c r="E814" s="6">
        <f t="shared" ref="E814" si="1370">$C813*E813</f>
        <v>15455.033690999999</v>
      </c>
      <c r="F814" s="6">
        <f t="shared" ref="F814:O814" si="1371">$C813*F813</f>
        <v>6294.4923779999999</v>
      </c>
      <c r="G814" s="6">
        <f t="shared" si="1371"/>
        <v>8100.6439709999986</v>
      </c>
      <c r="H814" s="6">
        <f t="shared" si="1371"/>
        <v>4336.9268789999996</v>
      </c>
      <c r="I814" s="6">
        <f t="shared" si="1371"/>
        <v>15206.282273999999</v>
      </c>
      <c r="J814" s="6">
        <f t="shared" si="1371"/>
        <v>2195.5016369999998</v>
      </c>
      <c r="K814" s="6">
        <f t="shared" si="1371"/>
        <v>3471.7045589999993</v>
      </c>
      <c r="L814" s="6">
        <f t="shared" si="1371"/>
        <v>1719.629361</v>
      </c>
      <c r="M814" s="6">
        <f t="shared" si="1371"/>
        <v>2757.8961449999997</v>
      </c>
      <c r="N814" s="6">
        <f t="shared" si="1371"/>
        <v>15022.422530999998</v>
      </c>
      <c r="O814" s="6">
        <f t="shared" si="1371"/>
        <v>2541.590565</v>
      </c>
      <c r="P814" s="6">
        <f t="shared" ref="P814" si="1372">$C813*P813</f>
        <v>0</v>
      </c>
      <c r="Q814" s="6">
        <f t="shared" ref="Q814" si="1373">$C813*Q813</f>
        <v>3882.6851609999999</v>
      </c>
      <c r="R814" s="6">
        <f t="shared" ref="R814:AB814" si="1374">$C813*R813</f>
        <v>1957.565499</v>
      </c>
      <c r="S814" s="6">
        <f t="shared" si="1374"/>
        <v>454.24171799999993</v>
      </c>
      <c r="T814" s="6">
        <f t="shared" si="1374"/>
        <v>5526.6075689999998</v>
      </c>
      <c r="U814" s="6">
        <f t="shared" si="1374"/>
        <v>1871.0432669999998</v>
      </c>
      <c r="V814" s="6">
        <f t="shared" si="1374"/>
        <v>3980.0226719999996</v>
      </c>
      <c r="W814" s="6">
        <f t="shared" si="1374"/>
        <v>4791.1685969999999</v>
      </c>
      <c r="X814" s="6">
        <f t="shared" si="1374"/>
        <v>6478.3521209999999</v>
      </c>
      <c r="Y814" s="6">
        <f t="shared" si="1374"/>
        <v>259.56669599999998</v>
      </c>
      <c r="Z814" s="6">
        <f t="shared" si="1374"/>
        <v>0</v>
      </c>
      <c r="AA814" s="6">
        <f t="shared" si="1374"/>
        <v>64.891673999999995</v>
      </c>
      <c r="AB814" s="6">
        <f t="shared" si="1374"/>
        <v>0</v>
      </c>
      <c r="AC814" s="67"/>
      <c r="AD814" s="55"/>
    </row>
    <row r="815" spans="1:30" s="52" customFormat="1">
      <c r="A815" s="95" t="s">
        <v>441</v>
      </c>
      <c r="B815" s="29">
        <v>1297833.5</v>
      </c>
      <c r="C815" s="163">
        <f t="shared" si="1302"/>
        <v>108152.79</v>
      </c>
      <c r="D815" s="5"/>
      <c r="E815" s="5">
        <v>1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67"/>
      <c r="AD815" s="55"/>
    </row>
    <row r="816" spans="1:30" s="52" customFormat="1">
      <c r="A816" s="96"/>
      <c r="B816" s="12"/>
      <c r="C816" s="163"/>
      <c r="D816" s="6">
        <f t="shared" ref="D816" si="1375">$C815*D815</f>
        <v>0</v>
      </c>
      <c r="E816" s="6">
        <f t="shared" ref="E816" si="1376">$C815*E815</f>
        <v>108152.79</v>
      </c>
      <c r="F816" s="6">
        <f t="shared" ref="F816:O816" si="1377">$C815*F815</f>
        <v>0</v>
      </c>
      <c r="G816" s="6">
        <f t="shared" si="1377"/>
        <v>0</v>
      </c>
      <c r="H816" s="6">
        <f t="shared" si="1377"/>
        <v>0</v>
      </c>
      <c r="I816" s="6">
        <f t="shared" si="1377"/>
        <v>0</v>
      </c>
      <c r="J816" s="6">
        <f t="shared" si="1377"/>
        <v>0</v>
      </c>
      <c r="K816" s="6">
        <f t="shared" si="1377"/>
        <v>0</v>
      </c>
      <c r="L816" s="6">
        <f t="shared" si="1377"/>
        <v>0</v>
      </c>
      <c r="M816" s="6">
        <f t="shared" si="1377"/>
        <v>0</v>
      </c>
      <c r="N816" s="6">
        <f t="shared" si="1377"/>
        <v>0</v>
      </c>
      <c r="O816" s="6">
        <f t="shared" si="1377"/>
        <v>0</v>
      </c>
      <c r="P816" s="6">
        <f t="shared" ref="P816" si="1378">$C815*P815</f>
        <v>0</v>
      </c>
      <c r="Q816" s="6">
        <f t="shared" ref="Q816" si="1379">$C815*Q815</f>
        <v>0</v>
      </c>
      <c r="R816" s="6">
        <f t="shared" ref="R816:AB816" si="1380">$C815*R815</f>
        <v>0</v>
      </c>
      <c r="S816" s="6">
        <f t="shared" si="1380"/>
        <v>0</v>
      </c>
      <c r="T816" s="6">
        <f t="shared" si="1380"/>
        <v>0</v>
      </c>
      <c r="U816" s="6">
        <f t="shared" si="1380"/>
        <v>0</v>
      </c>
      <c r="V816" s="6">
        <f t="shared" si="1380"/>
        <v>0</v>
      </c>
      <c r="W816" s="6">
        <f t="shared" si="1380"/>
        <v>0</v>
      </c>
      <c r="X816" s="6">
        <f t="shared" si="1380"/>
        <v>0</v>
      </c>
      <c r="Y816" s="6">
        <f t="shared" si="1380"/>
        <v>0</v>
      </c>
      <c r="Z816" s="6">
        <f t="shared" si="1380"/>
        <v>0</v>
      </c>
      <c r="AA816" s="6">
        <f t="shared" si="1380"/>
        <v>0</v>
      </c>
      <c r="AB816" s="6">
        <f t="shared" si="1380"/>
        <v>0</v>
      </c>
      <c r="AC816" s="67"/>
      <c r="AD816" s="55"/>
    </row>
    <row r="817" spans="1:30" s="52" customFormat="1">
      <c r="A817" s="102" t="s">
        <v>163</v>
      </c>
      <c r="B817" s="29">
        <v>254139</v>
      </c>
      <c r="C817" s="163">
        <f t="shared" si="1302"/>
        <v>21178.25</v>
      </c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10">
        <v>0.753</v>
      </c>
      <c r="O817" s="33"/>
      <c r="P817" s="33"/>
      <c r="Q817" s="33"/>
      <c r="R817" s="33"/>
      <c r="S817" s="33"/>
      <c r="T817" s="33"/>
      <c r="U817" s="33"/>
      <c r="V817" s="10">
        <v>0.247</v>
      </c>
      <c r="W817" s="33"/>
      <c r="X817" s="33"/>
      <c r="Y817" s="33"/>
      <c r="Z817" s="33"/>
      <c r="AA817" s="33"/>
      <c r="AB817" s="33"/>
      <c r="AC817" s="67"/>
      <c r="AD817" s="55"/>
    </row>
    <row r="818" spans="1:30" s="52" customFormat="1">
      <c r="A818" s="101"/>
      <c r="B818" s="30"/>
      <c r="C818" s="163"/>
      <c r="D818" s="7">
        <f t="shared" ref="D818" si="1381">$C817*D817</f>
        <v>0</v>
      </c>
      <c r="E818" s="7">
        <f t="shared" ref="E818" si="1382">$C817*E817</f>
        <v>0</v>
      </c>
      <c r="F818" s="7">
        <f t="shared" ref="F818:O818" si="1383">$C817*F817</f>
        <v>0</v>
      </c>
      <c r="G818" s="7">
        <f t="shared" si="1383"/>
        <v>0</v>
      </c>
      <c r="H818" s="7">
        <f t="shared" si="1383"/>
        <v>0</v>
      </c>
      <c r="I818" s="7">
        <f t="shared" si="1383"/>
        <v>0</v>
      </c>
      <c r="J818" s="7">
        <f t="shared" si="1383"/>
        <v>0</v>
      </c>
      <c r="K818" s="7">
        <f t="shared" si="1383"/>
        <v>0</v>
      </c>
      <c r="L818" s="7">
        <f t="shared" si="1383"/>
        <v>0</v>
      </c>
      <c r="M818" s="7">
        <f t="shared" si="1383"/>
        <v>0</v>
      </c>
      <c r="N818" s="7">
        <f t="shared" si="1383"/>
        <v>15947.222250000001</v>
      </c>
      <c r="O818" s="7">
        <f t="shared" si="1383"/>
        <v>0</v>
      </c>
      <c r="P818" s="7">
        <f t="shared" ref="P818" si="1384">$C817*P817</f>
        <v>0</v>
      </c>
      <c r="Q818" s="7">
        <f t="shared" ref="Q818" si="1385">$C817*Q817</f>
        <v>0</v>
      </c>
      <c r="R818" s="7">
        <f t="shared" ref="R818:AB818" si="1386">$C817*R817</f>
        <v>0</v>
      </c>
      <c r="S818" s="7">
        <f t="shared" si="1386"/>
        <v>0</v>
      </c>
      <c r="T818" s="7">
        <f t="shared" si="1386"/>
        <v>0</v>
      </c>
      <c r="U818" s="7">
        <f t="shared" si="1386"/>
        <v>0</v>
      </c>
      <c r="V818" s="7">
        <f t="shared" si="1386"/>
        <v>5231.0277500000002</v>
      </c>
      <c r="W818" s="7">
        <f t="shared" si="1386"/>
        <v>0</v>
      </c>
      <c r="X818" s="7">
        <f t="shared" si="1386"/>
        <v>0</v>
      </c>
      <c r="Y818" s="7">
        <f t="shared" si="1386"/>
        <v>0</v>
      </c>
      <c r="Z818" s="7">
        <f t="shared" si="1386"/>
        <v>0</v>
      </c>
      <c r="AA818" s="7">
        <f t="shared" si="1386"/>
        <v>0</v>
      </c>
      <c r="AB818" s="7">
        <f t="shared" si="1386"/>
        <v>0</v>
      </c>
      <c r="AC818" s="67"/>
      <c r="AD818" s="55"/>
    </row>
    <row r="819" spans="1:30" s="52" customFormat="1">
      <c r="A819" s="102" t="s">
        <v>165</v>
      </c>
      <c r="B819" s="29">
        <v>258200</v>
      </c>
      <c r="C819" s="163">
        <f t="shared" si="1302"/>
        <v>21516.67</v>
      </c>
      <c r="D819" s="33"/>
      <c r="E819" s="10">
        <v>0.87219999999999998</v>
      </c>
      <c r="F819" s="10">
        <v>8.2199999999999995E-2</v>
      </c>
      <c r="G819" s="10">
        <v>3.5200000000000002E-2</v>
      </c>
      <c r="H819" s="33"/>
      <c r="I819" s="33"/>
      <c r="J819" s="33"/>
      <c r="K819" s="33"/>
      <c r="L819" s="10">
        <v>1.04E-2</v>
      </c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67"/>
      <c r="AD819" s="55"/>
    </row>
    <row r="820" spans="1:30" s="52" customFormat="1">
      <c r="A820" s="101"/>
      <c r="B820" s="30"/>
      <c r="C820" s="163"/>
      <c r="D820" s="7">
        <f t="shared" ref="D820" si="1387">$C819*D819</f>
        <v>0</v>
      </c>
      <c r="E820" s="7">
        <f t="shared" ref="E820" si="1388">$C819*E819</f>
        <v>18766.839573999998</v>
      </c>
      <c r="F820" s="7">
        <f t="shared" ref="F820:O820" si="1389">$C819*F819</f>
        <v>1768.6702739999998</v>
      </c>
      <c r="G820" s="7">
        <f t="shared" si="1389"/>
        <v>757.38678400000003</v>
      </c>
      <c r="H820" s="7">
        <f t="shared" si="1389"/>
        <v>0</v>
      </c>
      <c r="I820" s="7">
        <f t="shared" si="1389"/>
        <v>0</v>
      </c>
      <c r="J820" s="7">
        <f t="shared" si="1389"/>
        <v>0</v>
      </c>
      <c r="K820" s="7">
        <f t="shared" si="1389"/>
        <v>0</v>
      </c>
      <c r="L820" s="7">
        <f t="shared" si="1389"/>
        <v>223.77336799999998</v>
      </c>
      <c r="M820" s="7">
        <f t="shared" si="1389"/>
        <v>0</v>
      </c>
      <c r="N820" s="7">
        <f t="shared" si="1389"/>
        <v>0</v>
      </c>
      <c r="O820" s="7">
        <f t="shared" si="1389"/>
        <v>0</v>
      </c>
      <c r="P820" s="7">
        <f t="shared" ref="P820" si="1390">$C819*P819</f>
        <v>0</v>
      </c>
      <c r="Q820" s="7">
        <f t="shared" ref="Q820" si="1391">$C819*Q819</f>
        <v>0</v>
      </c>
      <c r="R820" s="7">
        <f t="shared" ref="R820:AB820" si="1392">$C819*R819</f>
        <v>0</v>
      </c>
      <c r="S820" s="7">
        <f t="shared" si="1392"/>
        <v>0</v>
      </c>
      <c r="T820" s="7">
        <f t="shared" si="1392"/>
        <v>0</v>
      </c>
      <c r="U820" s="7">
        <f t="shared" si="1392"/>
        <v>0</v>
      </c>
      <c r="V820" s="7">
        <f t="shared" si="1392"/>
        <v>0</v>
      </c>
      <c r="W820" s="7">
        <f t="shared" si="1392"/>
        <v>0</v>
      </c>
      <c r="X820" s="7">
        <f t="shared" si="1392"/>
        <v>0</v>
      </c>
      <c r="Y820" s="7">
        <f t="shared" si="1392"/>
        <v>0</v>
      </c>
      <c r="Z820" s="7">
        <f t="shared" si="1392"/>
        <v>0</v>
      </c>
      <c r="AA820" s="7">
        <f t="shared" si="1392"/>
        <v>0</v>
      </c>
      <c r="AB820" s="7">
        <f t="shared" si="1392"/>
        <v>0</v>
      </c>
      <c r="AC820" s="67"/>
      <c r="AD820" s="55"/>
    </row>
    <row r="821" spans="1:30" s="52" customFormat="1">
      <c r="A821" s="102" t="s">
        <v>166</v>
      </c>
      <c r="B821" s="29">
        <v>729382</v>
      </c>
      <c r="C821" s="163">
        <f t="shared" si="1302"/>
        <v>60781.83</v>
      </c>
      <c r="D821" s="33"/>
      <c r="E821" s="10">
        <v>0.92490000000000006</v>
      </c>
      <c r="F821" s="33"/>
      <c r="G821" s="33"/>
      <c r="H821" s="33"/>
      <c r="I821" s="33"/>
      <c r="J821" s="10">
        <v>7.51E-2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3"/>
      <c r="D822" s="7">
        <f t="shared" ref="D822" si="1393">$C821*D821</f>
        <v>0</v>
      </c>
      <c r="E822" s="7">
        <f t="shared" ref="E822" si="1394">$C821*E821</f>
        <v>56217.114567000004</v>
      </c>
      <c r="F822" s="7">
        <f t="shared" ref="F822:O822" si="1395">$C821*F821</f>
        <v>0</v>
      </c>
      <c r="G822" s="7">
        <f t="shared" si="1395"/>
        <v>0</v>
      </c>
      <c r="H822" s="7">
        <f t="shared" si="1395"/>
        <v>0</v>
      </c>
      <c r="I822" s="7">
        <f t="shared" si="1395"/>
        <v>0</v>
      </c>
      <c r="J822" s="7">
        <f t="shared" si="1395"/>
        <v>4564.7154330000003</v>
      </c>
      <c r="K822" s="7">
        <f t="shared" si="1395"/>
        <v>0</v>
      </c>
      <c r="L822" s="7">
        <f t="shared" si="1395"/>
        <v>0</v>
      </c>
      <c r="M822" s="7">
        <f t="shared" si="1395"/>
        <v>0</v>
      </c>
      <c r="N822" s="7">
        <f t="shared" si="1395"/>
        <v>0</v>
      </c>
      <c r="O822" s="7">
        <f t="shared" si="1395"/>
        <v>0</v>
      </c>
      <c r="P822" s="7">
        <f t="shared" ref="P822" si="1396">$C821*P821</f>
        <v>0</v>
      </c>
      <c r="Q822" s="7">
        <f t="shared" ref="Q822" si="1397">$C821*Q821</f>
        <v>0</v>
      </c>
      <c r="R822" s="7">
        <f t="shared" ref="R822:AB822" si="1398">$C821*R821</f>
        <v>0</v>
      </c>
      <c r="S822" s="7">
        <f t="shared" si="1398"/>
        <v>0</v>
      </c>
      <c r="T822" s="7">
        <f t="shared" si="1398"/>
        <v>0</v>
      </c>
      <c r="U822" s="7">
        <f t="shared" si="1398"/>
        <v>0</v>
      </c>
      <c r="V822" s="7">
        <f t="shared" si="1398"/>
        <v>0</v>
      </c>
      <c r="W822" s="7">
        <f t="shared" si="1398"/>
        <v>0</v>
      </c>
      <c r="X822" s="7">
        <f t="shared" si="1398"/>
        <v>0</v>
      </c>
      <c r="Y822" s="7">
        <f t="shared" si="1398"/>
        <v>0</v>
      </c>
      <c r="Z822" s="7">
        <f t="shared" si="1398"/>
        <v>0</v>
      </c>
      <c r="AA822" s="7">
        <f t="shared" si="1398"/>
        <v>0</v>
      </c>
      <c r="AB822" s="7">
        <f t="shared" si="1398"/>
        <v>0</v>
      </c>
      <c r="AC822" s="67"/>
      <c r="AD822" s="55"/>
    </row>
    <row r="823" spans="1:30" s="52" customFormat="1">
      <c r="A823" s="102" t="s">
        <v>167</v>
      </c>
      <c r="B823" s="29">
        <v>576006</v>
      </c>
      <c r="C823" s="163">
        <f t="shared" si="1302"/>
        <v>48000.5</v>
      </c>
      <c r="D823" s="33"/>
      <c r="E823" s="10">
        <v>0.96009999999999995</v>
      </c>
      <c r="F823" s="10">
        <v>6.1999999999999998E-3</v>
      </c>
      <c r="G823" s="33"/>
      <c r="H823" s="33"/>
      <c r="I823" s="10">
        <v>1.9E-3</v>
      </c>
      <c r="J823" s="10">
        <v>4.4000000000000003E-3</v>
      </c>
      <c r="K823" s="33"/>
      <c r="L823" s="10">
        <v>1.2999999999999999E-3</v>
      </c>
      <c r="M823" s="33"/>
      <c r="N823" s="33"/>
      <c r="O823" s="33"/>
      <c r="P823" s="33"/>
      <c r="Q823" s="33"/>
      <c r="R823" s="33"/>
      <c r="S823" s="33"/>
      <c r="T823" s="33"/>
      <c r="U823" s="10">
        <v>2.6100000000000002E-2</v>
      </c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3"/>
      <c r="D824" s="7">
        <f t="shared" ref="D824" si="1399">$C823*D823</f>
        <v>0</v>
      </c>
      <c r="E824" s="7">
        <f t="shared" ref="E824" si="1400">$C823*E823</f>
        <v>46085.280050000001</v>
      </c>
      <c r="F824" s="7">
        <f t="shared" ref="F824:O824" si="1401">$C823*F823</f>
        <v>297.60309999999998</v>
      </c>
      <c r="G824" s="7">
        <f t="shared" si="1401"/>
        <v>0</v>
      </c>
      <c r="H824" s="7">
        <f t="shared" si="1401"/>
        <v>0</v>
      </c>
      <c r="I824" s="7">
        <f t="shared" si="1401"/>
        <v>91.200950000000006</v>
      </c>
      <c r="J824" s="7">
        <f t="shared" si="1401"/>
        <v>211.2022</v>
      </c>
      <c r="K824" s="7">
        <f t="shared" si="1401"/>
        <v>0</v>
      </c>
      <c r="L824" s="7">
        <f t="shared" si="1401"/>
        <v>62.400649999999999</v>
      </c>
      <c r="M824" s="7">
        <f t="shared" si="1401"/>
        <v>0</v>
      </c>
      <c r="N824" s="7">
        <f t="shared" si="1401"/>
        <v>0</v>
      </c>
      <c r="O824" s="7">
        <f t="shared" si="1401"/>
        <v>0</v>
      </c>
      <c r="P824" s="7">
        <f t="shared" ref="P824" si="1402">$C823*P823</f>
        <v>0</v>
      </c>
      <c r="Q824" s="7">
        <f t="shared" ref="Q824" si="1403">$C823*Q823</f>
        <v>0</v>
      </c>
      <c r="R824" s="7">
        <f t="shared" ref="R824:AB824" si="1404">$C823*R823</f>
        <v>0</v>
      </c>
      <c r="S824" s="7">
        <f t="shared" si="1404"/>
        <v>0</v>
      </c>
      <c r="T824" s="7">
        <f t="shared" si="1404"/>
        <v>0</v>
      </c>
      <c r="U824" s="7">
        <f t="shared" si="1404"/>
        <v>1252.81305</v>
      </c>
      <c r="V824" s="7">
        <f t="shared" si="1404"/>
        <v>0</v>
      </c>
      <c r="W824" s="7">
        <f t="shared" si="1404"/>
        <v>0</v>
      </c>
      <c r="X824" s="7">
        <f t="shared" si="1404"/>
        <v>0</v>
      </c>
      <c r="Y824" s="7">
        <f t="shared" si="1404"/>
        <v>0</v>
      </c>
      <c r="Z824" s="7">
        <f t="shared" si="1404"/>
        <v>0</v>
      </c>
      <c r="AA824" s="7">
        <f t="shared" si="1404"/>
        <v>0</v>
      </c>
      <c r="AB824" s="7">
        <f t="shared" si="1404"/>
        <v>0</v>
      </c>
      <c r="AC824" s="67"/>
      <c r="AD824" s="55"/>
    </row>
    <row r="825" spans="1:30" s="52" customFormat="1">
      <c r="A825" s="102" t="s">
        <v>168</v>
      </c>
      <c r="B825" s="29">
        <v>917733</v>
      </c>
      <c r="C825" s="163">
        <f t="shared" si="1302"/>
        <v>76477.75</v>
      </c>
      <c r="D825" s="33"/>
      <c r="E825" s="10">
        <v>0.68159999999999998</v>
      </c>
      <c r="F825" s="33"/>
      <c r="G825" s="10">
        <v>0.25269999999999998</v>
      </c>
      <c r="H825" s="33"/>
      <c r="I825" s="33"/>
      <c r="J825" s="10">
        <v>3.8800000000000001E-2</v>
      </c>
      <c r="K825" s="10">
        <v>1.0999999999999999E-2</v>
      </c>
      <c r="L825" s="33"/>
      <c r="M825" s="33"/>
      <c r="N825" s="33"/>
      <c r="O825" s="33"/>
      <c r="P825" s="33"/>
      <c r="Q825" s="33"/>
      <c r="R825" s="33"/>
      <c r="S825" s="33"/>
      <c r="T825" s="33"/>
      <c r="U825" s="10">
        <v>1.5900000000000001E-2</v>
      </c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3"/>
      <c r="D826" s="7">
        <f t="shared" ref="D826" si="1405">$C825*D825</f>
        <v>0</v>
      </c>
      <c r="E826" s="7">
        <f t="shared" ref="E826" si="1406">$C825*E825</f>
        <v>52127.234400000001</v>
      </c>
      <c r="F826" s="7">
        <f t="shared" ref="F826:O826" si="1407">$C825*F825</f>
        <v>0</v>
      </c>
      <c r="G826" s="7">
        <f t="shared" si="1407"/>
        <v>19325.927424999998</v>
      </c>
      <c r="H826" s="7">
        <f t="shared" si="1407"/>
        <v>0</v>
      </c>
      <c r="I826" s="7">
        <f t="shared" si="1407"/>
        <v>0</v>
      </c>
      <c r="J826" s="7">
        <f t="shared" si="1407"/>
        <v>2967.3367000000003</v>
      </c>
      <c r="K826" s="7">
        <f t="shared" si="1407"/>
        <v>841.25524999999993</v>
      </c>
      <c r="L826" s="7">
        <f t="shared" si="1407"/>
        <v>0</v>
      </c>
      <c r="M826" s="7">
        <f t="shared" si="1407"/>
        <v>0</v>
      </c>
      <c r="N826" s="7">
        <f t="shared" si="1407"/>
        <v>0</v>
      </c>
      <c r="O826" s="7">
        <f t="shared" si="1407"/>
        <v>0</v>
      </c>
      <c r="P826" s="7">
        <f t="shared" ref="P826" si="1408">$C825*P825</f>
        <v>0</v>
      </c>
      <c r="Q826" s="7">
        <f t="shared" ref="Q826" si="1409">$C825*Q825</f>
        <v>0</v>
      </c>
      <c r="R826" s="7">
        <f t="shared" ref="R826:AB826" si="1410">$C825*R825</f>
        <v>0</v>
      </c>
      <c r="S826" s="7">
        <f t="shared" si="1410"/>
        <v>0</v>
      </c>
      <c r="T826" s="7">
        <f t="shared" si="1410"/>
        <v>0</v>
      </c>
      <c r="U826" s="7">
        <f t="shared" si="1410"/>
        <v>1215.9962250000001</v>
      </c>
      <c r="V826" s="7">
        <f t="shared" si="1410"/>
        <v>0</v>
      </c>
      <c r="W826" s="7">
        <f t="shared" si="1410"/>
        <v>0</v>
      </c>
      <c r="X826" s="7">
        <f t="shared" si="1410"/>
        <v>0</v>
      </c>
      <c r="Y826" s="7">
        <f t="shared" si="1410"/>
        <v>0</v>
      </c>
      <c r="Z826" s="7">
        <f t="shared" si="1410"/>
        <v>0</v>
      </c>
      <c r="AA826" s="7">
        <f t="shared" si="1410"/>
        <v>0</v>
      </c>
      <c r="AB826" s="7">
        <f t="shared" si="1410"/>
        <v>0</v>
      </c>
      <c r="AC826" s="67"/>
      <c r="AD826" s="55"/>
    </row>
    <row r="827" spans="1:30" s="52" customFormat="1">
      <c r="A827" s="102" t="s">
        <v>196</v>
      </c>
      <c r="B827" s="29">
        <v>3175212</v>
      </c>
      <c r="C827" s="163">
        <f t="shared" si="1302"/>
        <v>264601</v>
      </c>
      <c r="D827" s="5"/>
      <c r="E827" s="5">
        <v>0.89970000000000006</v>
      </c>
      <c r="F827" s="5"/>
      <c r="G827" s="5"/>
      <c r="H827" s="5"/>
      <c r="I827" s="5"/>
      <c r="J827" s="5">
        <v>0.1003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67"/>
      <c r="AD827" s="55"/>
    </row>
    <row r="828" spans="1:30" s="52" customFormat="1">
      <c r="A828" s="101"/>
      <c r="B828" s="30"/>
      <c r="C828" s="163"/>
      <c r="D828" s="7">
        <f t="shared" ref="D828" si="1411">$C827*D827</f>
        <v>0</v>
      </c>
      <c r="E828" s="7">
        <f t="shared" ref="E828" si="1412">$C827*E827</f>
        <v>238061.5197</v>
      </c>
      <c r="F828" s="7">
        <f t="shared" ref="F828:O828" si="1413">$C827*F827</f>
        <v>0</v>
      </c>
      <c r="G828" s="7">
        <f t="shared" si="1413"/>
        <v>0</v>
      </c>
      <c r="H828" s="7">
        <f t="shared" si="1413"/>
        <v>0</v>
      </c>
      <c r="I828" s="7">
        <f t="shared" si="1413"/>
        <v>0</v>
      </c>
      <c r="J828" s="7">
        <f t="shared" si="1413"/>
        <v>26539.480299999999</v>
      </c>
      <c r="K828" s="7">
        <f t="shared" si="1413"/>
        <v>0</v>
      </c>
      <c r="L828" s="7">
        <f t="shared" si="1413"/>
        <v>0</v>
      </c>
      <c r="M828" s="7">
        <f t="shared" si="1413"/>
        <v>0</v>
      </c>
      <c r="N828" s="7">
        <f t="shared" si="1413"/>
        <v>0</v>
      </c>
      <c r="O828" s="7">
        <f t="shared" si="1413"/>
        <v>0</v>
      </c>
      <c r="P828" s="7">
        <f t="shared" ref="P828" si="1414">$C827*P827</f>
        <v>0</v>
      </c>
      <c r="Q828" s="7">
        <f t="shared" ref="Q828" si="1415">$C827*Q827</f>
        <v>0</v>
      </c>
      <c r="R828" s="7">
        <f t="shared" ref="R828:AB828" si="1416">$C827*R827</f>
        <v>0</v>
      </c>
      <c r="S828" s="7">
        <f t="shared" si="1416"/>
        <v>0</v>
      </c>
      <c r="T828" s="7">
        <f t="shared" si="1416"/>
        <v>0</v>
      </c>
      <c r="U828" s="7">
        <f t="shared" si="1416"/>
        <v>0</v>
      </c>
      <c r="V828" s="7">
        <f t="shared" si="1416"/>
        <v>0</v>
      </c>
      <c r="W828" s="7">
        <f t="shared" si="1416"/>
        <v>0</v>
      </c>
      <c r="X828" s="7">
        <f t="shared" si="1416"/>
        <v>0</v>
      </c>
      <c r="Y828" s="7">
        <f t="shared" si="1416"/>
        <v>0</v>
      </c>
      <c r="Z828" s="7">
        <f t="shared" si="1416"/>
        <v>0</v>
      </c>
      <c r="AA828" s="7">
        <f t="shared" si="1416"/>
        <v>0</v>
      </c>
      <c r="AB828" s="7">
        <f t="shared" si="1416"/>
        <v>0</v>
      </c>
      <c r="AC828" s="67"/>
      <c r="AD828" s="55"/>
    </row>
    <row r="829" spans="1:30" s="52" customFormat="1">
      <c r="A829" s="102" t="s">
        <v>197</v>
      </c>
      <c r="B829" s="29">
        <v>1403708</v>
      </c>
      <c r="C829" s="163">
        <f t="shared" si="1302"/>
        <v>116975.67</v>
      </c>
      <c r="D829" s="5"/>
      <c r="E829" s="5">
        <v>0.96009999999999995</v>
      </c>
      <c r="F829" s="5">
        <v>6.1999999999999998E-3</v>
      </c>
      <c r="G829" s="5"/>
      <c r="H829" s="5"/>
      <c r="I829" s="5">
        <v>1.9E-3</v>
      </c>
      <c r="J829" s="5">
        <v>4.4000000000000003E-3</v>
      </c>
      <c r="K829" s="5"/>
      <c r="L829" s="5">
        <v>1.2999999999999999E-3</v>
      </c>
      <c r="M829" s="5"/>
      <c r="N829" s="5"/>
      <c r="O829" s="5"/>
      <c r="P829" s="5"/>
      <c r="Q829" s="5"/>
      <c r="R829" s="5"/>
      <c r="S829" s="5"/>
      <c r="T829" s="5"/>
      <c r="U829" s="5">
        <v>2.6100000000000002E-2</v>
      </c>
      <c r="V829" s="5"/>
      <c r="W829" s="5"/>
      <c r="X829" s="5"/>
      <c r="Y829" s="5"/>
      <c r="Z829" s="5"/>
      <c r="AA829" s="5"/>
      <c r="AB829" s="5"/>
      <c r="AC829" s="67"/>
      <c r="AD829" s="55"/>
    </row>
    <row r="830" spans="1:30" s="52" customFormat="1">
      <c r="A830" s="101"/>
      <c r="B830" s="84"/>
      <c r="C830" s="163"/>
      <c r="D830" s="7">
        <f t="shared" ref="D830" si="1417">$C829*D829</f>
        <v>0</v>
      </c>
      <c r="E830" s="7">
        <f t="shared" ref="E830" si="1418">$C829*E829</f>
        <v>112308.34076699999</v>
      </c>
      <c r="F830" s="7">
        <f t="shared" ref="F830:O830" si="1419">$C829*F829</f>
        <v>725.24915399999998</v>
      </c>
      <c r="G830" s="7">
        <f t="shared" si="1419"/>
        <v>0</v>
      </c>
      <c r="H830" s="7">
        <f t="shared" si="1419"/>
        <v>0</v>
      </c>
      <c r="I830" s="7">
        <f t="shared" si="1419"/>
        <v>222.253773</v>
      </c>
      <c r="J830" s="7">
        <f t="shared" si="1419"/>
        <v>514.692948</v>
      </c>
      <c r="K830" s="7">
        <f t="shared" si="1419"/>
        <v>0</v>
      </c>
      <c r="L830" s="7">
        <f t="shared" si="1419"/>
        <v>152.06837099999998</v>
      </c>
      <c r="M830" s="7">
        <f t="shared" si="1419"/>
        <v>0</v>
      </c>
      <c r="N830" s="7">
        <f t="shared" si="1419"/>
        <v>0</v>
      </c>
      <c r="O830" s="7">
        <f t="shared" si="1419"/>
        <v>0</v>
      </c>
      <c r="P830" s="7">
        <f t="shared" ref="P830" si="1420">$C829*P829</f>
        <v>0</v>
      </c>
      <c r="Q830" s="7">
        <f t="shared" ref="Q830" si="1421">$C829*Q829</f>
        <v>0</v>
      </c>
      <c r="R830" s="7">
        <f t="shared" ref="R830:AB830" si="1422">$C829*R829</f>
        <v>0</v>
      </c>
      <c r="S830" s="7">
        <f t="shared" si="1422"/>
        <v>0</v>
      </c>
      <c r="T830" s="7">
        <f t="shared" si="1422"/>
        <v>0</v>
      </c>
      <c r="U830" s="7">
        <f t="shared" si="1422"/>
        <v>3053.0649870000002</v>
      </c>
      <c r="V830" s="7">
        <f t="shared" si="1422"/>
        <v>0</v>
      </c>
      <c r="W830" s="7">
        <f t="shared" si="1422"/>
        <v>0</v>
      </c>
      <c r="X830" s="7">
        <f t="shared" si="1422"/>
        <v>0</v>
      </c>
      <c r="Y830" s="7">
        <f t="shared" si="1422"/>
        <v>0</v>
      </c>
      <c r="Z830" s="7">
        <f t="shared" si="1422"/>
        <v>0</v>
      </c>
      <c r="AA830" s="7">
        <f t="shared" si="1422"/>
        <v>0</v>
      </c>
      <c r="AB830" s="7">
        <f t="shared" si="1422"/>
        <v>0</v>
      </c>
      <c r="AC830" s="67"/>
      <c r="AD830" s="55"/>
    </row>
    <row r="831" spans="1:30" s="52" customFormat="1">
      <c r="A831" s="102" t="s">
        <v>198</v>
      </c>
      <c r="B831" s="29">
        <v>1861403</v>
      </c>
      <c r="C831" s="163">
        <f t="shared" si="1302"/>
        <v>155116.92000000001</v>
      </c>
      <c r="D831" s="5"/>
      <c r="E831" s="5">
        <v>0.96009999999999995</v>
      </c>
      <c r="F831" s="5">
        <v>6.1999999999999998E-3</v>
      </c>
      <c r="G831" s="5"/>
      <c r="H831" s="5"/>
      <c r="I831" s="5">
        <v>1.9E-3</v>
      </c>
      <c r="J831" s="5">
        <v>4.4000000000000003E-3</v>
      </c>
      <c r="K831" s="5"/>
      <c r="L831" s="5">
        <v>1.2999999999999999E-3</v>
      </c>
      <c r="M831" s="5"/>
      <c r="N831" s="5"/>
      <c r="O831" s="5"/>
      <c r="P831" s="5"/>
      <c r="Q831" s="5"/>
      <c r="R831" s="5"/>
      <c r="S831" s="5"/>
      <c r="T831" s="5"/>
      <c r="U831" s="5">
        <v>2.6100000000000002E-2</v>
      </c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3"/>
      <c r="D832" s="7">
        <f t="shared" ref="D832" si="1423">$C831*D831</f>
        <v>0</v>
      </c>
      <c r="E832" s="7">
        <f t="shared" ref="E832" si="1424">$C831*E831</f>
        <v>148927.754892</v>
      </c>
      <c r="F832" s="7">
        <f t="shared" ref="F832:O832" si="1425">$C831*F831</f>
        <v>961.72490400000004</v>
      </c>
      <c r="G832" s="7">
        <f t="shared" si="1425"/>
        <v>0</v>
      </c>
      <c r="H832" s="7">
        <f t="shared" si="1425"/>
        <v>0</v>
      </c>
      <c r="I832" s="7">
        <f t="shared" si="1425"/>
        <v>294.722148</v>
      </c>
      <c r="J832" s="7">
        <f t="shared" si="1425"/>
        <v>682.51444800000013</v>
      </c>
      <c r="K832" s="7">
        <f t="shared" si="1425"/>
        <v>0</v>
      </c>
      <c r="L832" s="7">
        <f t="shared" si="1425"/>
        <v>201.651996</v>
      </c>
      <c r="M832" s="7">
        <f t="shared" si="1425"/>
        <v>0</v>
      </c>
      <c r="N832" s="7">
        <f t="shared" si="1425"/>
        <v>0</v>
      </c>
      <c r="O832" s="7">
        <f t="shared" si="1425"/>
        <v>0</v>
      </c>
      <c r="P832" s="7">
        <f t="shared" ref="P832" si="1426">$C831*P831</f>
        <v>0</v>
      </c>
      <c r="Q832" s="7">
        <f t="shared" ref="Q832" si="1427">$C831*Q831</f>
        <v>0</v>
      </c>
      <c r="R832" s="7">
        <f t="shared" ref="R832:AB832" si="1428">$C831*R831</f>
        <v>0</v>
      </c>
      <c r="S832" s="7">
        <f t="shared" si="1428"/>
        <v>0</v>
      </c>
      <c r="T832" s="7">
        <f t="shared" si="1428"/>
        <v>0</v>
      </c>
      <c r="U832" s="7">
        <f t="shared" si="1428"/>
        <v>4048.5516120000007</v>
      </c>
      <c r="V832" s="7">
        <f t="shared" si="1428"/>
        <v>0</v>
      </c>
      <c r="W832" s="7">
        <f t="shared" si="1428"/>
        <v>0</v>
      </c>
      <c r="X832" s="7">
        <f t="shared" si="1428"/>
        <v>0</v>
      </c>
      <c r="Y832" s="7">
        <f t="shared" si="1428"/>
        <v>0</v>
      </c>
      <c r="Z832" s="7">
        <f t="shared" si="1428"/>
        <v>0</v>
      </c>
      <c r="AA832" s="7">
        <f t="shared" si="1428"/>
        <v>0</v>
      </c>
      <c r="AB832" s="7">
        <f t="shared" si="1428"/>
        <v>0</v>
      </c>
      <c r="AC832" s="67"/>
      <c r="AD832" s="55"/>
    </row>
    <row r="833" spans="1:30" s="52" customFormat="1">
      <c r="A833" s="102" t="s">
        <v>199</v>
      </c>
      <c r="B833" s="29">
        <v>20715839</v>
      </c>
      <c r="C833" s="163">
        <f t="shared" si="1302"/>
        <v>1726319.92</v>
      </c>
      <c r="D833" s="5"/>
      <c r="E833" s="5">
        <v>0.88390000000000002</v>
      </c>
      <c r="F833" s="5">
        <v>7.1199999999999999E-2</v>
      </c>
      <c r="G833" s="5">
        <v>2.8899999999999999E-2</v>
      </c>
      <c r="H833" s="5"/>
      <c r="I833" s="5"/>
      <c r="J833" s="5"/>
      <c r="K833" s="5">
        <v>1.5800000000000002E-2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>
        <v>2.0000000000000001E-4</v>
      </c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30"/>
      <c r="C834" s="163"/>
      <c r="D834" s="7">
        <f t="shared" ref="D834" si="1429">$C833*D833</f>
        <v>0</v>
      </c>
      <c r="E834" s="7">
        <f t="shared" ref="E834" si="1430">$C833*E833</f>
        <v>1525894.177288</v>
      </c>
      <c r="F834" s="7">
        <f>$C833*F833</f>
        <v>122913.97830399999</v>
      </c>
      <c r="G834" s="7">
        <f>$C833*G833</f>
        <v>49890.645687999997</v>
      </c>
      <c r="H834" s="7">
        <f>$C833*H833</f>
        <v>0</v>
      </c>
      <c r="I834" s="7">
        <f>$C833*I833</f>
        <v>0</v>
      </c>
      <c r="J834" s="7">
        <f>$C833*J833</f>
        <v>0</v>
      </c>
      <c r="K834" s="7">
        <f t="shared" ref="K834" si="1431">$C833*K833</f>
        <v>27275.854736000001</v>
      </c>
      <c r="L834" s="7">
        <f t="shared" ref="L834" si="1432">$C833*L833</f>
        <v>0</v>
      </c>
      <c r="M834" s="7">
        <f t="shared" ref="M834:AB834" si="1433">$C833*M833</f>
        <v>0</v>
      </c>
      <c r="N834" s="7">
        <f t="shared" si="1433"/>
        <v>0</v>
      </c>
      <c r="O834" s="7">
        <f t="shared" si="1433"/>
        <v>0</v>
      </c>
      <c r="P834" s="7">
        <f t="shared" si="1433"/>
        <v>0</v>
      </c>
      <c r="Q834" s="7">
        <f t="shared" si="1433"/>
        <v>0</v>
      </c>
      <c r="R834" s="7">
        <f t="shared" si="1433"/>
        <v>0</v>
      </c>
      <c r="S834" s="7">
        <f t="shared" si="1433"/>
        <v>0</v>
      </c>
      <c r="T834" s="7">
        <f t="shared" si="1433"/>
        <v>0</v>
      </c>
      <c r="U834" s="7">
        <f t="shared" si="1433"/>
        <v>0</v>
      </c>
      <c r="V834" s="7">
        <f t="shared" si="1433"/>
        <v>345.26398399999999</v>
      </c>
      <c r="W834" s="7">
        <f t="shared" si="1433"/>
        <v>0</v>
      </c>
      <c r="X834" s="7">
        <f t="shared" si="1433"/>
        <v>0</v>
      </c>
      <c r="Y834" s="7">
        <f t="shared" si="1433"/>
        <v>0</v>
      </c>
      <c r="Z834" s="7">
        <f t="shared" si="1433"/>
        <v>0</v>
      </c>
      <c r="AA834" s="7">
        <f t="shared" si="1433"/>
        <v>0</v>
      </c>
      <c r="AB834" s="7">
        <f t="shared" si="1433"/>
        <v>0</v>
      </c>
      <c r="AC834" s="67"/>
      <c r="AD834" s="55"/>
    </row>
    <row r="835" spans="1:30" s="52" customFormat="1">
      <c r="A835" s="102" t="s">
        <v>200</v>
      </c>
      <c r="B835" s="29">
        <v>5993681</v>
      </c>
      <c r="C835" s="163">
        <f t="shared" si="1302"/>
        <v>499473.42</v>
      </c>
      <c r="D835" s="5"/>
      <c r="E835" s="5">
        <v>0.91920000000000002</v>
      </c>
      <c r="F835" s="5">
        <v>2.1899999999999999E-2</v>
      </c>
      <c r="G835" s="5">
        <v>1.14E-2</v>
      </c>
      <c r="H835" s="5">
        <v>2.9999999999999997E-4</v>
      </c>
      <c r="I835" s="5"/>
      <c r="J835" s="5"/>
      <c r="K835" s="5">
        <v>3.5999999999999997E-2</v>
      </c>
      <c r="L835" s="5">
        <v>1.0800000000000001E-2</v>
      </c>
      <c r="M835" s="5"/>
      <c r="N835" s="5"/>
      <c r="O835" s="5"/>
      <c r="P835" s="5"/>
      <c r="Q835" s="5"/>
      <c r="R835" s="5"/>
      <c r="S835" s="5"/>
      <c r="T835" s="5"/>
      <c r="U835" s="5"/>
      <c r="V835" s="5">
        <v>4.0000000000000002E-4</v>
      </c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3"/>
      <c r="D836" s="7">
        <f t="shared" ref="D836" si="1434">$C835*D835</f>
        <v>0</v>
      </c>
      <c r="E836" s="7">
        <f t="shared" ref="E836" si="1435">$C835*E835</f>
        <v>459115.967664</v>
      </c>
      <c r="F836" s="7">
        <f t="shared" ref="F836:O836" si="1436">$C835*F835</f>
        <v>10938.467897999999</v>
      </c>
      <c r="G836" s="7">
        <f t="shared" si="1436"/>
        <v>5693.9969879999999</v>
      </c>
      <c r="H836" s="7">
        <f t="shared" si="1436"/>
        <v>149.84202599999998</v>
      </c>
      <c r="I836" s="7">
        <f t="shared" si="1436"/>
        <v>0</v>
      </c>
      <c r="J836" s="7">
        <f t="shared" si="1436"/>
        <v>0</v>
      </c>
      <c r="K836" s="7">
        <f t="shared" si="1436"/>
        <v>17981.043119999998</v>
      </c>
      <c r="L836" s="7">
        <f t="shared" si="1436"/>
        <v>5394.3129360000003</v>
      </c>
      <c r="M836" s="7">
        <f t="shared" si="1436"/>
        <v>0</v>
      </c>
      <c r="N836" s="7">
        <f t="shared" si="1436"/>
        <v>0</v>
      </c>
      <c r="O836" s="7">
        <f t="shared" si="1436"/>
        <v>0</v>
      </c>
      <c r="P836" s="7">
        <f t="shared" ref="P836" si="1437">$C835*P835</f>
        <v>0</v>
      </c>
      <c r="Q836" s="7">
        <f t="shared" ref="Q836" si="1438">$C835*Q835</f>
        <v>0</v>
      </c>
      <c r="R836" s="7">
        <f t="shared" ref="R836:AB836" si="1439">$C835*R835</f>
        <v>0</v>
      </c>
      <c r="S836" s="7">
        <f t="shared" si="1439"/>
        <v>0</v>
      </c>
      <c r="T836" s="7">
        <f t="shared" si="1439"/>
        <v>0</v>
      </c>
      <c r="U836" s="7">
        <f t="shared" si="1439"/>
        <v>0</v>
      </c>
      <c r="V836" s="7">
        <f t="shared" si="1439"/>
        <v>199.789368</v>
      </c>
      <c r="W836" s="7">
        <f t="shared" si="1439"/>
        <v>0</v>
      </c>
      <c r="X836" s="7">
        <f t="shared" si="1439"/>
        <v>0</v>
      </c>
      <c r="Y836" s="7">
        <f t="shared" si="1439"/>
        <v>0</v>
      </c>
      <c r="Z836" s="7">
        <f t="shared" si="1439"/>
        <v>0</v>
      </c>
      <c r="AA836" s="7">
        <f t="shared" si="1439"/>
        <v>0</v>
      </c>
      <c r="AB836" s="7">
        <f t="shared" si="1439"/>
        <v>0</v>
      </c>
      <c r="AC836" s="67"/>
      <c r="AD836" s="55"/>
    </row>
    <row r="837" spans="1:30" s="52" customFormat="1">
      <c r="A837" s="95" t="s">
        <v>201</v>
      </c>
      <c r="B837" s="29">
        <v>3779024</v>
      </c>
      <c r="C837" s="163">
        <f t="shared" si="1302"/>
        <v>314918.67</v>
      </c>
      <c r="D837" s="38">
        <v>1.6500000000000001E-2</v>
      </c>
      <c r="E837" s="38">
        <v>0.1429</v>
      </c>
      <c r="F837" s="38">
        <v>5.8200000000000002E-2</v>
      </c>
      <c r="G837" s="38">
        <v>7.4899999999999994E-2</v>
      </c>
      <c r="H837" s="38">
        <v>4.0099999999999997E-2</v>
      </c>
      <c r="I837" s="38">
        <v>0.1406</v>
      </c>
      <c r="J837" s="38">
        <v>2.0299999999999999E-2</v>
      </c>
      <c r="K837" s="38">
        <v>3.2099999999999997E-2</v>
      </c>
      <c r="L837" s="38">
        <v>1.5900000000000001E-2</v>
      </c>
      <c r="M837" s="38">
        <v>2.5499999999999998E-2</v>
      </c>
      <c r="N837" s="38">
        <v>0.1389</v>
      </c>
      <c r="O837" s="38">
        <v>2.35E-2</v>
      </c>
      <c r="P837" s="38">
        <v>0</v>
      </c>
      <c r="Q837" s="38">
        <v>3.5900000000000001E-2</v>
      </c>
      <c r="R837" s="38">
        <v>1.8100000000000002E-2</v>
      </c>
      <c r="S837" s="38">
        <v>4.1999999999999997E-3</v>
      </c>
      <c r="T837" s="38">
        <v>5.11E-2</v>
      </c>
      <c r="U837" s="38">
        <v>1.7299999999999999E-2</v>
      </c>
      <c r="V837" s="38">
        <v>3.6799999999999999E-2</v>
      </c>
      <c r="W837" s="38">
        <v>4.4299999999999999E-2</v>
      </c>
      <c r="X837" s="38">
        <v>5.9900000000000002E-2</v>
      </c>
      <c r="Y837" s="38">
        <v>2.3999999999999998E-3</v>
      </c>
      <c r="Z837" s="5">
        <v>0</v>
      </c>
      <c r="AA837" s="5">
        <v>5.9999999999999995E-4</v>
      </c>
      <c r="AB837" s="5">
        <v>0</v>
      </c>
      <c r="AC837" s="67"/>
      <c r="AD837" s="55"/>
    </row>
    <row r="838" spans="1:30" s="52" customFormat="1">
      <c r="A838" s="96"/>
      <c r="B838" s="30"/>
      <c r="C838" s="163"/>
      <c r="D838" s="6">
        <f t="shared" ref="D838" si="1440">$C837*D837</f>
        <v>5196.1580549999999</v>
      </c>
      <c r="E838" s="6">
        <f t="shared" ref="E838" si="1441">$C837*E837</f>
        <v>45001.877943</v>
      </c>
      <c r="F838" s="6">
        <f t="shared" ref="F838:O838" si="1442">$C837*F837</f>
        <v>18328.266594000001</v>
      </c>
      <c r="G838" s="6">
        <f t="shared" si="1442"/>
        <v>23587.408382999998</v>
      </c>
      <c r="H838" s="6">
        <f t="shared" si="1442"/>
        <v>12628.238666999998</v>
      </c>
      <c r="I838" s="6">
        <f t="shared" si="1442"/>
        <v>44277.565001999996</v>
      </c>
      <c r="J838" s="6">
        <f t="shared" si="1442"/>
        <v>6392.8490009999996</v>
      </c>
      <c r="K838" s="6">
        <f t="shared" si="1442"/>
        <v>10108.889306999998</v>
      </c>
      <c r="L838" s="6">
        <f t="shared" si="1442"/>
        <v>5007.2068529999997</v>
      </c>
      <c r="M838" s="6">
        <f t="shared" si="1442"/>
        <v>8030.4260849999991</v>
      </c>
      <c r="N838" s="6">
        <f t="shared" si="1442"/>
        <v>43742.203262999996</v>
      </c>
      <c r="O838" s="6">
        <f t="shared" si="1442"/>
        <v>7400.588745</v>
      </c>
      <c r="P838" s="6">
        <f t="shared" ref="P838" si="1443">$C837*P837</f>
        <v>0</v>
      </c>
      <c r="Q838" s="6">
        <f t="shared" ref="Q838" si="1444">$C837*Q837</f>
        <v>11305.580253</v>
      </c>
      <c r="R838" s="6">
        <f t="shared" ref="R838:AB838" si="1445">$C837*R837</f>
        <v>5700.0279270000001</v>
      </c>
      <c r="S838" s="6">
        <f t="shared" si="1445"/>
        <v>1322.6584139999998</v>
      </c>
      <c r="T838" s="6">
        <f t="shared" si="1445"/>
        <v>16092.344036999999</v>
      </c>
      <c r="U838" s="6">
        <f t="shared" si="1445"/>
        <v>5448.0929909999995</v>
      </c>
      <c r="V838" s="6">
        <f t="shared" si="1445"/>
        <v>11589.007055999999</v>
      </c>
      <c r="W838" s="6">
        <f t="shared" si="1445"/>
        <v>13950.897080999999</v>
      </c>
      <c r="X838" s="6">
        <f t="shared" si="1445"/>
        <v>18863.628333000001</v>
      </c>
      <c r="Y838" s="6">
        <f t="shared" si="1445"/>
        <v>755.80480799999987</v>
      </c>
      <c r="Z838" s="6">
        <f t="shared" si="1445"/>
        <v>0</v>
      </c>
      <c r="AA838" s="6">
        <f t="shared" si="1445"/>
        <v>188.95120199999997</v>
      </c>
      <c r="AB838" s="6">
        <f t="shared" si="1445"/>
        <v>0</v>
      </c>
      <c r="AC838" s="67"/>
      <c r="AD838" s="55"/>
    </row>
    <row r="839" spans="1:30" s="52" customFormat="1">
      <c r="A839" s="95" t="s">
        <v>442</v>
      </c>
      <c r="B839" s="18">
        <v>3779024</v>
      </c>
      <c r="C839" s="163">
        <f t="shared" si="1302"/>
        <v>314918.67</v>
      </c>
      <c r="D839" s="5"/>
      <c r="E839" s="5">
        <v>0.47239999999999999</v>
      </c>
      <c r="F839" s="5"/>
      <c r="G839" s="5">
        <v>0.12820000000000001</v>
      </c>
      <c r="H839" s="5"/>
      <c r="I839" s="5"/>
      <c r="J839" s="5">
        <v>6.4500000000000002E-2</v>
      </c>
      <c r="K839" s="5"/>
      <c r="L839" s="5">
        <v>4.3700000000000003E-2</v>
      </c>
      <c r="M839" s="5"/>
      <c r="N839" s="5">
        <v>0.29099999999999998</v>
      </c>
      <c r="O839" s="5">
        <v>2.0000000000000001E-4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0</v>
      </c>
      <c r="AB839" s="5"/>
      <c r="AC839" s="67"/>
      <c r="AD839" s="55"/>
    </row>
    <row r="840" spans="1:30" s="52" customFormat="1">
      <c r="A840" s="96"/>
      <c r="B840" s="12"/>
      <c r="C840" s="163"/>
      <c r="D840" s="6">
        <f t="shared" ref="D840" si="1446">$C839*D839</f>
        <v>0</v>
      </c>
      <c r="E840" s="6">
        <f t="shared" ref="E840" si="1447">$C839*E839</f>
        <v>148767.57970799998</v>
      </c>
      <c r="F840" s="6">
        <f t="shared" ref="F840:O840" si="1448">$C839*F839</f>
        <v>0</v>
      </c>
      <c r="G840" s="6">
        <f t="shared" si="1448"/>
        <v>40372.573494000004</v>
      </c>
      <c r="H840" s="6">
        <f t="shared" si="1448"/>
        <v>0</v>
      </c>
      <c r="I840" s="6">
        <f t="shared" si="1448"/>
        <v>0</v>
      </c>
      <c r="J840" s="6">
        <f t="shared" si="1448"/>
        <v>20312.254215000001</v>
      </c>
      <c r="K840" s="6">
        <f t="shared" si="1448"/>
        <v>0</v>
      </c>
      <c r="L840" s="6">
        <f t="shared" si="1448"/>
        <v>13761.945879000001</v>
      </c>
      <c r="M840" s="6">
        <f t="shared" si="1448"/>
        <v>0</v>
      </c>
      <c r="N840" s="6">
        <f t="shared" si="1448"/>
        <v>91641.332969999989</v>
      </c>
      <c r="O840" s="6">
        <f t="shared" si="1448"/>
        <v>62.983733999999998</v>
      </c>
      <c r="P840" s="6">
        <f t="shared" ref="P840" si="1449">$C839*P839</f>
        <v>0</v>
      </c>
      <c r="Q840" s="6">
        <f t="shared" ref="Q840" si="1450">$C839*Q839</f>
        <v>0</v>
      </c>
      <c r="R840" s="6">
        <f t="shared" ref="R840:AB840" si="1451">$C839*R839</f>
        <v>0</v>
      </c>
      <c r="S840" s="6">
        <f t="shared" si="1451"/>
        <v>0</v>
      </c>
      <c r="T840" s="6">
        <f t="shared" si="1451"/>
        <v>0</v>
      </c>
      <c r="U840" s="6">
        <f t="shared" si="1451"/>
        <v>0</v>
      </c>
      <c r="V840" s="6">
        <f t="shared" si="1451"/>
        <v>0</v>
      </c>
      <c r="W840" s="6">
        <f t="shared" si="1451"/>
        <v>0</v>
      </c>
      <c r="X840" s="6">
        <f t="shared" si="1451"/>
        <v>0</v>
      </c>
      <c r="Y840" s="6">
        <f t="shared" si="1451"/>
        <v>0</v>
      </c>
      <c r="Z840" s="6">
        <f t="shared" si="1451"/>
        <v>0</v>
      </c>
      <c r="AA840" s="6">
        <f t="shared" si="1451"/>
        <v>0</v>
      </c>
      <c r="AB840" s="6">
        <f t="shared" si="1451"/>
        <v>0</v>
      </c>
      <c r="AC840" s="67"/>
      <c r="AD840" s="55"/>
    </row>
    <row r="841" spans="1:30" s="52" customFormat="1">
      <c r="A841" s="102" t="s">
        <v>202</v>
      </c>
      <c r="B841" s="29">
        <v>535056</v>
      </c>
      <c r="C841" s="163">
        <f t="shared" si="1302"/>
        <v>44588</v>
      </c>
      <c r="D841" s="5"/>
      <c r="E841" s="5"/>
      <c r="F841" s="5"/>
      <c r="G841" s="5">
        <v>0.73019999999999996</v>
      </c>
      <c r="H841" s="5"/>
      <c r="I841" s="5"/>
      <c r="J841" s="5">
        <v>0.19389999999999999</v>
      </c>
      <c r="K841" s="5"/>
      <c r="L841" s="5">
        <v>7.5899999999999995E-2</v>
      </c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67"/>
      <c r="AD841" s="55"/>
    </row>
    <row r="842" spans="1:30" s="52" customFormat="1">
      <c r="A842" s="101"/>
      <c r="B842" s="30"/>
      <c r="C842" s="163"/>
      <c r="D842" s="7">
        <f t="shared" ref="D842" si="1452">$C841*D841</f>
        <v>0</v>
      </c>
      <c r="E842" s="7">
        <f t="shared" ref="E842" si="1453">$C841*E841</f>
        <v>0</v>
      </c>
      <c r="F842" s="7">
        <f t="shared" ref="F842:O842" si="1454">$C841*F841</f>
        <v>0</v>
      </c>
      <c r="G842" s="7">
        <f t="shared" si="1454"/>
        <v>32558.157599999999</v>
      </c>
      <c r="H842" s="7">
        <f t="shared" si="1454"/>
        <v>0</v>
      </c>
      <c r="I842" s="7">
        <f t="shared" si="1454"/>
        <v>0</v>
      </c>
      <c r="J842" s="7">
        <f t="shared" si="1454"/>
        <v>8645.6131999999998</v>
      </c>
      <c r="K842" s="7">
        <f t="shared" si="1454"/>
        <v>0</v>
      </c>
      <c r="L842" s="7">
        <f t="shared" si="1454"/>
        <v>3384.2291999999998</v>
      </c>
      <c r="M842" s="7">
        <f t="shared" si="1454"/>
        <v>0</v>
      </c>
      <c r="N842" s="7">
        <f t="shared" si="1454"/>
        <v>0</v>
      </c>
      <c r="O842" s="7">
        <f t="shared" si="1454"/>
        <v>0</v>
      </c>
      <c r="P842" s="7">
        <f t="shared" ref="P842" si="1455">$C841*P841</f>
        <v>0</v>
      </c>
      <c r="Q842" s="7">
        <f t="shared" ref="Q842" si="1456">$C841*Q841</f>
        <v>0</v>
      </c>
      <c r="R842" s="7">
        <f t="shared" ref="R842:AB842" si="1457">$C841*R841</f>
        <v>0</v>
      </c>
      <c r="S842" s="7">
        <f t="shared" si="1457"/>
        <v>0</v>
      </c>
      <c r="T842" s="7">
        <f t="shared" si="1457"/>
        <v>0</v>
      </c>
      <c r="U842" s="7">
        <f t="shared" si="1457"/>
        <v>0</v>
      </c>
      <c r="V842" s="7">
        <f t="shared" si="1457"/>
        <v>0</v>
      </c>
      <c r="W842" s="7">
        <f t="shared" si="1457"/>
        <v>0</v>
      </c>
      <c r="X842" s="7">
        <f t="shared" si="1457"/>
        <v>0</v>
      </c>
      <c r="Y842" s="7">
        <f t="shared" si="1457"/>
        <v>0</v>
      </c>
      <c r="Z842" s="7">
        <f t="shared" si="1457"/>
        <v>0</v>
      </c>
      <c r="AA842" s="7">
        <f t="shared" si="1457"/>
        <v>0</v>
      </c>
      <c r="AB842" s="7">
        <f t="shared" si="1457"/>
        <v>0</v>
      </c>
      <c r="AC842" s="67"/>
      <c r="AD842" s="55"/>
    </row>
    <row r="843" spans="1:30" s="52" customFormat="1">
      <c r="A843" s="102" t="s">
        <v>203</v>
      </c>
      <c r="B843" s="29">
        <v>649784</v>
      </c>
      <c r="C843" s="163">
        <f t="shared" si="1302"/>
        <v>54148.67</v>
      </c>
      <c r="D843" s="5"/>
      <c r="E843" s="5">
        <v>0.96009999999999995</v>
      </c>
      <c r="F843" s="5">
        <v>6.1999999999999998E-3</v>
      </c>
      <c r="G843" s="5"/>
      <c r="H843" s="5"/>
      <c r="I843" s="5">
        <v>1.9E-3</v>
      </c>
      <c r="J843" s="5">
        <v>4.4000000000000003E-3</v>
      </c>
      <c r="K843" s="5"/>
      <c r="L843" s="5">
        <v>1.2999999999999999E-3</v>
      </c>
      <c r="M843" s="5"/>
      <c r="N843" s="5"/>
      <c r="O843" s="5"/>
      <c r="P843" s="5"/>
      <c r="Q843" s="5"/>
      <c r="R843" s="5"/>
      <c r="S843" s="5"/>
      <c r="T843" s="5"/>
      <c r="U843" s="5">
        <v>2.6100000000000002E-2</v>
      </c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101"/>
      <c r="B844" s="30"/>
      <c r="C844" s="163"/>
      <c r="D844" s="7">
        <f t="shared" ref="D844" si="1458">$C843*D843</f>
        <v>0</v>
      </c>
      <c r="E844" s="7">
        <f t="shared" ref="E844" si="1459">$C843*E843</f>
        <v>51988.138066999993</v>
      </c>
      <c r="F844" s="7">
        <f t="shared" ref="F844:Q844" si="1460">$C843*F843</f>
        <v>335.72175399999998</v>
      </c>
      <c r="G844" s="7">
        <f t="shared" si="1460"/>
        <v>0</v>
      </c>
      <c r="H844" s="7">
        <f t="shared" si="1460"/>
        <v>0</v>
      </c>
      <c r="I844" s="7">
        <f t="shared" si="1460"/>
        <v>102.88247299999999</v>
      </c>
      <c r="J844" s="7">
        <f t="shared" si="1460"/>
        <v>238.25414800000001</v>
      </c>
      <c r="K844" s="7">
        <f t="shared" si="1460"/>
        <v>0</v>
      </c>
      <c r="L844" s="7">
        <f t="shared" si="1460"/>
        <v>70.393270999999999</v>
      </c>
      <c r="M844" s="7">
        <f t="shared" si="1460"/>
        <v>0</v>
      </c>
      <c r="N844" s="7">
        <f t="shared" si="1460"/>
        <v>0</v>
      </c>
      <c r="O844" s="7">
        <f t="shared" si="1460"/>
        <v>0</v>
      </c>
      <c r="P844" s="7">
        <f t="shared" si="1460"/>
        <v>0</v>
      </c>
      <c r="Q844" s="7">
        <f t="shared" si="1460"/>
        <v>0</v>
      </c>
      <c r="R844" s="7">
        <f t="shared" ref="R844" si="1461">$C843*R843</f>
        <v>0</v>
      </c>
      <c r="S844" s="7">
        <f t="shared" ref="S844" si="1462">$C843*S843</f>
        <v>0</v>
      </c>
      <c r="T844" s="7">
        <f t="shared" ref="T844:AB844" si="1463">$C843*T843</f>
        <v>0</v>
      </c>
      <c r="U844" s="7">
        <f t="shared" si="1463"/>
        <v>1413.280287</v>
      </c>
      <c r="V844" s="7">
        <f t="shared" si="1463"/>
        <v>0</v>
      </c>
      <c r="W844" s="7">
        <f t="shared" si="1463"/>
        <v>0</v>
      </c>
      <c r="X844" s="7">
        <f t="shared" si="1463"/>
        <v>0</v>
      </c>
      <c r="Y844" s="7">
        <f t="shared" si="1463"/>
        <v>0</v>
      </c>
      <c r="Z844" s="7">
        <f t="shared" si="1463"/>
        <v>0</v>
      </c>
      <c r="AA844" s="7">
        <f t="shared" si="1463"/>
        <v>0</v>
      </c>
      <c r="AB844" s="7">
        <f t="shared" si="1463"/>
        <v>0</v>
      </c>
      <c r="AC844" s="67"/>
      <c r="AD844" s="55"/>
    </row>
    <row r="845" spans="1:30" s="52" customFormat="1">
      <c r="A845" s="102" t="s">
        <v>204</v>
      </c>
      <c r="B845" s="29">
        <v>2917531</v>
      </c>
      <c r="C845" s="163">
        <f t="shared" si="1302"/>
        <v>243127.58</v>
      </c>
      <c r="D845" s="5"/>
      <c r="E845" s="5">
        <v>0.1416</v>
      </c>
      <c r="F845" s="5">
        <v>0.1288</v>
      </c>
      <c r="G845" s="5">
        <v>0.58579999999999999</v>
      </c>
      <c r="H845" s="5"/>
      <c r="I845" s="5"/>
      <c r="J845" s="5">
        <v>7.1999999999999998E-3</v>
      </c>
      <c r="K845" s="5"/>
      <c r="L845" s="5">
        <v>7.9299999999999995E-2</v>
      </c>
      <c r="M845" s="5"/>
      <c r="N845" s="5"/>
      <c r="O845" s="5"/>
      <c r="P845" s="5"/>
      <c r="Q845" s="5"/>
      <c r="R845" s="5"/>
      <c r="S845" s="5"/>
      <c r="T845" s="5"/>
      <c r="U845" s="5">
        <v>5.7299999999999997E-2</v>
      </c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3"/>
      <c r="D846" s="7">
        <f t="shared" ref="D846" si="1464">$C845*D845</f>
        <v>0</v>
      </c>
      <c r="E846" s="7">
        <f t="shared" ref="E846" si="1465">$C845*E845</f>
        <v>34426.865328</v>
      </c>
      <c r="F846" s="7">
        <f t="shared" ref="F846:AB846" si="1466">$C845*F845</f>
        <v>31314.832304</v>
      </c>
      <c r="G846" s="7">
        <f t="shared" si="1466"/>
        <v>142424.13636399998</v>
      </c>
      <c r="H846" s="7">
        <f t="shared" si="1466"/>
        <v>0</v>
      </c>
      <c r="I846" s="7">
        <f t="shared" si="1466"/>
        <v>0</v>
      </c>
      <c r="J846" s="7">
        <f t="shared" si="1466"/>
        <v>1750.5185759999999</v>
      </c>
      <c r="K846" s="7">
        <f t="shared" si="1466"/>
        <v>0</v>
      </c>
      <c r="L846" s="7">
        <f t="shared" si="1466"/>
        <v>19280.017093999999</v>
      </c>
      <c r="M846" s="7">
        <f t="shared" si="1466"/>
        <v>0</v>
      </c>
      <c r="N846" s="7">
        <f t="shared" si="1466"/>
        <v>0</v>
      </c>
      <c r="O846" s="7">
        <f t="shared" si="1466"/>
        <v>0</v>
      </c>
      <c r="P846" s="7">
        <f t="shared" si="1466"/>
        <v>0</v>
      </c>
      <c r="Q846" s="7">
        <f t="shared" si="1466"/>
        <v>0</v>
      </c>
      <c r="R846" s="7">
        <f t="shared" si="1466"/>
        <v>0</v>
      </c>
      <c r="S846" s="7">
        <f t="shared" si="1466"/>
        <v>0</v>
      </c>
      <c r="T846" s="7">
        <f t="shared" si="1466"/>
        <v>0</v>
      </c>
      <c r="U846" s="7">
        <f t="shared" si="1466"/>
        <v>13931.210333999998</v>
      </c>
      <c r="V846" s="7">
        <f t="shared" si="1466"/>
        <v>0</v>
      </c>
      <c r="W846" s="7">
        <f t="shared" si="1466"/>
        <v>0</v>
      </c>
      <c r="X846" s="7">
        <f t="shared" si="1466"/>
        <v>0</v>
      </c>
      <c r="Y846" s="7">
        <f t="shared" si="1466"/>
        <v>0</v>
      </c>
      <c r="Z846" s="7">
        <f t="shared" si="1466"/>
        <v>0</v>
      </c>
      <c r="AA846" s="7">
        <f t="shared" si="1466"/>
        <v>0</v>
      </c>
      <c r="AB846" s="7">
        <f t="shared" si="1466"/>
        <v>0</v>
      </c>
      <c r="AC846" s="67"/>
      <c r="AD846" s="55"/>
    </row>
    <row r="847" spans="1:30" s="52" customFormat="1">
      <c r="A847" s="102" t="s">
        <v>164</v>
      </c>
      <c r="B847" s="212">
        <v>10484385</v>
      </c>
      <c r="C847" s="211">
        <f t="shared" si="1302"/>
        <v>873698.75</v>
      </c>
      <c r="D847" s="5"/>
      <c r="E847" s="5">
        <v>0.87219999999999998</v>
      </c>
      <c r="F847" s="5">
        <v>8.2199999999999995E-2</v>
      </c>
      <c r="G847" s="5">
        <v>3.5200000000000002E-2</v>
      </c>
      <c r="H847" s="5"/>
      <c r="I847" s="5"/>
      <c r="J847" s="5"/>
      <c r="K847" s="5"/>
      <c r="L847" s="5">
        <v>1.04E-2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3"/>
      <c r="D848" s="7">
        <f t="shared" ref="D848" si="1467">$C847*D847</f>
        <v>0</v>
      </c>
      <c r="E848" s="7">
        <f t="shared" ref="E848" si="1468">$C847*E847</f>
        <v>762040.04975000001</v>
      </c>
      <c r="F848" s="7">
        <f t="shared" ref="F848:AB848" si="1469">$C847*F847</f>
        <v>71818.037249999994</v>
      </c>
      <c r="G848" s="7">
        <f t="shared" si="1469"/>
        <v>30754.196000000004</v>
      </c>
      <c r="H848" s="7">
        <f t="shared" si="1469"/>
        <v>0</v>
      </c>
      <c r="I848" s="7">
        <f t="shared" si="1469"/>
        <v>0</v>
      </c>
      <c r="J848" s="7">
        <f t="shared" si="1469"/>
        <v>0</v>
      </c>
      <c r="K848" s="7">
        <f t="shared" si="1469"/>
        <v>0</v>
      </c>
      <c r="L848" s="7">
        <f t="shared" si="1469"/>
        <v>9086.4669999999987</v>
      </c>
      <c r="M848" s="7">
        <f t="shared" si="1469"/>
        <v>0</v>
      </c>
      <c r="N848" s="7">
        <f t="shared" si="1469"/>
        <v>0</v>
      </c>
      <c r="O848" s="7">
        <f t="shared" si="1469"/>
        <v>0</v>
      </c>
      <c r="P848" s="7">
        <f t="shared" si="1469"/>
        <v>0</v>
      </c>
      <c r="Q848" s="7">
        <f t="shared" si="1469"/>
        <v>0</v>
      </c>
      <c r="R848" s="7">
        <f t="shared" si="1469"/>
        <v>0</v>
      </c>
      <c r="S848" s="7">
        <f t="shared" si="1469"/>
        <v>0</v>
      </c>
      <c r="T848" s="7">
        <f t="shared" si="1469"/>
        <v>0</v>
      </c>
      <c r="U848" s="7">
        <f t="shared" si="1469"/>
        <v>0</v>
      </c>
      <c r="V848" s="7">
        <f t="shared" si="1469"/>
        <v>0</v>
      </c>
      <c r="W848" s="7">
        <f t="shared" si="1469"/>
        <v>0</v>
      </c>
      <c r="X848" s="7">
        <f t="shared" si="1469"/>
        <v>0</v>
      </c>
      <c r="Y848" s="7">
        <f t="shared" si="1469"/>
        <v>0</v>
      </c>
      <c r="Z848" s="7">
        <f t="shared" si="1469"/>
        <v>0</v>
      </c>
      <c r="AA848" s="7">
        <f t="shared" si="1469"/>
        <v>0</v>
      </c>
      <c r="AB848" s="7">
        <f t="shared" si="1469"/>
        <v>0</v>
      </c>
      <c r="AC848" s="67"/>
      <c r="AD848" s="55"/>
    </row>
    <row r="849" spans="1:30" s="52" customFormat="1">
      <c r="A849" s="95" t="s">
        <v>205</v>
      </c>
      <c r="B849" s="29">
        <v>124781.5</v>
      </c>
      <c r="C849" s="163">
        <f t="shared" si="1302"/>
        <v>10398.459999999999</v>
      </c>
      <c r="D849" s="38">
        <v>1.6500000000000001E-2</v>
      </c>
      <c r="E849" s="38">
        <v>0.1429</v>
      </c>
      <c r="F849" s="38">
        <v>5.8200000000000002E-2</v>
      </c>
      <c r="G849" s="38">
        <v>7.4899999999999994E-2</v>
      </c>
      <c r="H849" s="38">
        <v>4.0099999999999997E-2</v>
      </c>
      <c r="I849" s="38">
        <v>0.1406</v>
      </c>
      <c r="J849" s="38">
        <v>2.0299999999999999E-2</v>
      </c>
      <c r="K849" s="38">
        <v>3.2099999999999997E-2</v>
      </c>
      <c r="L849" s="38">
        <v>1.5900000000000001E-2</v>
      </c>
      <c r="M849" s="38">
        <v>2.5499999999999998E-2</v>
      </c>
      <c r="N849" s="38">
        <v>0.1389</v>
      </c>
      <c r="O849" s="38">
        <v>2.35E-2</v>
      </c>
      <c r="P849" s="38">
        <v>0</v>
      </c>
      <c r="Q849" s="38">
        <v>3.5900000000000001E-2</v>
      </c>
      <c r="R849" s="38">
        <v>1.8100000000000002E-2</v>
      </c>
      <c r="S849" s="38">
        <v>4.1999999999999997E-3</v>
      </c>
      <c r="T849" s="38">
        <v>5.11E-2</v>
      </c>
      <c r="U849" s="38">
        <v>1.7299999999999999E-2</v>
      </c>
      <c r="V849" s="38">
        <v>3.6799999999999999E-2</v>
      </c>
      <c r="W849" s="38">
        <v>4.4299999999999999E-2</v>
      </c>
      <c r="X849" s="38">
        <v>5.9900000000000002E-2</v>
      </c>
      <c r="Y849" s="38">
        <v>2.3999999999999998E-3</v>
      </c>
      <c r="Z849" s="5">
        <v>0</v>
      </c>
      <c r="AA849" s="5">
        <v>5.9999999999999995E-4</v>
      </c>
      <c r="AB849" s="5">
        <v>0</v>
      </c>
      <c r="AC849" s="67"/>
      <c r="AD849" s="55"/>
    </row>
    <row r="850" spans="1:30" s="52" customFormat="1">
      <c r="A850" s="96"/>
      <c r="B850" s="30"/>
      <c r="C850" s="163"/>
      <c r="D850" s="6">
        <f t="shared" ref="D850" si="1470">$C849*D849</f>
        <v>171.57459</v>
      </c>
      <c r="E850" s="6">
        <f t="shared" ref="E850" si="1471">$C849*E849</f>
        <v>1485.9399339999998</v>
      </c>
      <c r="F850" s="6">
        <f t="shared" ref="F850:AB850" si="1472">$C849*F849</f>
        <v>605.19037199999991</v>
      </c>
      <c r="G850" s="6">
        <f t="shared" si="1472"/>
        <v>778.84465399999988</v>
      </c>
      <c r="H850" s="6">
        <f t="shared" si="1472"/>
        <v>416.97824599999996</v>
      </c>
      <c r="I850" s="6">
        <f t="shared" si="1472"/>
        <v>1462.0234759999998</v>
      </c>
      <c r="J850" s="6">
        <f t="shared" si="1472"/>
        <v>211.08873799999998</v>
      </c>
      <c r="K850" s="6">
        <f t="shared" si="1472"/>
        <v>333.79056599999996</v>
      </c>
      <c r="L850" s="6">
        <f t="shared" si="1472"/>
        <v>165.33551399999999</v>
      </c>
      <c r="M850" s="6">
        <f t="shared" si="1472"/>
        <v>265.16072999999994</v>
      </c>
      <c r="N850" s="6">
        <f t="shared" si="1472"/>
        <v>1444.3460939999998</v>
      </c>
      <c r="O850" s="6">
        <f t="shared" si="1472"/>
        <v>244.36380999999997</v>
      </c>
      <c r="P850" s="6">
        <f t="shared" si="1472"/>
        <v>0</v>
      </c>
      <c r="Q850" s="6">
        <f t="shared" si="1472"/>
        <v>373.30471399999999</v>
      </c>
      <c r="R850" s="6">
        <f t="shared" si="1472"/>
        <v>188.21212600000001</v>
      </c>
      <c r="S850" s="6">
        <f t="shared" si="1472"/>
        <v>43.673531999999994</v>
      </c>
      <c r="T850" s="6">
        <f t="shared" si="1472"/>
        <v>531.3613059999999</v>
      </c>
      <c r="U850" s="6">
        <f t="shared" si="1472"/>
        <v>179.89335799999998</v>
      </c>
      <c r="V850" s="6">
        <f t="shared" si="1472"/>
        <v>382.66332799999998</v>
      </c>
      <c r="W850" s="6">
        <f t="shared" si="1472"/>
        <v>460.65177799999998</v>
      </c>
      <c r="X850" s="6">
        <f t="shared" si="1472"/>
        <v>622.86775399999999</v>
      </c>
      <c r="Y850" s="6">
        <f t="shared" si="1472"/>
        <v>24.956303999999996</v>
      </c>
      <c r="Z850" s="6">
        <f t="shared" si="1472"/>
        <v>0</v>
      </c>
      <c r="AA850" s="6">
        <f t="shared" si="1472"/>
        <v>6.239075999999999</v>
      </c>
      <c r="AB850" s="6">
        <f t="shared" si="1472"/>
        <v>0</v>
      </c>
      <c r="AC850" s="67"/>
      <c r="AD850" s="55"/>
    </row>
    <row r="851" spans="1:30" s="52" customFormat="1">
      <c r="A851" s="95" t="s">
        <v>443</v>
      </c>
      <c r="B851" s="18">
        <v>124781.5</v>
      </c>
      <c r="C851" s="163">
        <f t="shared" si="1302"/>
        <v>10398.459999999999</v>
      </c>
      <c r="D851" s="5"/>
      <c r="E851" s="5">
        <v>1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96"/>
      <c r="B852" s="12"/>
      <c r="C852" s="163"/>
      <c r="D852" s="6">
        <f t="shared" ref="D852" si="1473">$C851*D851</f>
        <v>0</v>
      </c>
      <c r="E852" s="6">
        <f t="shared" ref="E852" si="1474">$C851*E851</f>
        <v>10398.459999999999</v>
      </c>
      <c r="F852" s="6">
        <f t="shared" ref="F852:O852" si="1475">$C851*F851</f>
        <v>0</v>
      </c>
      <c r="G852" s="6">
        <f t="shared" si="1475"/>
        <v>0</v>
      </c>
      <c r="H852" s="6">
        <f t="shared" si="1475"/>
        <v>0</v>
      </c>
      <c r="I852" s="6">
        <f t="shared" si="1475"/>
        <v>0</v>
      </c>
      <c r="J852" s="6">
        <f t="shared" si="1475"/>
        <v>0</v>
      </c>
      <c r="K852" s="6">
        <f t="shared" si="1475"/>
        <v>0</v>
      </c>
      <c r="L852" s="6">
        <f t="shared" si="1475"/>
        <v>0</v>
      </c>
      <c r="M852" s="6">
        <f t="shared" si="1475"/>
        <v>0</v>
      </c>
      <c r="N852" s="6">
        <f t="shared" si="1475"/>
        <v>0</v>
      </c>
      <c r="O852" s="6">
        <f t="shared" si="1475"/>
        <v>0</v>
      </c>
      <c r="P852" s="6">
        <f t="shared" ref="P852" si="1476">$C851*P851</f>
        <v>0</v>
      </c>
      <c r="Q852" s="6">
        <f t="shared" ref="Q852" si="1477">$C851*Q851</f>
        <v>0</v>
      </c>
      <c r="R852" s="6">
        <f t="shared" ref="R852:AB852" si="1478">$C851*R851</f>
        <v>0</v>
      </c>
      <c r="S852" s="6">
        <f t="shared" si="1478"/>
        <v>0</v>
      </c>
      <c r="T852" s="6">
        <f t="shared" si="1478"/>
        <v>0</v>
      </c>
      <c r="U852" s="6">
        <f t="shared" si="1478"/>
        <v>0</v>
      </c>
      <c r="V852" s="6">
        <f t="shared" si="1478"/>
        <v>0</v>
      </c>
      <c r="W852" s="6">
        <f t="shared" si="1478"/>
        <v>0</v>
      </c>
      <c r="X852" s="6">
        <f t="shared" si="1478"/>
        <v>0</v>
      </c>
      <c r="Y852" s="6">
        <f t="shared" si="1478"/>
        <v>0</v>
      </c>
      <c r="Z852" s="6">
        <f t="shared" si="1478"/>
        <v>0</v>
      </c>
      <c r="AA852" s="6">
        <f t="shared" si="1478"/>
        <v>0</v>
      </c>
      <c r="AB852" s="6">
        <f t="shared" si="1478"/>
        <v>0</v>
      </c>
      <c r="AC852" s="67"/>
      <c r="AD852" s="55"/>
    </row>
    <row r="853" spans="1:30" s="52" customFormat="1">
      <c r="A853" s="102" t="s">
        <v>249</v>
      </c>
      <c r="B853" s="29">
        <v>10102334</v>
      </c>
      <c r="C853" s="163">
        <f t="shared" si="1302"/>
        <v>841861.17</v>
      </c>
      <c r="D853" s="40"/>
      <c r="E853" s="40">
        <v>0.34350000000000003</v>
      </c>
      <c r="F853" s="40">
        <v>3.9399999999999998E-2</v>
      </c>
      <c r="G853" s="40">
        <v>0.37040000000000001</v>
      </c>
      <c r="H853" s="40"/>
      <c r="I853" s="40"/>
      <c r="J853" s="40">
        <v>1.2E-2</v>
      </c>
      <c r="K853" s="40"/>
      <c r="L853" s="40">
        <v>0.1041</v>
      </c>
      <c r="M853" s="40"/>
      <c r="N853" s="40">
        <v>6.1899999999999997E-2</v>
      </c>
      <c r="O853" s="40"/>
      <c r="P853" s="40">
        <v>8.9999999999999998E-4</v>
      </c>
      <c r="Q853" s="40">
        <v>1.3899999999999999E-2</v>
      </c>
      <c r="R853" s="40"/>
      <c r="S853" s="40">
        <v>1.4E-3</v>
      </c>
      <c r="T853" s="40"/>
      <c r="U853" s="40">
        <v>3.09E-2</v>
      </c>
      <c r="V853" s="40"/>
      <c r="W853" s="40"/>
      <c r="X853" s="40">
        <v>0.02</v>
      </c>
      <c r="Y853" s="40">
        <v>8.0000000000000004E-4</v>
      </c>
      <c r="Z853" s="40">
        <v>8.0000000000000004E-4</v>
      </c>
      <c r="AA853" s="40">
        <v>0</v>
      </c>
      <c r="AB853" s="40">
        <v>0</v>
      </c>
      <c r="AC853" s="67"/>
      <c r="AD853" s="55"/>
    </row>
    <row r="854" spans="1:30" s="52" customFormat="1">
      <c r="A854" s="101"/>
      <c r="B854" s="30"/>
      <c r="C854" s="163"/>
      <c r="D854" s="144">
        <f t="shared" ref="D854" si="1479">$C853*D853</f>
        <v>0</v>
      </c>
      <c r="E854" s="144">
        <f t="shared" ref="E854" si="1480">$C853*E853</f>
        <v>289179.31189500005</v>
      </c>
      <c r="F854" s="144">
        <f t="shared" ref="F854:AB854" si="1481">$C853*F853</f>
        <v>33169.330097999999</v>
      </c>
      <c r="G854" s="144">
        <f t="shared" si="1481"/>
        <v>311825.37736800004</v>
      </c>
      <c r="H854" s="144">
        <f t="shared" si="1481"/>
        <v>0</v>
      </c>
      <c r="I854" s="144">
        <f t="shared" si="1481"/>
        <v>0</v>
      </c>
      <c r="J854" s="144">
        <f t="shared" si="1481"/>
        <v>10102.334040000002</v>
      </c>
      <c r="K854" s="144">
        <f t="shared" si="1481"/>
        <v>0</v>
      </c>
      <c r="L854" s="144">
        <f t="shared" si="1481"/>
        <v>87637.747797000004</v>
      </c>
      <c r="M854" s="144">
        <f t="shared" si="1481"/>
        <v>0</v>
      </c>
      <c r="N854" s="144">
        <f t="shared" si="1481"/>
        <v>52111.206423000003</v>
      </c>
      <c r="O854" s="144">
        <f t="shared" si="1481"/>
        <v>0</v>
      </c>
      <c r="P854" s="144">
        <f t="shared" si="1481"/>
        <v>757.67505300000005</v>
      </c>
      <c r="Q854" s="144">
        <f t="shared" si="1481"/>
        <v>11701.870263000001</v>
      </c>
      <c r="R854" s="144">
        <f t="shared" si="1481"/>
        <v>0</v>
      </c>
      <c r="S854" s="144">
        <f t="shared" si="1481"/>
        <v>1178.605638</v>
      </c>
      <c r="T854" s="144">
        <f t="shared" si="1481"/>
        <v>0</v>
      </c>
      <c r="U854" s="144">
        <f t="shared" si="1481"/>
        <v>26013.510153000003</v>
      </c>
      <c r="V854" s="144">
        <f t="shared" si="1481"/>
        <v>0</v>
      </c>
      <c r="W854" s="144">
        <f t="shared" si="1481"/>
        <v>0</v>
      </c>
      <c r="X854" s="144">
        <f t="shared" si="1481"/>
        <v>16837.223400000003</v>
      </c>
      <c r="Y854" s="144">
        <f t="shared" si="1481"/>
        <v>673.48893600000008</v>
      </c>
      <c r="Z854" s="144">
        <f t="shared" si="1481"/>
        <v>673.48893600000008</v>
      </c>
      <c r="AA854" s="144">
        <f t="shared" si="1481"/>
        <v>0</v>
      </c>
      <c r="AB854" s="144">
        <f t="shared" si="1481"/>
        <v>0</v>
      </c>
      <c r="AC854" s="67"/>
      <c r="AD854" s="55"/>
    </row>
    <row r="855" spans="1:30" s="52" customFormat="1">
      <c r="A855" s="102" t="s">
        <v>250</v>
      </c>
      <c r="B855" s="29">
        <v>9017754</v>
      </c>
      <c r="C855" s="163">
        <f t="shared" ref="C855:C917" si="1482">ROUND(B855/12,2)</f>
        <v>751479.5</v>
      </c>
      <c r="D855" s="5"/>
      <c r="E855" s="5">
        <v>0.88300000000000001</v>
      </c>
      <c r="F855" s="5"/>
      <c r="G855" s="5">
        <v>8.8599999999999998E-2</v>
      </c>
      <c r="H855" s="5"/>
      <c r="I855" s="5"/>
      <c r="J855" s="5">
        <v>2.8400000000000002E-2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101"/>
      <c r="B856" s="30"/>
      <c r="C856" s="163"/>
      <c r="D856" s="7">
        <f t="shared" ref="D856" si="1483">$C855*D855</f>
        <v>0</v>
      </c>
      <c r="E856" s="7">
        <f t="shared" ref="E856" si="1484">$C855*E855</f>
        <v>663556.39850000001</v>
      </c>
      <c r="F856" s="7">
        <f t="shared" ref="F856:AB856" si="1485">$C855*F855</f>
        <v>0</v>
      </c>
      <c r="G856" s="7">
        <f t="shared" si="1485"/>
        <v>66581.083700000003</v>
      </c>
      <c r="H856" s="7">
        <f t="shared" si="1485"/>
        <v>0</v>
      </c>
      <c r="I856" s="7">
        <f t="shared" si="1485"/>
        <v>0</v>
      </c>
      <c r="J856" s="7">
        <f t="shared" si="1485"/>
        <v>21342.017800000001</v>
      </c>
      <c r="K856" s="7">
        <f t="shared" si="1485"/>
        <v>0</v>
      </c>
      <c r="L856" s="7">
        <f t="shared" si="1485"/>
        <v>0</v>
      </c>
      <c r="M856" s="7">
        <f t="shared" si="1485"/>
        <v>0</v>
      </c>
      <c r="N856" s="7">
        <f t="shared" si="1485"/>
        <v>0</v>
      </c>
      <c r="O856" s="7">
        <f t="shared" si="1485"/>
        <v>0</v>
      </c>
      <c r="P856" s="7">
        <f t="shared" si="1485"/>
        <v>0</v>
      </c>
      <c r="Q856" s="7">
        <f t="shared" si="1485"/>
        <v>0</v>
      </c>
      <c r="R856" s="7">
        <f t="shared" si="1485"/>
        <v>0</v>
      </c>
      <c r="S856" s="7">
        <f t="shared" si="1485"/>
        <v>0</v>
      </c>
      <c r="T856" s="7">
        <f t="shared" si="1485"/>
        <v>0</v>
      </c>
      <c r="U856" s="7">
        <f t="shared" si="1485"/>
        <v>0</v>
      </c>
      <c r="V856" s="7">
        <f t="shared" si="1485"/>
        <v>0</v>
      </c>
      <c r="W856" s="7">
        <f t="shared" si="1485"/>
        <v>0</v>
      </c>
      <c r="X856" s="7">
        <f t="shared" si="1485"/>
        <v>0</v>
      </c>
      <c r="Y856" s="7">
        <f t="shared" si="1485"/>
        <v>0</v>
      </c>
      <c r="Z856" s="7">
        <f t="shared" si="1485"/>
        <v>0</v>
      </c>
      <c r="AA856" s="7">
        <f t="shared" si="1485"/>
        <v>0</v>
      </c>
      <c r="AB856" s="7">
        <f t="shared" si="1485"/>
        <v>0</v>
      </c>
      <c r="AC856" s="67"/>
      <c r="AD856" s="55"/>
    </row>
    <row r="857" spans="1:30" s="52" customFormat="1">
      <c r="A857" s="102" t="s">
        <v>251</v>
      </c>
      <c r="B857" s="29">
        <v>12014047</v>
      </c>
      <c r="C857" s="163">
        <f t="shared" si="1482"/>
        <v>1001170.58</v>
      </c>
      <c r="D857" s="5"/>
      <c r="E857" s="5">
        <v>0.87180000000000002</v>
      </c>
      <c r="F857" s="5"/>
      <c r="G857" s="5">
        <v>0.10059999999999999</v>
      </c>
      <c r="H857" s="5"/>
      <c r="I857" s="5"/>
      <c r="J857" s="5">
        <v>2.76E-2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67"/>
      <c r="AD857" s="55"/>
    </row>
    <row r="858" spans="1:30" s="52" customFormat="1">
      <c r="A858" s="101"/>
      <c r="B858" s="30"/>
      <c r="C858" s="163"/>
      <c r="D858" s="7">
        <f t="shared" ref="D858" si="1486">$C857*D857</f>
        <v>0</v>
      </c>
      <c r="E858" s="7">
        <f t="shared" ref="E858" si="1487">$C857*E857</f>
        <v>872820.51164399995</v>
      </c>
      <c r="F858" s="7">
        <f t="shared" ref="F858:AB858" si="1488">$C857*F857</f>
        <v>0</v>
      </c>
      <c r="G858" s="7">
        <f t="shared" si="1488"/>
        <v>100717.760348</v>
      </c>
      <c r="H858" s="7">
        <f t="shared" si="1488"/>
        <v>0</v>
      </c>
      <c r="I858" s="7">
        <f t="shared" si="1488"/>
        <v>0</v>
      </c>
      <c r="J858" s="7">
        <f t="shared" si="1488"/>
        <v>27632.308008</v>
      </c>
      <c r="K858" s="7">
        <f t="shared" si="1488"/>
        <v>0</v>
      </c>
      <c r="L858" s="7">
        <f t="shared" si="1488"/>
        <v>0</v>
      </c>
      <c r="M858" s="7">
        <f t="shared" si="1488"/>
        <v>0</v>
      </c>
      <c r="N858" s="7">
        <f t="shared" si="1488"/>
        <v>0</v>
      </c>
      <c r="O858" s="7">
        <f t="shared" si="1488"/>
        <v>0</v>
      </c>
      <c r="P858" s="7">
        <f t="shared" si="1488"/>
        <v>0</v>
      </c>
      <c r="Q858" s="7">
        <f t="shared" si="1488"/>
        <v>0</v>
      </c>
      <c r="R858" s="7">
        <f t="shared" si="1488"/>
        <v>0</v>
      </c>
      <c r="S858" s="7">
        <f t="shared" si="1488"/>
        <v>0</v>
      </c>
      <c r="T858" s="7">
        <f t="shared" si="1488"/>
        <v>0</v>
      </c>
      <c r="U858" s="7">
        <f t="shared" si="1488"/>
        <v>0</v>
      </c>
      <c r="V858" s="7">
        <f t="shared" si="1488"/>
        <v>0</v>
      </c>
      <c r="W858" s="7">
        <f t="shared" si="1488"/>
        <v>0</v>
      </c>
      <c r="X858" s="7">
        <f t="shared" si="1488"/>
        <v>0</v>
      </c>
      <c r="Y858" s="7">
        <f t="shared" si="1488"/>
        <v>0</v>
      </c>
      <c r="Z858" s="7">
        <f t="shared" si="1488"/>
        <v>0</v>
      </c>
      <c r="AA858" s="7">
        <f t="shared" si="1488"/>
        <v>0</v>
      </c>
      <c r="AB858" s="7">
        <f t="shared" si="1488"/>
        <v>0</v>
      </c>
      <c r="AC858" s="67"/>
      <c r="AD858" s="55"/>
    </row>
    <row r="859" spans="1:30" s="52" customFormat="1" ht="12.6" customHeight="1">
      <c r="A859" s="102" t="s">
        <v>252</v>
      </c>
      <c r="B859" s="29">
        <v>1055816</v>
      </c>
      <c r="C859" s="163">
        <f t="shared" si="1482"/>
        <v>87984.67</v>
      </c>
      <c r="D859" s="5"/>
      <c r="E859" s="5">
        <v>0.89970000000000006</v>
      </c>
      <c r="F859" s="5"/>
      <c r="G859" s="5"/>
      <c r="H859" s="5"/>
      <c r="I859" s="5"/>
      <c r="J859" s="5">
        <v>0.1003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3"/>
      <c r="D860" s="7">
        <f t="shared" ref="D860" si="1489">$C859*D859</f>
        <v>0</v>
      </c>
      <c r="E860" s="7">
        <f t="shared" ref="E860" si="1490">$C859*E859</f>
        <v>79159.807599000007</v>
      </c>
      <c r="F860" s="7">
        <f t="shared" ref="F860:AB860" si="1491">$C859*F859</f>
        <v>0</v>
      </c>
      <c r="G860" s="7">
        <f t="shared" si="1491"/>
        <v>0</v>
      </c>
      <c r="H860" s="7">
        <f t="shared" si="1491"/>
        <v>0</v>
      </c>
      <c r="I860" s="7">
        <f t="shared" si="1491"/>
        <v>0</v>
      </c>
      <c r="J860" s="7">
        <f t="shared" si="1491"/>
        <v>8824.8624010000003</v>
      </c>
      <c r="K860" s="7">
        <f t="shared" si="1491"/>
        <v>0</v>
      </c>
      <c r="L860" s="7">
        <f t="shared" si="1491"/>
        <v>0</v>
      </c>
      <c r="M860" s="7">
        <f t="shared" si="1491"/>
        <v>0</v>
      </c>
      <c r="N860" s="7">
        <f t="shared" si="1491"/>
        <v>0</v>
      </c>
      <c r="O860" s="7">
        <f t="shared" si="1491"/>
        <v>0</v>
      </c>
      <c r="P860" s="7">
        <f t="shared" si="1491"/>
        <v>0</v>
      </c>
      <c r="Q860" s="7">
        <f t="shared" si="1491"/>
        <v>0</v>
      </c>
      <c r="R860" s="7">
        <f t="shared" si="1491"/>
        <v>0</v>
      </c>
      <c r="S860" s="7">
        <f t="shared" si="1491"/>
        <v>0</v>
      </c>
      <c r="T860" s="7">
        <f t="shared" si="1491"/>
        <v>0</v>
      </c>
      <c r="U860" s="7">
        <f t="shared" si="1491"/>
        <v>0</v>
      </c>
      <c r="V860" s="7">
        <f t="shared" si="1491"/>
        <v>0</v>
      </c>
      <c r="W860" s="7">
        <f t="shared" si="1491"/>
        <v>0</v>
      </c>
      <c r="X860" s="7">
        <f t="shared" si="1491"/>
        <v>0</v>
      </c>
      <c r="Y860" s="7">
        <f t="shared" si="1491"/>
        <v>0</v>
      </c>
      <c r="Z860" s="7">
        <f t="shared" si="1491"/>
        <v>0</v>
      </c>
      <c r="AA860" s="7">
        <f t="shared" si="1491"/>
        <v>0</v>
      </c>
      <c r="AB860" s="7">
        <f t="shared" si="1491"/>
        <v>0</v>
      </c>
      <c r="AC860" s="67"/>
      <c r="AD860" s="55"/>
    </row>
    <row r="861" spans="1:30" s="52" customFormat="1">
      <c r="A861" s="102" t="s">
        <v>253</v>
      </c>
      <c r="B861" s="29">
        <v>3058139</v>
      </c>
      <c r="C861" s="163">
        <f t="shared" si="1482"/>
        <v>254844.92</v>
      </c>
      <c r="D861" s="5"/>
      <c r="E861" s="5">
        <v>0.90649999999999997</v>
      </c>
      <c r="F861" s="5"/>
      <c r="G861" s="5"/>
      <c r="H861" s="5"/>
      <c r="I861" s="5"/>
      <c r="J861" s="5">
        <v>9.35E-2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3"/>
      <c r="D862" s="7">
        <f t="shared" ref="D862" si="1492">$C861*D861</f>
        <v>0</v>
      </c>
      <c r="E862" s="7">
        <f t="shared" ref="E862" si="1493">$C861*E861</f>
        <v>231016.91998000001</v>
      </c>
      <c r="F862" s="7">
        <f t="shared" ref="F862:AB862" si="1494">$C861*F861</f>
        <v>0</v>
      </c>
      <c r="G862" s="7">
        <f t="shared" si="1494"/>
        <v>0</v>
      </c>
      <c r="H862" s="7">
        <f t="shared" si="1494"/>
        <v>0</v>
      </c>
      <c r="I862" s="7">
        <f t="shared" si="1494"/>
        <v>0</v>
      </c>
      <c r="J862" s="7">
        <f t="shared" si="1494"/>
        <v>23828.000019999999</v>
      </c>
      <c r="K862" s="7">
        <f t="shared" si="1494"/>
        <v>0</v>
      </c>
      <c r="L862" s="7">
        <f t="shared" si="1494"/>
        <v>0</v>
      </c>
      <c r="M862" s="7">
        <f t="shared" si="1494"/>
        <v>0</v>
      </c>
      <c r="N862" s="7">
        <f t="shared" si="1494"/>
        <v>0</v>
      </c>
      <c r="O862" s="7">
        <f t="shared" si="1494"/>
        <v>0</v>
      </c>
      <c r="P862" s="7">
        <f t="shared" si="1494"/>
        <v>0</v>
      </c>
      <c r="Q862" s="7">
        <f t="shared" si="1494"/>
        <v>0</v>
      </c>
      <c r="R862" s="7">
        <f t="shared" si="1494"/>
        <v>0</v>
      </c>
      <c r="S862" s="7">
        <f t="shared" si="1494"/>
        <v>0</v>
      </c>
      <c r="T862" s="7">
        <f t="shared" si="1494"/>
        <v>0</v>
      </c>
      <c r="U862" s="7">
        <f t="shared" si="1494"/>
        <v>0</v>
      </c>
      <c r="V862" s="7">
        <f t="shared" si="1494"/>
        <v>0</v>
      </c>
      <c r="W862" s="7">
        <f t="shared" si="1494"/>
        <v>0</v>
      </c>
      <c r="X862" s="7">
        <f t="shared" si="1494"/>
        <v>0</v>
      </c>
      <c r="Y862" s="7">
        <f t="shared" si="1494"/>
        <v>0</v>
      </c>
      <c r="Z862" s="7">
        <f t="shared" si="1494"/>
        <v>0</v>
      </c>
      <c r="AA862" s="7">
        <f t="shared" si="1494"/>
        <v>0</v>
      </c>
      <c r="AB862" s="7">
        <f t="shared" si="1494"/>
        <v>0</v>
      </c>
      <c r="AC862" s="67"/>
      <c r="AD862" s="55"/>
    </row>
    <row r="863" spans="1:30" s="52" customFormat="1">
      <c r="A863" s="102" t="s">
        <v>254</v>
      </c>
      <c r="B863" s="29">
        <v>1380980</v>
      </c>
      <c r="C863" s="163">
        <f t="shared" si="1482"/>
        <v>115081.67</v>
      </c>
      <c r="D863" s="40"/>
      <c r="E863" s="40">
        <v>0.69410000000000005</v>
      </c>
      <c r="F863" s="40"/>
      <c r="G863" s="40">
        <v>0.2311</v>
      </c>
      <c r="H863" s="40"/>
      <c r="I863" s="40"/>
      <c r="J863" s="40"/>
      <c r="K863" s="40"/>
      <c r="L863" s="40"/>
      <c r="M863" s="40"/>
      <c r="N863" s="40"/>
      <c r="O863" s="40"/>
      <c r="P863" s="40">
        <v>1.9E-3</v>
      </c>
      <c r="Q863" s="40"/>
      <c r="R863" s="40"/>
      <c r="S863" s="40"/>
      <c r="T863" s="40"/>
      <c r="U863" s="40">
        <v>2.4199999999999999E-2</v>
      </c>
      <c r="V863" s="40"/>
      <c r="W863" s="40"/>
      <c r="X863" s="40">
        <v>4.5199999999999997E-2</v>
      </c>
      <c r="Y863" s="40">
        <v>1.8E-3</v>
      </c>
      <c r="Z863" s="40">
        <v>1.6999999999999999E-3</v>
      </c>
      <c r="AA863" s="40">
        <v>0</v>
      </c>
      <c r="AB863" s="40">
        <v>0</v>
      </c>
      <c r="AC863" s="67"/>
      <c r="AD863" s="55"/>
    </row>
    <row r="864" spans="1:30" s="52" customFormat="1">
      <c r="A864" s="101"/>
      <c r="B864" s="30"/>
      <c r="C864" s="163"/>
      <c r="D864" s="144">
        <f t="shared" ref="D864" si="1495">$C863*D863</f>
        <v>0</v>
      </c>
      <c r="E864" s="144">
        <f t="shared" ref="E864" si="1496">$C863*E863</f>
        <v>79878.187147000004</v>
      </c>
      <c r="F864" s="144">
        <f t="shared" ref="F864:AB864" si="1497">$C863*F863</f>
        <v>0</v>
      </c>
      <c r="G864" s="144">
        <f t="shared" si="1497"/>
        <v>26595.373937</v>
      </c>
      <c r="H864" s="144">
        <f t="shared" si="1497"/>
        <v>0</v>
      </c>
      <c r="I864" s="144">
        <f t="shared" si="1497"/>
        <v>0</v>
      </c>
      <c r="J864" s="144">
        <f t="shared" si="1497"/>
        <v>0</v>
      </c>
      <c r="K864" s="144">
        <f t="shared" si="1497"/>
        <v>0</v>
      </c>
      <c r="L864" s="144">
        <f t="shared" si="1497"/>
        <v>0</v>
      </c>
      <c r="M864" s="144">
        <f t="shared" si="1497"/>
        <v>0</v>
      </c>
      <c r="N864" s="144">
        <f t="shared" si="1497"/>
        <v>0</v>
      </c>
      <c r="O864" s="144">
        <f t="shared" si="1497"/>
        <v>0</v>
      </c>
      <c r="P864" s="144">
        <f t="shared" si="1497"/>
        <v>218.65517299999999</v>
      </c>
      <c r="Q864" s="144">
        <f t="shared" si="1497"/>
        <v>0</v>
      </c>
      <c r="R864" s="144">
        <f t="shared" si="1497"/>
        <v>0</v>
      </c>
      <c r="S864" s="144">
        <f t="shared" si="1497"/>
        <v>0</v>
      </c>
      <c r="T864" s="144">
        <f t="shared" si="1497"/>
        <v>0</v>
      </c>
      <c r="U864" s="144">
        <f t="shared" si="1497"/>
        <v>2784.9764139999997</v>
      </c>
      <c r="V864" s="144">
        <f t="shared" si="1497"/>
        <v>0</v>
      </c>
      <c r="W864" s="144">
        <f t="shared" si="1497"/>
        <v>0</v>
      </c>
      <c r="X864" s="144">
        <f t="shared" si="1497"/>
        <v>5201.6914839999999</v>
      </c>
      <c r="Y864" s="144">
        <f t="shared" si="1497"/>
        <v>207.147006</v>
      </c>
      <c r="Z864" s="144">
        <f t="shared" si="1497"/>
        <v>195.63883899999999</v>
      </c>
      <c r="AA864" s="144">
        <f t="shared" si="1497"/>
        <v>0</v>
      </c>
      <c r="AB864" s="144">
        <f t="shared" si="1497"/>
        <v>0</v>
      </c>
      <c r="AC864" s="67"/>
      <c r="AD864" s="55"/>
    </row>
    <row r="865" spans="1:30" s="52" customFormat="1">
      <c r="A865" s="95" t="s">
        <v>255</v>
      </c>
      <c r="B865" s="29">
        <v>1320857.5</v>
      </c>
      <c r="C865" s="163">
        <f t="shared" si="1482"/>
        <v>110071.46</v>
      </c>
      <c r="D865" s="38">
        <v>1.6500000000000001E-2</v>
      </c>
      <c r="E865" s="38">
        <v>0.1429</v>
      </c>
      <c r="F865" s="38">
        <v>5.8200000000000002E-2</v>
      </c>
      <c r="G865" s="38">
        <v>7.4899999999999994E-2</v>
      </c>
      <c r="H865" s="38">
        <v>4.0099999999999997E-2</v>
      </c>
      <c r="I865" s="38">
        <v>0.1406</v>
      </c>
      <c r="J865" s="38">
        <v>2.0299999999999999E-2</v>
      </c>
      <c r="K865" s="38">
        <v>3.2099999999999997E-2</v>
      </c>
      <c r="L865" s="38">
        <v>1.5900000000000001E-2</v>
      </c>
      <c r="M865" s="38">
        <v>2.5499999999999998E-2</v>
      </c>
      <c r="N865" s="38">
        <v>0.1389</v>
      </c>
      <c r="O865" s="38">
        <v>2.35E-2</v>
      </c>
      <c r="P865" s="38">
        <v>0</v>
      </c>
      <c r="Q865" s="38">
        <v>3.5900000000000001E-2</v>
      </c>
      <c r="R865" s="38">
        <v>1.8100000000000002E-2</v>
      </c>
      <c r="S865" s="38">
        <v>4.1999999999999997E-3</v>
      </c>
      <c r="T865" s="38">
        <v>5.11E-2</v>
      </c>
      <c r="U865" s="38">
        <v>1.7299999999999999E-2</v>
      </c>
      <c r="V865" s="38">
        <v>3.6799999999999999E-2</v>
      </c>
      <c r="W865" s="38">
        <v>4.4299999999999999E-2</v>
      </c>
      <c r="X865" s="38">
        <v>5.9900000000000002E-2</v>
      </c>
      <c r="Y865" s="38">
        <v>2.3999999999999998E-3</v>
      </c>
      <c r="Z865" s="5">
        <v>0</v>
      </c>
      <c r="AA865" s="5">
        <v>5.9999999999999995E-4</v>
      </c>
      <c r="AB865" s="5">
        <v>0</v>
      </c>
      <c r="AC865" s="67"/>
      <c r="AD865" s="55"/>
    </row>
    <row r="866" spans="1:30" s="52" customFormat="1">
      <c r="A866" s="96"/>
      <c r="B866" s="30"/>
      <c r="C866" s="163"/>
      <c r="D866" s="6">
        <f t="shared" ref="D866" si="1498">$C865*D865</f>
        <v>1816.1790900000001</v>
      </c>
      <c r="E866" s="6">
        <f t="shared" ref="E866" si="1499">$C865*E865</f>
        <v>15729.211634000001</v>
      </c>
      <c r="F866" s="6">
        <f t="shared" ref="F866:AB866" si="1500">$C865*F865</f>
        <v>6406.1589720000002</v>
      </c>
      <c r="G866" s="6">
        <f t="shared" si="1500"/>
        <v>8244.3523540000006</v>
      </c>
      <c r="H866" s="6">
        <f t="shared" si="1500"/>
        <v>4413.865546</v>
      </c>
      <c r="I866" s="6">
        <f t="shared" si="1500"/>
        <v>15476.047276000001</v>
      </c>
      <c r="J866" s="6">
        <f t="shared" si="1500"/>
        <v>2234.4506379999998</v>
      </c>
      <c r="K866" s="6">
        <f t="shared" si="1500"/>
        <v>3533.293866</v>
      </c>
      <c r="L866" s="6">
        <f t="shared" si="1500"/>
        <v>1750.1362140000001</v>
      </c>
      <c r="M866" s="6">
        <f t="shared" si="1500"/>
        <v>2806.8222299999998</v>
      </c>
      <c r="N866" s="6">
        <f t="shared" si="1500"/>
        <v>15288.925794000001</v>
      </c>
      <c r="O866" s="6">
        <f t="shared" si="1500"/>
        <v>2586.67931</v>
      </c>
      <c r="P866" s="6">
        <f t="shared" si="1500"/>
        <v>0</v>
      </c>
      <c r="Q866" s="6">
        <f t="shared" si="1500"/>
        <v>3951.5654140000006</v>
      </c>
      <c r="R866" s="6">
        <f t="shared" si="1500"/>
        <v>1992.2934260000002</v>
      </c>
      <c r="S866" s="6">
        <f t="shared" si="1500"/>
        <v>462.30013200000002</v>
      </c>
      <c r="T866" s="6">
        <f t="shared" si="1500"/>
        <v>5624.6516060000004</v>
      </c>
      <c r="U866" s="6">
        <f t="shared" si="1500"/>
        <v>1904.2362580000001</v>
      </c>
      <c r="V866" s="6">
        <f t="shared" si="1500"/>
        <v>4050.6297280000003</v>
      </c>
      <c r="W866" s="6">
        <f t="shared" si="1500"/>
        <v>4876.1656780000003</v>
      </c>
      <c r="X866" s="6">
        <f t="shared" si="1500"/>
        <v>6593.2804540000006</v>
      </c>
      <c r="Y866" s="6">
        <f t="shared" si="1500"/>
        <v>264.17150399999997</v>
      </c>
      <c r="Z866" s="6">
        <f t="shared" si="1500"/>
        <v>0</v>
      </c>
      <c r="AA866" s="6">
        <f t="shared" si="1500"/>
        <v>66.042875999999993</v>
      </c>
      <c r="AB866" s="6">
        <f t="shared" si="1500"/>
        <v>0</v>
      </c>
      <c r="AC866" s="67"/>
      <c r="AD866" s="55"/>
    </row>
    <row r="867" spans="1:30" s="52" customFormat="1">
      <c r="A867" s="95" t="s">
        <v>444</v>
      </c>
      <c r="B867" s="18">
        <v>1320857.5</v>
      </c>
      <c r="C867" s="163">
        <f t="shared" si="1482"/>
        <v>110071.46</v>
      </c>
      <c r="D867" s="5"/>
      <c r="E867" s="5">
        <v>1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67"/>
      <c r="AD867" s="55"/>
    </row>
    <row r="868" spans="1:30" s="52" customFormat="1">
      <c r="A868" s="96"/>
      <c r="B868" s="12"/>
      <c r="C868" s="163"/>
      <c r="D868" s="6">
        <f t="shared" ref="D868" si="1501">$C867*D867</f>
        <v>0</v>
      </c>
      <c r="E868" s="6">
        <f t="shared" ref="E868" si="1502">$C867*E867</f>
        <v>110071.46</v>
      </c>
      <c r="F868" s="6">
        <f t="shared" ref="F868:O868" si="1503">$C867*F867</f>
        <v>0</v>
      </c>
      <c r="G868" s="6">
        <f t="shared" si="1503"/>
        <v>0</v>
      </c>
      <c r="H868" s="6">
        <f t="shared" si="1503"/>
        <v>0</v>
      </c>
      <c r="I868" s="6">
        <f t="shared" si="1503"/>
        <v>0</v>
      </c>
      <c r="J868" s="6">
        <f t="shared" si="1503"/>
        <v>0</v>
      </c>
      <c r="K868" s="6">
        <f t="shared" si="1503"/>
        <v>0</v>
      </c>
      <c r="L868" s="6">
        <f t="shared" si="1503"/>
        <v>0</v>
      </c>
      <c r="M868" s="6">
        <f t="shared" si="1503"/>
        <v>0</v>
      </c>
      <c r="N868" s="6">
        <f t="shared" si="1503"/>
        <v>0</v>
      </c>
      <c r="O868" s="6">
        <f t="shared" si="1503"/>
        <v>0</v>
      </c>
      <c r="P868" s="6">
        <f t="shared" ref="P868" si="1504">$C867*P867</f>
        <v>0</v>
      </c>
      <c r="Q868" s="6">
        <f t="shared" ref="Q868" si="1505">$C867*Q867</f>
        <v>0</v>
      </c>
      <c r="R868" s="6">
        <f t="shared" ref="R868:AB868" si="1506">$C867*R867</f>
        <v>0</v>
      </c>
      <c r="S868" s="6">
        <f t="shared" si="1506"/>
        <v>0</v>
      </c>
      <c r="T868" s="6">
        <f t="shared" si="1506"/>
        <v>0</v>
      </c>
      <c r="U868" s="6">
        <f t="shared" si="1506"/>
        <v>0</v>
      </c>
      <c r="V868" s="6">
        <f t="shared" si="1506"/>
        <v>0</v>
      </c>
      <c r="W868" s="6">
        <f t="shared" si="1506"/>
        <v>0</v>
      </c>
      <c r="X868" s="6">
        <f t="shared" si="1506"/>
        <v>0</v>
      </c>
      <c r="Y868" s="6">
        <f t="shared" si="1506"/>
        <v>0</v>
      </c>
      <c r="Z868" s="6">
        <f t="shared" si="1506"/>
        <v>0</v>
      </c>
      <c r="AA868" s="6">
        <f t="shared" si="1506"/>
        <v>0</v>
      </c>
      <c r="AB868" s="6">
        <f t="shared" si="1506"/>
        <v>0</v>
      </c>
      <c r="AC868" s="67"/>
      <c r="AD868" s="55"/>
    </row>
    <row r="869" spans="1:30" s="52" customFormat="1">
      <c r="A869" s="102" t="s">
        <v>256</v>
      </c>
      <c r="B869" s="29">
        <v>8199670</v>
      </c>
      <c r="C869" s="163">
        <f t="shared" si="1482"/>
        <v>683305.83</v>
      </c>
      <c r="D869" s="5"/>
      <c r="E869" s="5">
        <v>0.93740000000000001</v>
      </c>
      <c r="F869" s="5">
        <v>4.3999999999999997E-2</v>
      </c>
      <c r="G869" s="5">
        <v>7.4000000000000003E-3</v>
      </c>
      <c r="H869" s="5"/>
      <c r="I869" s="5"/>
      <c r="J869" s="5"/>
      <c r="K869" s="5"/>
      <c r="L869" s="5">
        <v>1.11E-2</v>
      </c>
      <c r="M869" s="5"/>
      <c r="N869" s="5"/>
      <c r="O869" s="5"/>
      <c r="P869" s="5"/>
      <c r="Q869" s="5"/>
      <c r="R869" s="5"/>
      <c r="S869" s="5"/>
      <c r="T869" s="5"/>
      <c r="U869" s="5">
        <v>1E-4</v>
      </c>
      <c r="V869" s="5"/>
      <c r="W869" s="5"/>
      <c r="X869" s="5"/>
      <c r="Y869" s="5"/>
      <c r="Z869" s="5"/>
      <c r="AA869" s="5"/>
      <c r="AB869" s="5"/>
      <c r="AC869" s="67"/>
      <c r="AD869" s="55"/>
    </row>
    <row r="870" spans="1:30" s="52" customFormat="1">
      <c r="A870" s="101"/>
      <c r="B870" s="30"/>
      <c r="C870" s="163"/>
      <c r="D870" s="7">
        <f t="shared" ref="D870" si="1507">$C869*D869</f>
        <v>0</v>
      </c>
      <c r="E870" s="7">
        <f t="shared" ref="E870" si="1508">$C869*E869</f>
        <v>640530.88504199998</v>
      </c>
      <c r="F870" s="7">
        <f t="shared" ref="F870:AB870" si="1509">$C869*F869</f>
        <v>30065.456519999996</v>
      </c>
      <c r="G870" s="7">
        <f t="shared" si="1509"/>
        <v>5056.4631419999996</v>
      </c>
      <c r="H870" s="7">
        <f t="shared" si="1509"/>
        <v>0</v>
      </c>
      <c r="I870" s="7">
        <f t="shared" si="1509"/>
        <v>0</v>
      </c>
      <c r="J870" s="7">
        <f t="shared" si="1509"/>
        <v>0</v>
      </c>
      <c r="K870" s="7">
        <f t="shared" si="1509"/>
        <v>0</v>
      </c>
      <c r="L870" s="7">
        <f t="shared" si="1509"/>
        <v>7584.6947129999999</v>
      </c>
      <c r="M870" s="7">
        <f t="shared" si="1509"/>
        <v>0</v>
      </c>
      <c r="N870" s="7">
        <f t="shared" si="1509"/>
        <v>0</v>
      </c>
      <c r="O870" s="7">
        <f t="shared" si="1509"/>
        <v>0</v>
      </c>
      <c r="P870" s="7">
        <f t="shared" si="1509"/>
        <v>0</v>
      </c>
      <c r="Q870" s="7">
        <f t="shared" si="1509"/>
        <v>0</v>
      </c>
      <c r="R870" s="7">
        <f t="shared" si="1509"/>
        <v>0</v>
      </c>
      <c r="S870" s="7">
        <f t="shared" si="1509"/>
        <v>0</v>
      </c>
      <c r="T870" s="7">
        <f t="shared" si="1509"/>
        <v>0</v>
      </c>
      <c r="U870" s="7">
        <f t="shared" si="1509"/>
        <v>68.330583000000004</v>
      </c>
      <c r="V870" s="7">
        <f t="shared" si="1509"/>
        <v>0</v>
      </c>
      <c r="W870" s="7">
        <f t="shared" si="1509"/>
        <v>0</v>
      </c>
      <c r="X870" s="7">
        <f t="shared" si="1509"/>
        <v>0</v>
      </c>
      <c r="Y870" s="7">
        <f t="shared" si="1509"/>
        <v>0</v>
      </c>
      <c r="Z870" s="7">
        <f t="shared" si="1509"/>
        <v>0</v>
      </c>
      <c r="AA870" s="7">
        <f t="shared" si="1509"/>
        <v>0</v>
      </c>
      <c r="AB870" s="7">
        <f t="shared" si="1509"/>
        <v>0</v>
      </c>
      <c r="AC870" s="67"/>
      <c r="AD870" s="55"/>
    </row>
    <row r="871" spans="1:30" s="52" customFormat="1">
      <c r="A871" s="102" t="s">
        <v>257</v>
      </c>
      <c r="B871" s="29">
        <v>3951729</v>
      </c>
      <c r="C871" s="163">
        <f t="shared" si="1482"/>
        <v>329310.75</v>
      </c>
      <c r="D871" s="5"/>
      <c r="E871" s="5">
        <v>0.89970000000000006</v>
      </c>
      <c r="F871" s="5"/>
      <c r="G871" s="5"/>
      <c r="H871" s="5"/>
      <c r="I871" s="5"/>
      <c r="J871" s="5">
        <v>0.1003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101"/>
      <c r="B872" s="30"/>
      <c r="C872" s="163"/>
      <c r="D872" s="7">
        <f t="shared" ref="D872" si="1510">$C871*D871</f>
        <v>0</v>
      </c>
      <c r="E872" s="7">
        <f t="shared" ref="E872" si="1511">$C871*E871</f>
        <v>296280.88177500002</v>
      </c>
      <c r="F872" s="7">
        <f t="shared" ref="F872:AB872" si="1512">$C871*F871</f>
        <v>0</v>
      </c>
      <c r="G872" s="7">
        <f t="shared" si="1512"/>
        <v>0</v>
      </c>
      <c r="H872" s="7">
        <f t="shared" si="1512"/>
        <v>0</v>
      </c>
      <c r="I872" s="7">
        <f t="shared" si="1512"/>
        <v>0</v>
      </c>
      <c r="J872" s="7">
        <f t="shared" si="1512"/>
        <v>33029.868224999998</v>
      </c>
      <c r="K872" s="7">
        <f t="shared" si="1512"/>
        <v>0</v>
      </c>
      <c r="L872" s="7">
        <f t="shared" si="1512"/>
        <v>0</v>
      </c>
      <c r="M872" s="7">
        <f t="shared" si="1512"/>
        <v>0</v>
      </c>
      <c r="N872" s="7">
        <f t="shared" si="1512"/>
        <v>0</v>
      </c>
      <c r="O872" s="7">
        <f t="shared" si="1512"/>
        <v>0</v>
      </c>
      <c r="P872" s="7">
        <f t="shared" si="1512"/>
        <v>0</v>
      </c>
      <c r="Q872" s="7">
        <f t="shared" si="1512"/>
        <v>0</v>
      </c>
      <c r="R872" s="7">
        <f t="shared" si="1512"/>
        <v>0</v>
      </c>
      <c r="S872" s="7">
        <f t="shared" si="1512"/>
        <v>0</v>
      </c>
      <c r="T872" s="7">
        <f t="shared" si="1512"/>
        <v>0</v>
      </c>
      <c r="U872" s="7">
        <f t="shared" si="1512"/>
        <v>0</v>
      </c>
      <c r="V872" s="7">
        <f t="shared" si="1512"/>
        <v>0</v>
      </c>
      <c r="W872" s="7">
        <f t="shared" si="1512"/>
        <v>0</v>
      </c>
      <c r="X872" s="7">
        <f t="shared" si="1512"/>
        <v>0</v>
      </c>
      <c r="Y872" s="7">
        <f t="shared" si="1512"/>
        <v>0</v>
      </c>
      <c r="Z872" s="7">
        <f t="shared" si="1512"/>
        <v>0</v>
      </c>
      <c r="AA872" s="7">
        <f t="shared" si="1512"/>
        <v>0</v>
      </c>
      <c r="AB872" s="7">
        <f t="shared" si="1512"/>
        <v>0</v>
      </c>
      <c r="AC872" s="67"/>
      <c r="AD872" s="55"/>
    </row>
    <row r="873" spans="1:30" s="52" customFormat="1">
      <c r="A873" s="102" t="s">
        <v>258</v>
      </c>
      <c r="B873" s="29">
        <v>6552436</v>
      </c>
      <c r="C873" s="163">
        <f t="shared" si="1482"/>
        <v>546036.32999999996</v>
      </c>
      <c r="D873" s="5"/>
      <c r="E873" s="5"/>
      <c r="F873" s="5"/>
      <c r="G873" s="5">
        <v>0.61080000000000001</v>
      </c>
      <c r="H873" s="5"/>
      <c r="I873" s="5"/>
      <c r="J873" s="5"/>
      <c r="K873" s="5"/>
      <c r="L873" s="5">
        <v>0.21870000000000001</v>
      </c>
      <c r="M873" s="5"/>
      <c r="N873" s="5">
        <v>0.13969999999999999</v>
      </c>
      <c r="O873" s="5"/>
      <c r="P873" s="5"/>
      <c r="Q873" s="5"/>
      <c r="R873" s="5"/>
      <c r="S873" s="5"/>
      <c r="T873" s="5"/>
      <c r="U873" s="5">
        <v>3.0800000000000001E-2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3"/>
      <c r="D874" s="7">
        <f t="shared" ref="D874" si="1513">$C873*D873</f>
        <v>0</v>
      </c>
      <c r="E874" s="7">
        <f t="shared" ref="E874" si="1514">$C873*E873</f>
        <v>0</v>
      </c>
      <c r="F874" s="7">
        <f t="shared" ref="F874:AB874" si="1515">$C873*F873</f>
        <v>0</v>
      </c>
      <c r="G874" s="7">
        <f t="shared" si="1515"/>
        <v>333518.99036399997</v>
      </c>
      <c r="H874" s="7">
        <f t="shared" si="1515"/>
        <v>0</v>
      </c>
      <c r="I874" s="7">
        <f t="shared" si="1515"/>
        <v>0</v>
      </c>
      <c r="J874" s="7">
        <f t="shared" si="1515"/>
        <v>0</v>
      </c>
      <c r="K874" s="7">
        <f t="shared" si="1515"/>
        <v>0</v>
      </c>
      <c r="L874" s="7">
        <f t="shared" si="1515"/>
        <v>119418.14537099999</v>
      </c>
      <c r="M874" s="7">
        <f t="shared" si="1515"/>
        <v>0</v>
      </c>
      <c r="N874" s="7">
        <f t="shared" si="1515"/>
        <v>76281.275300999987</v>
      </c>
      <c r="O874" s="7">
        <f t="shared" si="1515"/>
        <v>0</v>
      </c>
      <c r="P874" s="7">
        <f t="shared" si="1515"/>
        <v>0</v>
      </c>
      <c r="Q874" s="7">
        <f t="shared" si="1515"/>
        <v>0</v>
      </c>
      <c r="R874" s="7">
        <f t="shared" si="1515"/>
        <v>0</v>
      </c>
      <c r="S874" s="7">
        <f t="shared" si="1515"/>
        <v>0</v>
      </c>
      <c r="T874" s="7">
        <f t="shared" si="1515"/>
        <v>0</v>
      </c>
      <c r="U874" s="7">
        <f t="shared" si="1515"/>
        <v>16817.918964</v>
      </c>
      <c r="V874" s="7">
        <f t="shared" si="1515"/>
        <v>0</v>
      </c>
      <c r="W874" s="7">
        <f t="shared" si="1515"/>
        <v>0</v>
      </c>
      <c r="X874" s="7">
        <f t="shared" si="1515"/>
        <v>0</v>
      </c>
      <c r="Y874" s="7">
        <f t="shared" si="1515"/>
        <v>0</v>
      </c>
      <c r="Z874" s="7">
        <f t="shared" si="1515"/>
        <v>0</v>
      </c>
      <c r="AA874" s="7">
        <f t="shared" si="1515"/>
        <v>0</v>
      </c>
      <c r="AB874" s="7">
        <f t="shared" si="1515"/>
        <v>0</v>
      </c>
      <c r="AC874" s="67"/>
      <c r="AD874" s="55"/>
    </row>
    <row r="875" spans="1:30" s="52" customFormat="1">
      <c r="A875" s="102" t="s">
        <v>259</v>
      </c>
      <c r="B875" s="29">
        <v>507979</v>
      </c>
      <c r="C875" s="163">
        <f t="shared" si="1482"/>
        <v>42331.58</v>
      </c>
      <c r="D875" s="5"/>
      <c r="E875" s="5">
        <v>0.97989999999999999</v>
      </c>
      <c r="F875" s="5"/>
      <c r="G875" s="5"/>
      <c r="H875" s="5"/>
      <c r="I875" s="5"/>
      <c r="J875" s="5"/>
      <c r="K875" s="5">
        <v>2.01E-2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3"/>
      <c r="D876" s="7">
        <f t="shared" ref="D876" si="1516">$C875*D875</f>
        <v>0</v>
      </c>
      <c r="E876" s="7">
        <f t="shared" ref="E876" si="1517">$C875*E875</f>
        <v>41480.715241999998</v>
      </c>
      <c r="F876" s="7">
        <f t="shared" ref="F876:AB876" si="1518">$C875*F875</f>
        <v>0</v>
      </c>
      <c r="G876" s="7">
        <f t="shared" si="1518"/>
        <v>0</v>
      </c>
      <c r="H876" s="7">
        <f t="shared" si="1518"/>
        <v>0</v>
      </c>
      <c r="I876" s="7">
        <f t="shared" si="1518"/>
        <v>0</v>
      </c>
      <c r="J876" s="7">
        <f t="shared" si="1518"/>
        <v>0</v>
      </c>
      <c r="K876" s="7">
        <f t="shared" si="1518"/>
        <v>850.86475800000005</v>
      </c>
      <c r="L876" s="7">
        <f t="shared" si="1518"/>
        <v>0</v>
      </c>
      <c r="M876" s="7">
        <f t="shared" si="1518"/>
        <v>0</v>
      </c>
      <c r="N876" s="7">
        <f t="shared" si="1518"/>
        <v>0</v>
      </c>
      <c r="O876" s="7">
        <f t="shared" si="1518"/>
        <v>0</v>
      </c>
      <c r="P876" s="7">
        <f t="shared" si="1518"/>
        <v>0</v>
      </c>
      <c r="Q876" s="7">
        <f t="shared" si="1518"/>
        <v>0</v>
      </c>
      <c r="R876" s="7">
        <f t="shared" si="1518"/>
        <v>0</v>
      </c>
      <c r="S876" s="7">
        <f t="shared" si="1518"/>
        <v>0</v>
      </c>
      <c r="T876" s="7">
        <f t="shared" si="1518"/>
        <v>0</v>
      </c>
      <c r="U876" s="7">
        <f t="shared" si="1518"/>
        <v>0</v>
      </c>
      <c r="V876" s="7">
        <f t="shared" si="1518"/>
        <v>0</v>
      </c>
      <c r="W876" s="7">
        <f t="shared" si="1518"/>
        <v>0</v>
      </c>
      <c r="X876" s="7">
        <f t="shared" si="1518"/>
        <v>0</v>
      </c>
      <c r="Y876" s="7">
        <f t="shared" si="1518"/>
        <v>0</v>
      </c>
      <c r="Z876" s="7">
        <f t="shared" si="1518"/>
        <v>0</v>
      </c>
      <c r="AA876" s="7">
        <f t="shared" si="1518"/>
        <v>0</v>
      </c>
      <c r="AB876" s="7">
        <f t="shared" si="1518"/>
        <v>0</v>
      </c>
      <c r="AC876" s="67"/>
      <c r="AD876" s="55"/>
    </row>
    <row r="877" spans="1:30" s="52" customFormat="1">
      <c r="A877" s="95" t="s">
        <v>288</v>
      </c>
      <c r="B877" s="29">
        <v>196328</v>
      </c>
      <c r="C877" s="163">
        <f t="shared" si="1482"/>
        <v>16360.67</v>
      </c>
      <c r="D877" s="38">
        <v>1.6500000000000001E-2</v>
      </c>
      <c r="E877" s="38">
        <v>0.1429</v>
      </c>
      <c r="F877" s="38">
        <v>5.8200000000000002E-2</v>
      </c>
      <c r="G877" s="38">
        <v>7.4899999999999994E-2</v>
      </c>
      <c r="H877" s="38">
        <v>4.0099999999999997E-2</v>
      </c>
      <c r="I877" s="38">
        <v>0.1406</v>
      </c>
      <c r="J877" s="38">
        <v>2.0299999999999999E-2</v>
      </c>
      <c r="K877" s="38">
        <v>3.2099999999999997E-2</v>
      </c>
      <c r="L877" s="38">
        <v>1.5900000000000001E-2</v>
      </c>
      <c r="M877" s="38">
        <v>2.5499999999999998E-2</v>
      </c>
      <c r="N877" s="38">
        <v>0.1389</v>
      </c>
      <c r="O877" s="38">
        <v>2.35E-2</v>
      </c>
      <c r="P877" s="38">
        <v>0</v>
      </c>
      <c r="Q877" s="38">
        <v>3.5900000000000001E-2</v>
      </c>
      <c r="R877" s="38">
        <v>1.8100000000000002E-2</v>
      </c>
      <c r="S877" s="38">
        <v>4.1999999999999997E-3</v>
      </c>
      <c r="T877" s="38">
        <v>5.11E-2</v>
      </c>
      <c r="U877" s="38">
        <v>1.7299999999999999E-2</v>
      </c>
      <c r="V877" s="38">
        <v>3.6799999999999999E-2</v>
      </c>
      <c r="W877" s="38">
        <v>4.4299999999999999E-2</v>
      </c>
      <c r="X877" s="38">
        <v>5.9900000000000002E-2</v>
      </c>
      <c r="Y877" s="38">
        <v>2.3999999999999998E-3</v>
      </c>
      <c r="Z877" s="5">
        <v>0</v>
      </c>
      <c r="AA877" s="5">
        <v>5.9999999999999995E-4</v>
      </c>
      <c r="AB877" s="5">
        <v>0</v>
      </c>
      <c r="AC877" s="67"/>
      <c r="AD877" s="55"/>
    </row>
    <row r="878" spans="1:30" s="52" customFormat="1">
      <c r="A878" s="96"/>
      <c r="B878" s="30"/>
      <c r="C878" s="163"/>
      <c r="D878" s="6">
        <f t="shared" ref="D878" si="1519">$C877*D877</f>
        <v>269.951055</v>
      </c>
      <c r="E878" s="6">
        <f t="shared" ref="E878" si="1520">$C877*E877</f>
        <v>2337.9397429999999</v>
      </c>
      <c r="F878" s="6">
        <f t="shared" ref="F878:AB878" si="1521">$C877*F877</f>
        <v>952.19099400000005</v>
      </c>
      <c r="G878" s="6">
        <f t="shared" si="1521"/>
        <v>1225.4141829999999</v>
      </c>
      <c r="H878" s="6">
        <f t="shared" si="1521"/>
        <v>656.06286699999998</v>
      </c>
      <c r="I878" s="6">
        <f t="shared" si="1521"/>
        <v>2300.3102020000001</v>
      </c>
      <c r="J878" s="6">
        <f t="shared" si="1521"/>
        <v>332.121601</v>
      </c>
      <c r="K878" s="6">
        <f t="shared" si="1521"/>
        <v>525.17750699999999</v>
      </c>
      <c r="L878" s="6">
        <f t="shared" si="1521"/>
        <v>260.13465300000001</v>
      </c>
      <c r="M878" s="6">
        <f t="shared" si="1521"/>
        <v>417.19708499999996</v>
      </c>
      <c r="N878" s="6">
        <f t="shared" si="1521"/>
        <v>2272.4970629999998</v>
      </c>
      <c r="O878" s="6">
        <f t="shared" si="1521"/>
        <v>384.47574500000002</v>
      </c>
      <c r="P878" s="6">
        <f t="shared" si="1521"/>
        <v>0</v>
      </c>
      <c r="Q878" s="6">
        <f t="shared" si="1521"/>
        <v>587.34805300000005</v>
      </c>
      <c r="R878" s="6">
        <f t="shared" si="1521"/>
        <v>296.12812700000001</v>
      </c>
      <c r="S878" s="6">
        <f t="shared" si="1521"/>
        <v>68.71481399999999</v>
      </c>
      <c r="T878" s="6">
        <f t="shared" si="1521"/>
        <v>836.03023699999994</v>
      </c>
      <c r="U878" s="6">
        <f t="shared" si="1521"/>
        <v>283.03959099999997</v>
      </c>
      <c r="V878" s="6">
        <f t="shared" si="1521"/>
        <v>602.07265599999994</v>
      </c>
      <c r="W878" s="6">
        <f t="shared" si="1521"/>
        <v>724.77768100000003</v>
      </c>
      <c r="X878" s="6">
        <f t="shared" si="1521"/>
        <v>980.00413300000002</v>
      </c>
      <c r="Y878" s="6">
        <f t="shared" si="1521"/>
        <v>39.265608</v>
      </c>
      <c r="Z878" s="6">
        <f t="shared" si="1521"/>
        <v>0</v>
      </c>
      <c r="AA878" s="6">
        <f t="shared" si="1521"/>
        <v>9.8164020000000001</v>
      </c>
      <c r="AB878" s="6">
        <f t="shared" si="1521"/>
        <v>0</v>
      </c>
      <c r="AC878" s="67"/>
      <c r="AD878" s="55"/>
    </row>
    <row r="879" spans="1:30" s="52" customFormat="1">
      <c r="A879" s="95" t="s">
        <v>460</v>
      </c>
      <c r="B879" s="18">
        <v>196328</v>
      </c>
      <c r="C879" s="163">
        <f t="shared" si="1482"/>
        <v>16360.67</v>
      </c>
      <c r="D879" s="5"/>
      <c r="E879" s="5">
        <v>0.37659999999999999</v>
      </c>
      <c r="F879" s="5"/>
      <c r="G879" s="5"/>
      <c r="H879" s="5">
        <v>0.2621</v>
      </c>
      <c r="I879" s="5"/>
      <c r="J879" s="5">
        <v>1E-4</v>
      </c>
      <c r="K879" s="5">
        <v>2.0000000000000001E-4</v>
      </c>
      <c r="L879" s="5"/>
      <c r="M879" s="5"/>
      <c r="N879" s="5"/>
      <c r="O879" s="5">
        <v>1E-4</v>
      </c>
      <c r="P879" s="5"/>
      <c r="Q879" s="5"/>
      <c r="R879" s="5"/>
      <c r="S879" s="5"/>
      <c r="T879" s="5"/>
      <c r="U879" s="5"/>
      <c r="V879" s="5">
        <v>0.3609</v>
      </c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96"/>
      <c r="B880" s="12"/>
      <c r="C880" s="163"/>
      <c r="D880" s="6">
        <f t="shared" ref="D880" si="1522">$C879*D879</f>
        <v>0</v>
      </c>
      <c r="E880" s="6">
        <f t="shared" ref="E880" si="1523">$C879*E879</f>
        <v>6161.4283219999998</v>
      </c>
      <c r="F880" s="6">
        <f t="shared" ref="F880:O880" si="1524">$C879*F879</f>
        <v>0</v>
      </c>
      <c r="G880" s="6">
        <f t="shared" si="1524"/>
        <v>0</v>
      </c>
      <c r="H880" s="6">
        <f t="shared" si="1524"/>
        <v>4288.1316070000003</v>
      </c>
      <c r="I880" s="6">
        <f t="shared" si="1524"/>
        <v>0</v>
      </c>
      <c r="J880" s="6">
        <f t="shared" si="1524"/>
        <v>1.6360670000000002</v>
      </c>
      <c r="K880" s="6">
        <f t="shared" si="1524"/>
        <v>3.2721340000000003</v>
      </c>
      <c r="L880" s="6">
        <f t="shared" si="1524"/>
        <v>0</v>
      </c>
      <c r="M880" s="6">
        <f t="shared" si="1524"/>
        <v>0</v>
      </c>
      <c r="N880" s="6">
        <f t="shared" si="1524"/>
        <v>0</v>
      </c>
      <c r="O880" s="6">
        <f t="shared" si="1524"/>
        <v>1.6360670000000002</v>
      </c>
      <c r="P880" s="6">
        <f t="shared" ref="P880" si="1525">$C879*P879</f>
        <v>0</v>
      </c>
      <c r="Q880" s="6">
        <f t="shared" ref="Q880" si="1526">$C879*Q879</f>
        <v>0</v>
      </c>
      <c r="R880" s="6">
        <f t="shared" ref="R880:AB880" si="1527">$C879*R879</f>
        <v>0</v>
      </c>
      <c r="S880" s="6">
        <f t="shared" si="1527"/>
        <v>0</v>
      </c>
      <c r="T880" s="6">
        <f t="shared" si="1527"/>
        <v>0</v>
      </c>
      <c r="U880" s="6">
        <f t="shared" si="1527"/>
        <v>0</v>
      </c>
      <c r="V880" s="6">
        <f t="shared" si="1527"/>
        <v>5904.5658030000004</v>
      </c>
      <c r="W880" s="6">
        <f t="shared" si="1527"/>
        <v>0</v>
      </c>
      <c r="X880" s="6">
        <f t="shared" si="1527"/>
        <v>0</v>
      </c>
      <c r="Y880" s="6">
        <f t="shared" si="1527"/>
        <v>0</v>
      </c>
      <c r="Z880" s="6">
        <f t="shared" si="1527"/>
        <v>0</v>
      </c>
      <c r="AA880" s="6">
        <f t="shared" si="1527"/>
        <v>0</v>
      </c>
      <c r="AB880" s="6">
        <f t="shared" si="1527"/>
        <v>0</v>
      </c>
      <c r="AC880" s="67"/>
      <c r="AD880" s="55"/>
    </row>
    <row r="881" spans="1:30" s="52" customFormat="1">
      <c r="A881" s="102" t="s">
        <v>289</v>
      </c>
      <c r="B881" s="29">
        <v>1721694</v>
      </c>
      <c r="C881" s="163">
        <f t="shared" si="1482"/>
        <v>143474.5</v>
      </c>
      <c r="D881" s="38">
        <v>1.6500000000000001E-2</v>
      </c>
      <c r="E881" s="38">
        <v>0.1429</v>
      </c>
      <c r="F881" s="38">
        <v>5.8200000000000002E-2</v>
      </c>
      <c r="G881" s="38">
        <v>7.4899999999999994E-2</v>
      </c>
      <c r="H881" s="38">
        <v>4.0099999999999997E-2</v>
      </c>
      <c r="I881" s="38">
        <v>0.1406</v>
      </c>
      <c r="J881" s="38">
        <v>2.0299999999999999E-2</v>
      </c>
      <c r="K881" s="38">
        <v>3.2099999999999997E-2</v>
      </c>
      <c r="L881" s="38">
        <v>1.5900000000000001E-2</v>
      </c>
      <c r="M881" s="38">
        <v>2.5499999999999998E-2</v>
      </c>
      <c r="N881" s="38">
        <v>0.1389</v>
      </c>
      <c r="O881" s="38">
        <v>2.35E-2</v>
      </c>
      <c r="P881" s="38">
        <v>0</v>
      </c>
      <c r="Q881" s="38">
        <v>3.5900000000000001E-2</v>
      </c>
      <c r="R881" s="38">
        <v>1.8100000000000002E-2</v>
      </c>
      <c r="S881" s="38">
        <v>4.1999999999999997E-3</v>
      </c>
      <c r="T881" s="38">
        <v>5.11E-2</v>
      </c>
      <c r="U881" s="38">
        <v>1.7299999999999999E-2</v>
      </c>
      <c r="V881" s="38">
        <v>3.6799999999999999E-2</v>
      </c>
      <c r="W881" s="38">
        <v>4.4299999999999999E-2</v>
      </c>
      <c r="X881" s="38">
        <v>5.9900000000000002E-2</v>
      </c>
      <c r="Y881" s="38">
        <v>2.3999999999999998E-3</v>
      </c>
      <c r="Z881" s="5">
        <v>0</v>
      </c>
      <c r="AA881" s="5">
        <v>5.9999999999999995E-4</v>
      </c>
      <c r="AB881" s="5">
        <v>0</v>
      </c>
      <c r="AC881" s="67"/>
      <c r="AD881" s="55"/>
    </row>
    <row r="882" spans="1:30" s="52" customFormat="1">
      <c r="A882" s="101"/>
      <c r="B882" s="30"/>
      <c r="C882" s="163"/>
      <c r="D882" s="7">
        <f t="shared" ref="D882" si="1528">$C881*D881</f>
        <v>2367.3292500000002</v>
      </c>
      <c r="E882" s="7">
        <f t="shared" ref="E882" si="1529">$C881*E881</f>
        <v>20502.50605</v>
      </c>
      <c r="F882" s="7">
        <f t="shared" ref="F882:AB882" si="1530">$C881*F881</f>
        <v>8350.2159000000011</v>
      </c>
      <c r="G882" s="7">
        <f t="shared" si="1530"/>
        <v>10746.240049999999</v>
      </c>
      <c r="H882" s="7">
        <f t="shared" si="1530"/>
        <v>5753.3274499999998</v>
      </c>
      <c r="I882" s="7">
        <f t="shared" si="1530"/>
        <v>20172.5147</v>
      </c>
      <c r="J882" s="7">
        <f t="shared" si="1530"/>
        <v>2912.53235</v>
      </c>
      <c r="K882" s="7">
        <f t="shared" si="1530"/>
        <v>4605.5314499999995</v>
      </c>
      <c r="L882" s="7">
        <f t="shared" si="1530"/>
        <v>2281.2445500000003</v>
      </c>
      <c r="M882" s="7">
        <f t="shared" si="1530"/>
        <v>3658.5997499999999</v>
      </c>
      <c r="N882" s="7">
        <f t="shared" si="1530"/>
        <v>19928.608049999999</v>
      </c>
      <c r="O882" s="7">
        <f t="shared" si="1530"/>
        <v>3371.6507499999998</v>
      </c>
      <c r="P882" s="7">
        <f t="shared" si="1530"/>
        <v>0</v>
      </c>
      <c r="Q882" s="7">
        <f t="shared" si="1530"/>
        <v>5150.7345500000001</v>
      </c>
      <c r="R882" s="7">
        <f t="shared" si="1530"/>
        <v>2596.8884500000004</v>
      </c>
      <c r="S882" s="7">
        <f t="shared" si="1530"/>
        <v>602.59289999999999</v>
      </c>
      <c r="T882" s="7">
        <f t="shared" si="1530"/>
        <v>7331.5469499999999</v>
      </c>
      <c r="U882" s="7">
        <f t="shared" si="1530"/>
        <v>2482.1088500000001</v>
      </c>
      <c r="V882" s="7">
        <f t="shared" si="1530"/>
        <v>5279.8616000000002</v>
      </c>
      <c r="W882" s="7">
        <f t="shared" si="1530"/>
        <v>6355.9203499999994</v>
      </c>
      <c r="X882" s="7">
        <f t="shared" si="1530"/>
        <v>8594.12255</v>
      </c>
      <c r="Y882" s="7">
        <f t="shared" si="1530"/>
        <v>344.33879999999999</v>
      </c>
      <c r="Z882" s="7">
        <f t="shared" si="1530"/>
        <v>0</v>
      </c>
      <c r="AA882" s="7">
        <f t="shared" si="1530"/>
        <v>86.084699999999998</v>
      </c>
      <c r="AB882" s="7">
        <f t="shared" si="1530"/>
        <v>0</v>
      </c>
      <c r="AC882" s="67"/>
      <c r="AD882" s="55"/>
    </row>
    <row r="883" spans="1:30" s="52" customFormat="1">
      <c r="A883" s="102" t="s">
        <v>296</v>
      </c>
      <c r="B883" s="29">
        <v>1721694</v>
      </c>
      <c r="C883" s="163">
        <f t="shared" si="1482"/>
        <v>143474.5</v>
      </c>
      <c r="D883" s="5"/>
      <c r="E883" s="5">
        <v>0.37659999999999999</v>
      </c>
      <c r="F883" s="5"/>
      <c r="G883" s="5"/>
      <c r="H883" s="5">
        <v>0.2621</v>
      </c>
      <c r="I883" s="5"/>
      <c r="J883" s="5">
        <v>1E-4</v>
      </c>
      <c r="K883" s="5">
        <v>2.0000000000000001E-4</v>
      </c>
      <c r="L883" s="5"/>
      <c r="M883" s="5"/>
      <c r="N883" s="5"/>
      <c r="O883" s="5">
        <v>1E-4</v>
      </c>
      <c r="P883" s="5"/>
      <c r="Q883" s="5"/>
      <c r="R883" s="5"/>
      <c r="S883" s="5"/>
      <c r="T883" s="5"/>
      <c r="U883" s="5"/>
      <c r="V883" s="5">
        <v>0.3609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101"/>
      <c r="B884" s="30"/>
      <c r="C884" s="163"/>
      <c r="D884" s="7">
        <f t="shared" ref="D884" si="1531">$C883*D883</f>
        <v>0</v>
      </c>
      <c r="E884" s="7">
        <f t="shared" ref="E884" si="1532">$C883*E883</f>
        <v>54032.496699999996</v>
      </c>
      <c r="F884" s="7">
        <f t="shared" ref="F884:AB884" si="1533">$C883*F883</f>
        <v>0</v>
      </c>
      <c r="G884" s="7">
        <f t="shared" si="1533"/>
        <v>0</v>
      </c>
      <c r="H884" s="7">
        <f t="shared" si="1533"/>
        <v>37604.666449999997</v>
      </c>
      <c r="I884" s="7">
        <f t="shared" si="1533"/>
        <v>0</v>
      </c>
      <c r="J884" s="7">
        <f t="shared" si="1533"/>
        <v>14.34745</v>
      </c>
      <c r="K884" s="7">
        <f t="shared" si="1533"/>
        <v>28.694900000000001</v>
      </c>
      <c r="L884" s="7">
        <f t="shared" si="1533"/>
        <v>0</v>
      </c>
      <c r="M884" s="7">
        <f t="shared" si="1533"/>
        <v>0</v>
      </c>
      <c r="N884" s="7">
        <f t="shared" si="1533"/>
        <v>0</v>
      </c>
      <c r="O884" s="7">
        <f t="shared" si="1533"/>
        <v>14.34745</v>
      </c>
      <c r="P884" s="7">
        <f t="shared" si="1533"/>
        <v>0</v>
      </c>
      <c r="Q884" s="7">
        <f t="shared" si="1533"/>
        <v>0</v>
      </c>
      <c r="R884" s="7">
        <f t="shared" si="1533"/>
        <v>0</v>
      </c>
      <c r="S884" s="7">
        <f t="shared" si="1533"/>
        <v>0</v>
      </c>
      <c r="T884" s="7">
        <f t="shared" si="1533"/>
        <v>0</v>
      </c>
      <c r="U884" s="7">
        <f t="shared" si="1533"/>
        <v>0</v>
      </c>
      <c r="V884" s="7">
        <f t="shared" si="1533"/>
        <v>51779.947050000002</v>
      </c>
      <c r="W884" s="7">
        <f t="shared" si="1533"/>
        <v>0</v>
      </c>
      <c r="X884" s="7">
        <f t="shared" si="1533"/>
        <v>0</v>
      </c>
      <c r="Y884" s="7">
        <f t="shared" si="1533"/>
        <v>0</v>
      </c>
      <c r="Z884" s="7">
        <f t="shared" si="1533"/>
        <v>0</v>
      </c>
      <c r="AA884" s="7">
        <f t="shared" si="1533"/>
        <v>0</v>
      </c>
      <c r="AB884" s="7">
        <f t="shared" si="1533"/>
        <v>0</v>
      </c>
      <c r="AC884" s="67"/>
      <c r="AD884" s="55"/>
    </row>
    <row r="885" spans="1:30" s="52" customFormat="1">
      <c r="A885" s="95" t="s">
        <v>290</v>
      </c>
      <c r="B885" s="29">
        <v>307885</v>
      </c>
      <c r="C885" s="163">
        <f t="shared" si="1482"/>
        <v>25657.08</v>
      </c>
      <c r="D885" s="38">
        <v>1.6500000000000001E-2</v>
      </c>
      <c r="E885" s="38">
        <v>0.1429</v>
      </c>
      <c r="F885" s="38">
        <v>5.8200000000000002E-2</v>
      </c>
      <c r="G885" s="38">
        <v>7.4899999999999994E-2</v>
      </c>
      <c r="H885" s="38">
        <v>4.0099999999999997E-2</v>
      </c>
      <c r="I885" s="38">
        <v>0.1406</v>
      </c>
      <c r="J885" s="38">
        <v>2.0299999999999999E-2</v>
      </c>
      <c r="K885" s="38">
        <v>3.2099999999999997E-2</v>
      </c>
      <c r="L885" s="38">
        <v>1.5900000000000001E-2</v>
      </c>
      <c r="M885" s="38">
        <v>2.5499999999999998E-2</v>
      </c>
      <c r="N885" s="38">
        <v>0.1389</v>
      </c>
      <c r="O885" s="38">
        <v>2.35E-2</v>
      </c>
      <c r="P885" s="38">
        <v>0</v>
      </c>
      <c r="Q885" s="38">
        <v>3.5900000000000001E-2</v>
      </c>
      <c r="R885" s="38">
        <v>1.8100000000000002E-2</v>
      </c>
      <c r="S885" s="38">
        <v>4.1999999999999997E-3</v>
      </c>
      <c r="T885" s="38">
        <v>5.11E-2</v>
      </c>
      <c r="U885" s="38">
        <v>1.7299999999999999E-2</v>
      </c>
      <c r="V885" s="38">
        <v>3.6799999999999999E-2</v>
      </c>
      <c r="W885" s="38">
        <v>4.4299999999999999E-2</v>
      </c>
      <c r="X885" s="38">
        <v>5.9900000000000002E-2</v>
      </c>
      <c r="Y885" s="38">
        <v>2.3999999999999998E-3</v>
      </c>
      <c r="Z885" s="5">
        <v>0</v>
      </c>
      <c r="AA885" s="5">
        <v>5.9999999999999995E-4</v>
      </c>
      <c r="AB885" s="5">
        <v>0</v>
      </c>
      <c r="AC885" s="67"/>
      <c r="AD885" s="55"/>
    </row>
    <row r="886" spans="1:30" s="52" customFormat="1">
      <c r="A886" s="96"/>
      <c r="B886" s="30"/>
      <c r="C886" s="163"/>
      <c r="D886" s="6">
        <f t="shared" ref="D886" si="1534">$C885*D885</f>
        <v>423.34182000000004</v>
      </c>
      <c r="E886" s="6">
        <f t="shared" ref="E886" si="1535">$C885*E885</f>
        <v>3666.3967320000002</v>
      </c>
      <c r="F886" s="6">
        <f t="shared" ref="F886:AB886" si="1536">$C885*F885</f>
        <v>1493.242056</v>
      </c>
      <c r="G886" s="6">
        <f t="shared" si="1536"/>
        <v>1921.7152920000001</v>
      </c>
      <c r="H886" s="6">
        <f t="shared" si="1536"/>
        <v>1028.8489079999999</v>
      </c>
      <c r="I886" s="6">
        <f t="shared" si="1536"/>
        <v>3607.3854480000005</v>
      </c>
      <c r="J886" s="6">
        <f t="shared" si="1536"/>
        <v>520.83872399999996</v>
      </c>
      <c r="K886" s="6">
        <f t="shared" si="1536"/>
        <v>823.59226799999999</v>
      </c>
      <c r="L886" s="6">
        <f t="shared" si="1536"/>
        <v>407.94757200000004</v>
      </c>
      <c r="M886" s="6">
        <f t="shared" si="1536"/>
        <v>654.25554</v>
      </c>
      <c r="N886" s="6">
        <f t="shared" si="1536"/>
        <v>3563.7684120000004</v>
      </c>
      <c r="O886" s="6">
        <f t="shared" si="1536"/>
        <v>602.94138000000009</v>
      </c>
      <c r="P886" s="6">
        <f t="shared" si="1536"/>
        <v>0</v>
      </c>
      <c r="Q886" s="6">
        <f t="shared" si="1536"/>
        <v>921.08917200000008</v>
      </c>
      <c r="R886" s="6">
        <f t="shared" si="1536"/>
        <v>464.39314800000005</v>
      </c>
      <c r="S886" s="6">
        <f t="shared" si="1536"/>
        <v>107.759736</v>
      </c>
      <c r="T886" s="6">
        <f t="shared" si="1536"/>
        <v>1311.0767880000001</v>
      </c>
      <c r="U886" s="6">
        <f t="shared" si="1536"/>
        <v>443.86748399999999</v>
      </c>
      <c r="V886" s="6">
        <f t="shared" si="1536"/>
        <v>944.18054400000005</v>
      </c>
      <c r="W886" s="6">
        <f t="shared" si="1536"/>
        <v>1136.6086440000001</v>
      </c>
      <c r="X886" s="6">
        <f t="shared" si="1536"/>
        <v>1536.8590920000001</v>
      </c>
      <c r="Y886" s="6">
        <f t="shared" si="1536"/>
        <v>61.576991999999997</v>
      </c>
      <c r="Z886" s="6">
        <f t="shared" si="1536"/>
        <v>0</v>
      </c>
      <c r="AA886" s="6">
        <f t="shared" si="1536"/>
        <v>15.394247999999999</v>
      </c>
      <c r="AB886" s="6">
        <f t="shared" si="1536"/>
        <v>0</v>
      </c>
      <c r="AC886" s="67"/>
      <c r="AD886" s="55"/>
    </row>
    <row r="887" spans="1:30" s="52" customFormat="1">
      <c r="A887" s="95" t="s">
        <v>445</v>
      </c>
      <c r="B887" s="18">
        <v>307885</v>
      </c>
      <c r="C887" s="163">
        <f t="shared" si="1482"/>
        <v>25657.08</v>
      </c>
      <c r="D887" s="5"/>
      <c r="E887" s="5">
        <v>1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96"/>
      <c r="B888" s="12"/>
      <c r="C888" s="163"/>
      <c r="D888" s="6">
        <f t="shared" ref="D888" si="1537">$C887*D887</f>
        <v>0</v>
      </c>
      <c r="E888" s="6">
        <f t="shared" ref="E888" si="1538">$C887*E887</f>
        <v>25657.08</v>
      </c>
      <c r="F888" s="6">
        <f t="shared" ref="F888:O888" si="1539">$C887*F887</f>
        <v>0</v>
      </c>
      <c r="G888" s="6">
        <f t="shared" si="1539"/>
        <v>0</v>
      </c>
      <c r="H888" s="6">
        <f t="shared" si="1539"/>
        <v>0</v>
      </c>
      <c r="I888" s="6">
        <f t="shared" si="1539"/>
        <v>0</v>
      </c>
      <c r="J888" s="6">
        <f t="shared" si="1539"/>
        <v>0</v>
      </c>
      <c r="K888" s="6">
        <f t="shared" si="1539"/>
        <v>0</v>
      </c>
      <c r="L888" s="6">
        <f t="shared" si="1539"/>
        <v>0</v>
      </c>
      <c r="M888" s="6">
        <f t="shared" si="1539"/>
        <v>0</v>
      </c>
      <c r="N888" s="6">
        <f t="shared" si="1539"/>
        <v>0</v>
      </c>
      <c r="O888" s="6">
        <f t="shared" si="1539"/>
        <v>0</v>
      </c>
      <c r="P888" s="6">
        <f t="shared" ref="P888" si="1540">$C887*P887</f>
        <v>0</v>
      </c>
      <c r="Q888" s="6">
        <f t="shared" ref="Q888" si="1541">$C887*Q887</f>
        <v>0</v>
      </c>
      <c r="R888" s="6">
        <f t="shared" ref="R888:AB888" si="1542">$C887*R887</f>
        <v>0</v>
      </c>
      <c r="S888" s="6">
        <f t="shared" si="1542"/>
        <v>0</v>
      </c>
      <c r="T888" s="6">
        <f t="shared" si="1542"/>
        <v>0</v>
      </c>
      <c r="U888" s="6">
        <f t="shared" si="1542"/>
        <v>0</v>
      </c>
      <c r="V888" s="6">
        <f t="shared" si="1542"/>
        <v>0</v>
      </c>
      <c r="W888" s="6">
        <f t="shared" si="1542"/>
        <v>0</v>
      </c>
      <c r="X888" s="6">
        <f t="shared" si="1542"/>
        <v>0</v>
      </c>
      <c r="Y888" s="6">
        <f t="shared" si="1542"/>
        <v>0</v>
      </c>
      <c r="Z888" s="6">
        <f t="shared" si="1542"/>
        <v>0</v>
      </c>
      <c r="AA888" s="6">
        <f t="shared" si="1542"/>
        <v>0</v>
      </c>
      <c r="AB888" s="6">
        <f t="shared" si="1542"/>
        <v>0</v>
      </c>
      <c r="AC888" s="67"/>
      <c r="AD888" s="55"/>
    </row>
    <row r="889" spans="1:30" s="52" customFormat="1">
      <c r="A889" s="102" t="s">
        <v>291</v>
      </c>
      <c r="B889" s="29">
        <v>10278244</v>
      </c>
      <c r="C889" s="163">
        <f t="shared" si="1482"/>
        <v>856520.33</v>
      </c>
      <c r="D889" s="5"/>
      <c r="E889" s="5"/>
      <c r="F889" s="5">
        <v>1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67"/>
      <c r="AD889" s="55"/>
    </row>
    <row r="890" spans="1:30" s="52" customFormat="1">
      <c r="A890" s="101"/>
      <c r="B890" s="30"/>
      <c r="C890" s="163"/>
      <c r="D890" s="7">
        <f t="shared" ref="D890" si="1543">$C889*D889</f>
        <v>0</v>
      </c>
      <c r="E890" s="7">
        <f t="shared" ref="E890" si="1544">$C889*E889</f>
        <v>0</v>
      </c>
      <c r="F890" s="7">
        <f t="shared" ref="F890:AB890" si="1545">$C889*F889</f>
        <v>856520.33</v>
      </c>
      <c r="G890" s="7">
        <f t="shared" si="1545"/>
        <v>0</v>
      </c>
      <c r="H890" s="7">
        <f t="shared" si="1545"/>
        <v>0</v>
      </c>
      <c r="I890" s="7">
        <f t="shared" si="1545"/>
        <v>0</v>
      </c>
      <c r="J890" s="7">
        <f t="shared" si="1545"/>
        <v>0</v>
      </c>
      <c r="K890" s="7">
        <f t="shared" si="1545"/>
        <v>0</v>
      </c>
      <c r="L890" s="7">
        <f t="shared" si="1545"/>
        <v>0</v>
      </c>
      <c r="M890" s="7">
        <f t="shared" si="1545"/>
        <v>0</v>
      </c>
      <c r="N890" s="7">
        <f t="shared" si="1545"/>
        <v>0</v>
      </c>
      <c r="O890" s="7">
        <f t="shared" si="1545"/>
        <v>0</v>
      </c>
      <c r="P890" s="7">
        <f t="shared" si="1545"/>
        <v>0</v>
      </c>
      <c r="Q890" s="7">
        <f t="shared" si="1545"/>
        <v>0</v>
      </c>
      <c r="R890" s="7">
        <f t="shared" si="1545"/>
        <v>0</v>
      </c>
      <c r="S890" s="7">
        <f t="shared" si="1545"/>
        <v>0</v>
      </c>
      <c r="T890" s="7">
        <f t="shared" si="1545"/>
        <v>0</v>
      </c>
      <c r="U890" s="7">
        <f t="shared" si="1545"/>
        <v>0</v>
      </c>
      <c r="V890" s="7">
        <f t="shared" si="1545"/>
        <v>0</v>
      </c>
      <c r="W890" s="7">
        <f t="shared" si="1545"/>
        <v>0</v>
      </c>
      <c r="X890" s="7">
        <f t="shared" si="1545"/>
        <v>0</v>
      </c>
      <c r="Y890" s="7">
        <f t="shared" si="1545"/>
        <v>0</v>
      </c>
      <c r="Z890" s="7">
        <f t="shared" si="1545"/>
        <v>0</v>
      </c>
      <c r="AA890" s="7">
        <f t="shared" si="1545"/>
        <v>0</v>
      </c>
      <c r="AB890" s="7">
        <f t="shared" si="1545"/>
        <v>0</v>
      </c>
      <c r="AC890" s="67"/>
      <c r="AD890" s="55"/>
    </row>
    <row r="891" spans="1:30" s="52" customFormat="1">
      <c r="A891" s="102" t="s">
        <v>292</v>
      </c>
      <c r="B891" s="29">
        <v>3680989.5</v>
      </c>
      <c r="C891" s="163">
        <f t="shared" si="1482"/>
        <v>306749.13</v>
      </c>
      <c r="D891" s="38">
        <v>1.6500000000000001E-2</v>
      </c>
      <c r="E891" s="38">
        <v>0.1429</v>
      </c>
      <c r="F891" s="38">
        <v>5.8200000000000002E-2</v>
      </c>
      <c r="G891" s="38">
        <v>7.4899999999999994E-2</v>
      </c>
      <c r="H891" s="38">
        <v>4.0099999999999997E-2</v>
      </c>
      <c r="I891" s="38">
        <v>0.1406</v>
      </c>
      <c r="J891" s="38">
        <v>2.0299999999999999E-2</v>
      </c>
      <c r="K891" s="38">
        <v>3.2099999999999997E-2</v>
      </c>
      <c r="L891" s="38">
        <v>1.5900000000000001E-2</v>
      </c>
      <c r="M891" s="38">
        <v>2.5499999999999998E-2</v>
      </c>
      <c r="N891" s="38">
        <v>0.1389</v>
      </c>
      <c r="O891" s="38">
        <v>2.35E-2</v>
      </c>
      <c r="P891" s="38">
        <v>0</v>
      </c>
      <c r="Q891" s="38">
        <v>3.5900000000000001E-2</v>
      </c>
      <c r="R891" s="38">
        <v>1.8100000000000002E-2</v>
      </c>
      <c r="S891" s="38">
        <v>4.1999999999999997E-3</v>
      </c>
      <c r="T891" s="38">
        <v>5.11E-2</v>
      </c>
      <c r="U891" s="38">
        <v>1.7299999999999999E-2</v>
      </c>
      <c r="V891" s="38">
        <v>3.6799999999999999E-2</v>
      </c>
      <c r="W891" s="38">
        <v>4.4299999999999999E-2</v>
      </c>
      <c r="X891" s="38">
        <v>5.9900000000000002E-2</v>
      </c>
      <c r="Y891" s="38">
        <v>2.3999999999999998E-3</v>
      </c>
      <c r="Z891" s="5">
        <v>0</v>
      </c>
      <c r="AA891" s="5">
        <v>5.9999999999999995E-4</v>
      </c>
      <c r="AB891" s="5">
        <v>0</v>
      </c>
      <c r="AC891" s="67"/>
      <c r="AD891" s="55"/>
    </row>
    <row r="892" spans="1:30" s="52" customFormat="1">
      <c r="A892" s="101"/>
      <c r="B892" s="30"/>
      <c r="C892" s="163"/>
      <c r="D892" s="7">
        <f t="shared" ref="D892" si="1546">$C891*D891</f>
        <v>5061.3606450000007</v>
      </c>
      <c r="E892" s="7">
        <f t="shared" ref="E892" si="1547">$C891*E891</f>
        <v>43834.450677000001</v>
      </c>
      <c r="F892" s="7">
        <f t="shared" ref="F892:AB892" si="1548">$C891*F891</f>
        <v>17852.799365999999</v>
      </c>
      <c r="G892" s="7">
        <f t="shared" si="1548"/>
        <v>22975.509836999998</v>
      </c>
      <c r="H892" s="7">
        <f t="shared" si="1548"/>
        <v>12300.640112999999</v>
      </c>
      <c r="I892" s="7">
        <f t="shared" si="1548"/>
        <v>43128.927678</v>
      </c>
      <c r="J892" s="7">
        <f t="shared" si="1548"/>
        <v>6227.0073389999998</v>
      </c>
      <c r="K892" s="7">
        <f t="shared" si="1548"/>
        <v>9846.6470729999983</v>
      </c>
      <c r="L892" s="7">
        <f t="shared" si="1548"/>
        <v>4877.3111670000008</v>
      </c>
      <c r="M892" s="7">
        <f t="shared" si="1548"/>
        <v>7822.1028149999993</v>
      </c>
      <c r="N892" s="7">
        <f t="shared" si="1548"/>
        <v>42607.454157</v>
      </c>
      <c r="O892" s="7">
        <f t="shared" si="1548"/>
        <v>7208.6045549999999</v>
      </c>
      <c r="P892" s="7">
        <f t="shared" si="1548"/>
        <v>0</v>
      </c>
      <c r="Q892" s="7">
        <f t="shared" si="1548"/>
        <v>11012.293767000001</v>
      </c>
      <c r="R892" s="7">
        <f t="shared" si="1548"/>
        <v>5552.1592530000007</v>
      </c>
      <c r="S892" s="7">
        <f t="shared" si="1548"/>
        <v>1288.346346</v>
      </c>
      <c r="T892" s="7">
        <f t="shared" si="1548"/>
        <v>15674.880542999999</v>
      </c>
      <c r="U892" s="7">
        <f t="shared" si="1548"/>
        <v>5306.7599490000002</v>
      </c>
      <c r="V892" s="7">
        <f t="shared" si="1548"/>
        <v>11288.367984</v>
      </c>
      <c r="W892" s="7">
        <f t="shared" si="1548"/>
        <v>13588.986459</v>
      </c>
      <c r="X892" s="7">
        <f t="shared" si="1548"/>
        <v>18374.272886999999</v>
      </c>
      <c r="Y892" s="7">
        <f t="shared" si="1548"/>
        <v>736.19791199999997</v>
      </c>
      <c r="Z892" s="7">
        <f t="shared" si="1548"/>
        <v>0</v>
      </c>
      <c r="AA892" s="7">
        <f t="shared" si="1548"/>
        <v>184.04947799999999</v>
      </c>
      <c r="AB892" s="7">
        <f t="shared" si="1548"/>
        <v>0</v>
      </c>
      <c r="AC892" s="67"/>
      <c r="AD892" s="55"/>
    </row>
    <row r="893" spans="1:30" s="52" customFormat="1">
      <c r="A893" s="102" t="s">
        <v>297</v>
      </c>
      <c r="B893" s="29">
        <v>3680989.5</v>
      </c>
      <c r="C893" s="163">
        <f t="shared" si="1482"/>
        <v>306749.13</v>
      </c>
      <c r="D893" s="5"/>
      <c r="E893" s="5">
        <v>5.9999999999999995E-4</v>
      </c>
      <c r="F893" s="5"/>
      <c r="G893" s="5">
        <v>0</v>
      </c>
      <c r="H893" s="5">
        <v>0.1946</v>
      </c>
      <c r="I893" s="5"/>
      <c r="J893" s="5">
        <v>2.0000000000000001E-4</v>
      </c>
      <c r="K893" s="5">
        <v>4.0000000000000002E-4</v>
      </c>
      <c r="L893" s="5"/>
      <c r="M893" s="5"/>
      <c r="N893" s="5">
        <v>0.53610000000000002</v>
      </c>
      <c r="O893" s="5">
        <v>2.0000000000000001E-4</v>
      </c>
      <c r="P893" s="5"/>
      <c r="Q893" s="5"/>
      <c r="R893" s="5"/>
      <c r="S893" s="5"/>
      <c r="T893" s="5"/>
      <c r="U893" s="5"/>
      <c r="V893" s="5">
        <v>0.26790000000000003</v>
      </c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3"/>
      <c r="D894" s="7">
        <f>$C893*D893</f>
        <v>0</v>
      </c>
      <c r="E894" s="7">
        <f>$C893*E893</f>
        <v>184.04947799999999</v>
      </c>
      <c r="F894" s="7">
        <f t="shared" ref="F894" si="1549">$C893*F893</f>
        <v>0</v>
      </c>
      <c r="G894" s="7">
        <f t="shared" ref="G894" si="1550">$C893*G893</f>
        <v>0</v>
      </c>
      <c r="H894" s="7">
        <f t="shared" ref="H894:AB894" si="1551">$C893*H893</f>
        <v>59693.380698000001</v>
      </c>
      <c r="I894" s="7">
        <f t="shared" si="1551"/>
        <v>0</v>
      </c>
      <c r="J894" s="7">
        <f t="shared" si="1551"/>
        <v>61.349826000000007</v>
      </c>
      <c r="K894" s="7">
        <f t="shared" si="1551"/>
        <v>122.69965200000001</v>
      </c>
      <c r="L894" s="7">
        <f t="shared" si="1551"/>
        <v>0</v>
      </c>
      <c r="M894" s="7">
        <f t="shared" si="1551"/>
        <v>0</v>
      </c>
      <c r="N894" s="7">
        <f t="shared" si="1551"/>
        <v>164448.20859300002</v>
      </c>
      <c r="O894" s="7">
        <f t="shared" si="1551"/>
        <v>61.349826000000007</v>
      </c>
      <c r="P894" s="7">
        <f t="shared" si="1551"/>
        <v>0</v>
      </c>
      <c r="Q894" s="7">
        <f t="shared" si="1551"/>
        <v>0</v>
      </c>
      <c r="R894" s="7">
        <f t="shared" si="1551"/>
        <v>0</v>
      </c>
      <c r="S894" s="7">
        <f t="shared" si="1551"/>
        <v>0</v>
      </c>
      <c r="T894" s="7">
        <f t="shared" si="1551"/>
        <v>0</v>
      </c>
      <c r="U894" s="7">
        <f t="shared" si="1551"/>
        <v>0</v>
      </c>
      <c r="V894" s="7">
        <f t="shared" si="1551"/>
        <v>82178.091927000016</v>
      </c>
      <c r="W894" s="7">
        <f t="shared" si="1551"/>
        <v>0</v>
      </c>
      <c r="X894" s="7">
        <f t="shared" si="1551"/>
        <v>0</v>
      </c>
      <c r="Y894" s="7">
        <f t="shared" si="1551"/>
        <v>0</v>
      </c>
      <c r="Z894" s="7">
        <f t="shared" si="1551"/>
        <v>0</v>
      </c>
      <c r="AA894" s="7">
        <f t="shared" si="1551"/>
        <v>0</v>
      </c>
      <c r="AB894" s="7">
        <f t="shared" si="1551"/>
        <v>0</v>
      </c>
      <c r="AC894" s="67"/>
      <c r="AD894" s="55"/>
    </row>
    <row r="895" spans="1:30" s="52" customFormat="1">
      <c r="A895" s="102" t="s">
        <v>293</v>
      </c>
      <c r="B895" s="29">
        <v>6185385</v>
      </c>
      <c r="C895" s="163">
        <f t="shared" si="1482"/>
        <v>515448.75</v>
      </c>
      <c r="D895" s="40"/>
      <c r="E895" s="40">
        <v>0.93610000000000004</v>
      </c>
      <c r="F895" s="40"/>
      <c r="G895" s="40">
        <v>2.9899999999999999E-2</v>
      </c>
      <c r="H895" s="40"/>
      <c r="I895" s="40">
        <v>2.07E-2</v>
      </c>
      <c r="J895" s="40"/>
      <c r="K895" s="40"/>
      <c r="L895" s="40"/>
      <c r="M895" s="40"/>
      <c r="N895" s="40"/>
      <c r="O895" s="40"/>
      <c r="P895" s="40">
        <v>2.9999999999999997E-4</v>
      </c>
      <c r="Q895" s="40"/>
      <c r="R895" s="40"/>
      <c r="S895" s="40"/>
      <c r="T895" s="40"/>
      <c r="U895" s="40">
        <v>3.0999999999999999E-3</v>
      </c>
      <c r="V895" s="40"/>
      <c r="W895" s="40"/>
      <c r="X895" s="40">
        <v>9.1999999999999998E-3</v>
      </c>
      <c r="Y895" s="40">
        <v>4.0000000000000002E-4</v>
      </c>
      <c r="Z895" s="40">
        <v>2.9999999999999997E-4</v>
      </c>
      <c r="AA895" s="40">
        <v>0</v>
      </c>
      <c r="AB895" s="40">
        <v>0</v>
      </c>
      <c r="AC895" s="67"/>
      <c r="AD895" s="55"/>
    </row>
    <row r="896" spans="1:30" s="52" customFormat="1">
      <c r="A896" s="101"/>
      <c r="B896" s="30"/>
      <c r="C896" s="163"/>
      <c r="D896" s="144">
        <f t="shared" ref="D896" si="1552">$C895*D895</f>
        <v>0</v>
      </c>
      <c r="E896" s="144">
        <f t="shared" ref="E896" si="1553">$C895*E895</f>
        <v>482511.57487500005</v>
      </c>
      <c r="F896" s="144">
        <f t="shared" ref="F896:AB896" si="1554">$C895*F895</f>
        <v>0</v>
      </c>
      <c r="G896" s="144">
        <f t="shared" si="1554"/>
        <v>15411.917625</v>
      </c>
      <c r="H896" s="144">
        <f t="shared" si="1554"/>
        <v>0</v>
      </c>
      <c r="I896" s="144">
        <f t="shared" si="1554"/>
        <v>10669.789124999999</v>
      </c>
      <c r="J896" s="144">
        <f t="shared" si="1554"/>
        <v>0</v>
      </c>
      <c r="K896" s="144">
        <f t="shared" si="1554"/>
        <v>0</v>
      </c>
      <c r="L896" s="144">
        <f t="shared" si="1554"/>
        <v>0</v>
      </c>
      <c r="M896" s="144">
        <f t="shared" si="1554"/>
        <v>0</v>
      </c>
      <c r="N896" s="144">
        <f t="shared" si="1554"/>
        <v>0</v>
      </c>
      <c r="O896" s="144">
        <f t="shared" si="1554"/>
        <v>0</v>
      </c>
      <c r="P896" s="144">
        <f t="shared" si="1554"/>
        <v>154.634625</v>
      </c>
      <c r="Q896" s="144">
        <f t="shared" si="1554"/>
        <v>0</v>
      </c>
      <c r="R896" s="144">
        <f t="shared" si="1554"/>
        <v>0</v>
      </c>
      <c r="S896" s="144">
        <f t="shared" si="1554"/>
        <v>0</v>
      </c>
      <c r="T896" s="144">
        <f t="shared" si="1554"/>
        <v>0</v>
      </c>
      <c r="U896" s="144">
        <f t="shared" si="1554"/>
        <v>1597.8911249999999</v>
      </c>
      <c r="V896" s="144">
        <f t="shared" si="1554"/>
        <v>0</v>
      </c>
      <c r="W896" s="144">
        <f t="shared" si="1554"/>
        <v>0</v>
      </c>
      <c r="X896" s="144">
        <f t="shared" si="1554"/>
        <v>4742.1284999999998</v>
      </c>
      <c r="Y896" s="144">
        <f t="shared" si="1554"/>
        <v>206.17950000000002</v>
      </c>
      <c r="Z896" s="144">
        <f t="shared" si="1554"/>
        <v>154.634625</v>
      </c>
      <c r="AA896" s="144">
        <f t="shared" si="1554"/>
        <v>0</v>
      </c>
      <c r="AB896" s="144">
        <f t="shared" si="1554"/>
        <v>0</v>
      </c>
      <c r="AC896" s="67"/>
      <c r="AD896" s="55"/>
    </row>
    <row r="897" spans="1:30" s="52" customFormat="1">
      <c r="A897" s="95" t="s">
        <v>294</v>
      </c>
      <c r="B897" s="29">
        <v>2969798</v>
      </c>
      <c r="C897" s="163">
        <f t="shared" si="1482"/>
        <v>247483.17</v>
      </c>
      <c r="D897" s="38">
        <v>1.6500000000000001E-2</v>
      </c>
      <c r="E897" s="38">
        <v>0.1429</v>
      </c>
      <c r="F897" s="38">
        <v>5.8200000000000002E-2</v>
      </c>
      <c r="G897" s="38">
        <v>7.4899999999999994E-2</v>
      </c>
      <c r="H897" s="38">
        <v>4.0099999999999997E-2</v>
      </c>
      <c r="I897" s="38">
        <v>0.1406</v>
      </c>
      <c r="J897" s="38">
        <v>2.0299999999999999E-2</v>
      </c>
      <c r="K897" s="38">
        <v>3.2099999999999997E-2</v>
      </c>
      <c r="L897" s="38">
        <v>1.5900000000000001E-2</v>
      </c>
      <c r="M897" s="38">
        <v>2.5499999999999998E-2</v>
      </c>
      <c r="N897" s="38">
        <v>0.1389</v>
      </c>
      <c r="O897" s="38">
        <v>2.35E-2</v>
      </c>
      <c r="P897" s="38">
        <v>0</v>
      </c>
      <c r="Q897" s="38">
        <v>3.5900000000000001E-2</v>
      </c>
      <c r="R897" s="38">
        <v>1.8100000000000002E-2</v>
      </c>
      <c r="S897" s="38">
        <v>4.1999999999999997E-3</v>
      </c>
      <c r="T897" s="38">
        <v>5.11E-2</v>
      </c>
      <c r="U897" s="38">
        <v>1.7299999999999999E-2</v>
      </c>
      <c r="V897" s="38">
        <v>3.6799999999999999E-2</v>
      </c>
      <c r="W897" s="38">
        <v>4.4299999999999999E-2</v>
      </c>
      <c r="X897" s="38">
        <v>5.9900000000000002E-2</v>
      </c>
      <c r="Y897" s="38">
        <v>2.3999999999999998E-3</v>
      </c>
      <c r="Z897" s="5">
        <v>0</v>
      </c>
      <c r="AA897" s="5">
        <v>5.9999999999999995E-4</v>
      </c>
      <c r="AB897" s="5">
        <v>0</v>
      </c>
      <c r="AC897" s="67"/>
      <c r="AD897" s="55"/>
    </row>
    <row r="898" spans="1:30" s="52" customFormat="1">
      <c r="A898" s="96"/>
      <c r="B898" s="30"/>
      <c r="C898" s="163"/>
      <c r="D898" s="6">
        <f t="shared" ref="D898" si="1555">$C897*D897</f>
        <v>4083.4723050000002</v>
      </c>
      <c r="E898" s="6">
        <f t="shared" ref="E898" si="1556">$C897*E897</f>
        <v>35365.344992999999</v>
      </c>
      <c r="F898" s="6">
        <f t="shared" ref="F898:AB898" si="1557">$C897*F897</f>
        <v>14403.520494</v>
      </c>
      <c r="G898" s="6">
        <f t="shared" si="1557"/>
        <v>18536.489432999999</v>
      </c>
      <c r="H898" s="6">
        <f t="shared" si="1557"/>
        <v>9924.0751170000003</v>
      </c>
      <c r="I898" s="6">
        <f t="shared" si="1557"/>
        <v>34796.133701999999</v>
      </c>
      <c r="J898" s="6">
        <f t="shared" si="1557"/>
        <v>5023.908351</v>
      </c>
      <c r="K898" s="6">
        <f t="shared" si="1557"/>
        <v>7944.2097569999996</v>
      </c>
      <c r="L898" s="6">
        <f t="shared" si="1557"/>
        <v>3934.9824030000004</v>
      </c>
      <c r="M898" s="6">
        <f t="shared" si="1557"/>
        <v>6310.8208349999995</v>
      </c>
      <c r="N898" s="6">
        <f t="shared" si="1557"/>
        <v>34375.412313000001</v>
      </c>
      <c r="O898" s="6">
        <f t="shared" si="1557"/>
        <v>5815.8544950000005</v>
      </c>
      <c r="P898" s="6">
        <f t="shared" si="1557"/>
        <v>0</v>
      </c>
      <c r="Q898" s="6">
        <f t="shared" si="1557"/>
        <v>8884.6458030000013</v>
      </c>
      <c r="R898" s="6">
        <f t="shared" si="1557"/>
        <v>4479.4453770000009</v>
      </c>
      <c r="S898" s="6">
        <f t="shared" si="1557"/>
        <v>1039.429314</v>
      </c>
      <c r="T898" s="6">
        <f t="shared" si="1557"/>
        <v>12646.389987</v>
      </c>
      <c r="U898" s="6">
        <f t="shared" si="1557"/>
        <v>4281.4588409999997</v>
      </c>
      <c r="V898" s="6">
        <f t="shared" si="1557"/>
        <v>9107.3806560000012</v>
      </c>
      <c r="W898" s="6">
        <f t="shared" si="1557"/>
        <v>10963.504431000001</v>
      </c>
      <c r="X898" s="6">
        <f t="shared" si="1557"/>
        <v>14824.241883000001</v>
      </c>
      <c r="Y898" s="6">
        <f t="shared" si="1557"/>
        <v>593.959608</v>
      </c>
      <c r="Z898" s="6">
        <f t="shared" si="1557"/>
        <v>0</v>
      </c>
      <c r="AA898" s="6">
        <f t="shared" si="1557"/>
        <v>148.489902</v>
      </c>
      <c r="AB898" s="6">
        <f t="shared" si="1557"/>
        <v>0</v>
      </c>
      <c r="AC898" s="67"/>
      <c r="AD898" s="55"/>
    </row>
    <row r="899" spans="1:30" s="52" customFormat="1">
      <c r="A899" s="95" t="s">
        <v>446</v>
      </c>
      <c r="B899" s="18">
        <v>2969798</v>
      </c>
      <c r="C899" s="163">
        <f t="shared" si="1482"/>
        <v>247483.17</v>
      </c>
      <c r="D899" s="5"/>
      <c r="E899" s="5">
        <v>0.75319999999999998</v>
      </c>
      <c r="F899" s="5"/>
      <c r="G899" s="5"/>
      <c r="H899" s="5"/>
      <c r="I899" s="5"/>
      <c r="J899" s="5">
        <v>0.11260000000000001</v>
      </c>
      <c r="K899" s="5">
        <v>0.13070000000000001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>
        <v>3.5000000000000001E-3</v>
      </c>
      <c r="AB899" s="5"/>
      <c r="AC899" s="67"/>
      <c r="AD899" s="55"/>
    </row>
    <row r="900" spans="1:30" s="52" customFormat="1">
      <c r="A900" s="96"/>
      <c r="B900" s="12"/>
      <c r="C900" s="163"/>
      <c r="D900" s="6">
        <f t="shared" ref="D900" si="1558">$C899*D899</f>
        <v>0</v>
      </c>
      <c r="E900" s="6">
        <f t="shared" ref="E900" si="1559">$C899*E899</f>
        <v>186404.32364400002</v>
      </c>
      <c r="F900" s="6">
        <f t="shared" ref="F900:O900" si="1560">$C899*F899</f>
        <v>0</v>
      </c>
      <c r="G900" s="6">
        <f t="shared" si="1560"/>
        <v>0</v>
      </c>
      <c r="H900" s="6">
        <f t="shared" si="1560"/>
        <v>0</v>
      </c>
      <c r="I900" s="6">
        <f t="shared" si="1560"/>
        <v>0</v>
      </c>
      <c r="J900" s="6">
        <f t="shared" si="1560"/>
        <v>27866.604942000002</v>
      </c>
      <c r="K900" s="6">
        <f t="shared" si="1560"/>
        <v>32346.050319000005</v>
      </c>
      <c r="L900" s="6">
        <f t="shared" si="1560"/>
        <v>0</v>
      </c>
      <c r="M900" s="6">
        <f t="shared" si="1560"/>
        <v>0</v>
      </c>
      <c r="N900" s="6">
        <f t="shared" si="1560"/>
        <v>0</v>
      </c>
      <c r="O900" s="6">
        <f t="shared" si="1560"/>
        <v>0</v>
      </c>
      <c r="P900" s="6">
        <f t="shared" ref="P900" si="1561">$C899*P899</f>
        <v>0</v>
      </c>
      <c r="Q900" s="6">
        <f t="shared" ref="Q900" si="1562">$C899*Q899</f>
        <v>0</v>
      </c>
      <c r="R900" s="6">
        <f t="shared" ref="R900:AB900" si="1563">$C899*R899</f>
        <v>0</v>
      </c>
      <c r="S900" s="6">
        <f t="shared" si="1563"/>
        <v>0</v>
      </c>
      <c r="T900" s="6">
        <f t="shared" si="1563"/>
        <v>0</v>
      </c>
      <c r="U900" s="6">
        <f t="shared" si="1563"/>
        <v>0</v>
      </c>
      <c r="V900" s="6">
        <f t="shared" si="1563"/>
        <v>0</v>
      </c>
      <c r="W900" s="6">
        <f t="shared" si="1563"/>
        <v>0</v>
      </c>
      <c r="X900" s="6">
        <f t="shared" si="1563"/>
        <v>0</v>
      </c>
      <c r="Y900" s="6">
        <f t="shared" si="1563"/>
        <v>0</v>
      </c>
      <c r="Z900" s="6">
        <f t="shared" si="1563"/>
        <v>0</v>
      </c>
      <c r="AA900" s="6">
        <f t="shared" si="1563"/>
        <v>866.19109500000002</v>
      </c>
      <c r="AB900" s="6">
        <f t="shared" si="1563"/>
        <v>0</v>
      </c>
      <c r="AC900" s="67"/>
      <c r="AD900" s="55"/>
    </row>
    <row r="901" spans="1:30" s="52" customFormat="1">
      <c r="A901" s="102" t="s">
        <v>295</v>
      </c>
      <c r="B901" s="29">
        <v>5111322</v>
      </c>
      <c r="C901" s="163">
        <f t="shared" si="1482"/>
        <v>425943.5</v>
      </c>
      <c r="D901" s="40">
        <v>4.1000000000000003E-3</v>
      </c>
      <c r="E901" s="40">
        <v>0.87219999999999998</v>
      </c>
      <c r="F901" s="40"/>
      <c r="G901" s="40"/>
      <c r="H901" s="40">
        <v>1.03E-2</v>
      </c>
      <c r="I901" s="40">
        <v>3.3799999999999997E-2</v>
      </c>
      <c r="J901" s="40">
        <v>1.23E-2</v>
      </c>
      <c r="K901" s="40"/>
      <c r="L901" s="40">
        <v>1.46E-2</v>
      </c>
      <c r="M901" s="40">
        <v>5.4000000000000003E-3</v>
      </c>
      <c r="N901" s="40"/>
      <c r="O901" s="40"/>
      <c r="P901" s="40">
        <v>4.0000000000000002E-4</v>
      </c>
      <c r="Q901" s="40">
        <v>8.9999999999999993E-3</v>
      </c>
      <c r="R901" s="40"/>
      <c r="S901" s="40">
        <v>8.9999999999999998E-4</v>
      </c>
      <c r="T901" s="40">
        <v>1.18E-2</v>
      </c>
      <c r="U901" s="40"/>
      <c r="V901" s="40">
        <v>9.4000000000000004E-3</v>
      </c>
      <c r="W901" s="40"/>
      <c r="X901" s="40">
        <v>1.4800000000000001E-2</v>
      </c>
      <c r="Y901" s="40">
        <v>5.9999999999999995E-4</v>
      </c>
      <c r="Z901" s="40">
        <v>4.0000000000000002E-4</v>
      </c>
      <c r="AA901" s="40">
        <v>0</v>
      </c>
      <c r="AB901" s="40">
        <v>0</v>
      </c>
      <c r="AC901" s="67"/>
      <c r="AD901" s="55"/>
    </row>
    <row r="902" spans="1:30" s="52" customFormat="1">
      <c r="A902" s="101"/>
      <c r="B902" s="30"/>
      <c r="C902" s="163"/>
      <c r="D902" s="144">
        <f t="shared" ref="D902" si="1564">$C901*D901</f>
        <v>1746.3683500000002</v>
      </c>
      <c r="E902" s="144">
        <f t="shared" ref="E902" si="1565">$C901*E901</f>
        <v>371507.92070000002</v>
      </c>
      <c r="F902" s="144">
        <f t="shared" ref="F902:AB902" si="1566">$C901*F901</f>
        <v>0</v>
      </c>
      <c r="G902" s="144">
        <f t="shared" si="1566"/>
        <v>0</v>
      </c>
      <c r="H902" s="144">
        <f t="shared" si="1566"/>
        <v>4387.2180500000004</v>
      </c>
      <c r="I902" s="144">
        <f t="shared" si="1566"/>
        <v>14396.890299999999</v>
      </c>
      <c r="J902" s="144">
        <f t="shared" si="1566"/>
        <v>5239.1050500000001</v>
      </c>
      <c r="K902" s="144">
        <f t="shared" si="1566"/>
        <v>0</v>
      </c>
      <c r="L902" s="144">
        <f t="shared" si="1566"/>
        <v>6218.7750999999998</v>
      </c>
      <c r="M902" s="144">
        <f t="shared" si="1566"/>
        <v>2300.0949000000001</v>
      </c>
      <c r="N902" s="144">
        <f t="shared" si="1566"/>
        <v>0</v>
      </c>
      <c r="O902" s="144">
        <f t="shared" si="1566"/>
        <v>0</v>
      </c>
      <c r="P902" s="144">
        <f t="shared" si="1566"/>
        <v>170.37739999999999</v>
      </c>
      <c r="Q902" s="144">
        <f t="shared" si="1566"/>
        <v>3833.4914999999996</v>
      </c>
      <c r="R902" s="144">
        <f t="shared" si="1566"/>
        <v>0</v>
      </c>
      <c r="S902" s="144">
        <f t="shared" si="1566"/>
        <v>383.34915000000001</v>
      </c>
      <c r="T902" s="144">
        <f t="shared" si="1566"/>
        <v>5026.1332999999995</v>
      </c>
      <c r="U902" s="144">
        <f t="shared" si="1566"/>
        <v>0</v>
      </c>
      <c r="V902" s="144">
        <f t="shared" si="1566"/>
        <v>4003.8688999999999</v>
      </c>
      <c r="W902" s="144">
        <f t="shared" si="1566"/>
        <v>0</v>
      </c>
      <c r="X902" s="144">
        <f t="shared" si="1566"/>
        <v>6303.9638000000004</v>
      </c>
      <c r="Y902" s="144">
        <f t="shared" si="1566"/>
        <v>255.56609999999998</v>
      </c>
      <c r="Z902" s="144">
        <f t="shared" si="1566"/>
        <v>170.37739999999999</v>
      </c>
      <c r="AA902" s="144">
        <f t="shared" si="1566"/>
        <v>0</v>
      </c>
      <c r="AB902" s="144">
        <f t="shared" si="1566"/>
        <v>0</v>
      </c>
      <c r="AC902" s="67"/>
      <c r="AD902" s="55"/>
    </row>
    <row r="903" spans="1:30" s="52" customFormat="1">
      <c r="A903" s="102" t="s">
        <v>303</v>
      </c>
      <c r="B903" s="29">
        <v>28851</v>
      </c>
      <c r="C903" s="163">
        <f t="shared" si="1482"/>
        <v>2404.25</v>
      </c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10">
        <v>0.753</v>
      </c>
      <c r="O903" s="33"/>
      <c r="P903" s="33"/>
      <c r="Q903" s="33"/>
      <c r="R903" s="33"/>
      <c r="S903" s="33"/>
      <c r="T903" s="33"/>
      <c r="U903" s="33"/>
      <c r="V903" s="10">
        <v>0.247</v>
      </c>
      <c r="W903" s="33"/>
      <c r="X903" s="33"/>
      <c r="Y903" s="33"/>
      <c r="Z903" s="33"/>
      <c r="AA903" s="33"/>
      <c r="AB903" s="33"/>
      <c r="AC903" s="67"/>
      <c r="AD903" s="55"/>
    </row>
    <row r="904" spans="1:30" s="52" customFormat="1">
      <c r="A904" s="101"/>
      <c r="B904" s="30"/>
      <c r="C904" s="163"/>
      <c r="D904" s="7">
        <f t="shared" ref="D904" si="1567">$C903*D903</f>
        <v>0</v>
      </c>
      <c r="E904" s="7">
        <f t="shared" ref="E904" si="1568">$C903*E903</f>
        <v>0</v>
      </c>
      <c r="F904" s="7">
        <f t="shared" ref="F904:AB904" si="1569">$C903*F903</f>
        <v>0</v>
      </c>
      <c r="G904" s="7">
        <f t="shared" si="1569"/>
        <v>0</v>
      </c>
      <c r="H904" s="7">
        <f t="shared" si="1569"/>
        <v>0</v>
      </c>
      <c r="I904" s="7">
        <f t="shared" si="1569"/>
        <v>0</v>
      </c>
      <c r="J904" s="7">
        <f t="shared" si="1569"/>
        <v>0</v>
      </c>
      <c r="K904" s="7">
        <f t="shared" si="1569"/>
        <v>0</v>
      </c>
      <c r="L904" s="7">
        <f t="shared" si="1569"/>
        <v>0</v>
      </c>
      <c r="M904" s="7">
        <f t="shared" si="1569"/>
        <v>0</v>
      </c>
      <c r="N904" s="7">
        <f t="shared" si="1569"/>
        <v>1810.4002499999999</v>
      </c>
      <c r="O904" s="7">
        <f t="shared" si="1569"/>
        <v>0</v>
      </c>
      <c r="P904" s="7">
        <f t="shared" si="1569"/>
        <v>0</v>
      </c>
      <c r="Q904" s="7">
        <f t="shared" si="1569"/>
        <v>0</v>
      </c>
      <c r="R904" s="7">
        <f t="shared" si="1569"/>
        <v>0</v>
      </c>
      <c r="S904" s="7">
        <f t="shared" si="1569"/>
        <v>0</v>
      </c>
      <c r="T904" s="7">
        <f t="shared" si="1569"/>
        <v>0</v>
      </c>
      <c r="U904" s="7">
        <f t="shared" si="1569"/>
        <v>0</v>
      </c>
      <c r="V904" s="7">
        <f t="shared" si="1569"/>
        <v>593.84974999999997</v>
      </c>
      <c r="W904" s="7">
        <f t="shared" si="1569"/>
        <v>0</v>
      </c>
      <c r="X904" s="7">
        <f t="shared" si="1569"/>
        <v>0</v>
      </c>
      <c r="Y904" s="7">
        <f t="shared" si="1569"/>
        <v>0</v>
      </c>
      <c r="Z904" s="7">
        <f t="shared" si="1569"/>
        <v>0</v>
      </c>
      <c r="AA904" s="7">
        <f t="shared" si="1569"/>
        <v>0</v>
      </c>
      <c r="AB904" s="7">
        <f t="shared" si="1569"/>
        <v>0</v>
      </c>
      <c r="AC904" s="67"/>
      <c r="AD904" s="55"/>
    </row>
    <row r="905" spans="1:30" s="52" customFormat="1">
      <c r="A905" s="95" t="s">
        <v>304</v>
      </c>
      <c r="B905" s="29">
        <v>3909362</v>
      </c>
      <c r="C905" s="163">
        <f t="shared" si="1482"/>
        <v>325780.17</v>
      </c>
      <c r="D905" s="38">
        <v>7.1000000000000004E-3</v>
      </c>
      <c r="E905" s="38">
        <v>0.75060000000000004</v>
      </c>
      <c r="F905" s="38">
        <v>1.2500000000000001E-2</v>
      </c>
      <c r="G905" s="38"/>
      <c r="H905" s="38">
        <v>1.8100000000000002E-2</v>
      </c>
      <c r="I905" s="38">
        <v>5.91E-2</v>
      </c>
      <c r="J905" s="38">
        <v>8.6E-3</v>
      </c>
      <c r="K905" s="38"/>
      <c r="L905" s="38">
        <v>1.23E-2</v>
      </c>
      <c r="M905" s="38">
        <v>9.4999999999999998E-3</v>
      </c>
      <c r="N905" s="38">
        <v>3.8899999999999997E-2</v>
      </c>
      <c r="O905" s="38"/>
      <c r="P905" s="38">
        <v>6.9999999999999999E-4</v>
      </c>
      <c r="Q905" s="38">
        <v>1.5800000000000002E-2</v>
      </c>
      <c r="R905" s="38"/>
      <c r="S905" s="38">
        <v>1.5E-3</v>
      </c>
      <c r="T905" s="38">
        <v>2.0799999999999999E-2</v>
      </c>
      <c r="U905" s="38"/>
      <c r="V905" s="38">
        <v>1.66E-2</v>
      </c>
      <c r="W905" s="38"/>
      <c r="X905" s="38">
        <v>2.6200000000000001E-2</v>
      </c>
      <c r="Y905" s="38">
        <v>1E-3</v>
      </c>
      <c r="Z905" s="40">
        <v>6.9999999999999999E-4</v>
      </c>
      <c r="AA905" s="40">
        <v>0</v>
      </c>
      <c r="AB905" s="40">
        <v>0</v>
      </c>
      <c r="AC905" s="67"/>
      <c r="AD905" s="55"/>
    </row>
    <row r="906" spans="1:30" s="52" customFormat="1">
      <c r="A906" s="96"/>
      <c r="B906" s="30"/>
      <c r="C906" s="163"/>
      <c r="D906" s="39">
        <f t="shared" ref="D906" si="1570">$C905*D905</f>
        <v>2313.0392069999998</v>
      </c>
      <c r="E906" s="39">
        <f t="shared" ref="E906" si="1571">$C905*E905</f>
        <v>244530.59560200002</v>
      </c>
      <c r="F906" s="39">
        <f t="shared" ref="F906:AB906" si="1572">$C905*F905</f>
        <v>4072.252125</v>
      </c>
      <c r="G906" s="39">
        <f t="shared" si="1572"/>
        <v>0</v>
      </c>
      <c r="H906" s="39">
        <f t="shared" si="1572"/>
        <v>5896.6210769999998</v>
      </c>
      <c r="I906" s="39">
        <f t="shared" si="1572"/>
        <v>19253.608046999998</v>
      </c>
      <c r="J906" s="39">
        <f t="shared" si="1572"/>
        <v>2801.7094619999998</v>
      </c>
      <c r="K906" s="39">
        <f t="shared" si="1572"/>
        <v>0</v>
      </c>
      <c r="L906" s="39">
        <f t="shared" si="1572"/>
        <v>4007.0960909999999</v>
      </c>
      <c r="M906" s="39">
        <f t="shared" si="1572"/>
        <v>3094.911615</v>
      </c>
      <c r="N906" s="39">
        <f t="shared" si="1572"/>
        <v>12672.848612999998</v>
      </c>
      <c r="O906" s="39">
        <f t="shared" si="1572"/>
        <v>0</v>
      </c>
      <c r="P906" s="39">
        <f t="shared" si="1572"/>
        <v>228.04611899999998</v>
      </c>
      <c r="Q906" s="39">
        <f t="shared" si="1572"/>
        <v>5147.3266860000003</v>
      </c>
      <c r="R906" s="39">
        <f t="shared" si="1572"/>
        <v>0</v>
      </c>
      <c r="S906" s="39">
        <f t="shared" si="1572"/>
        <v>488.670255</v>
      </c>
      <c r="T906" s="39">
        <f t="shared" si="1572"/>
        <v>6776.2275359999994</v>
      </c>
      <c r="U906" s="39">
        <f t="shared" si="1572"/>
        <v>0</v>
      </c>
      <c r="V906" s="39">
        <f t="shared" si="1572"/>
        <v>5407.9508219999998</v>
      </c>
      <c r="W906" s="39">
        <f t="shared" si="1572"/>
        <v>0</v>
      </c>
      <c r="X906" s="39">
        <f t="shared" si="1572"/>
        <v>8535.4404539999996</v>
      </c>
      <c r="Y906" s="39">
        <f t="shared" si="1572"/>
        <v>325.78017</v>
      </c>
      <c r="Z906" s="39">
        <f t="shared" si="1572"/>
        <v>228.04611899999998</v>
      </c>
      <c r="AA906" s="39">
        <f t="shared" si="1572"/>
        <v>0</v>
      </c>
      <c r="AB906" s="39">
        <f t="shared" si="1572"/>
        <v>0</v>
      </c>
      <c r="AC906" s="67"/>
      <c r="AD906" s="55"/>
    </row>
    <row r="907" spans="1:30" s="52" customFormat="1">
      <c r="A907" s="102" t="s">
        <v>305</v>
      </c>
      <c r="B907" s="29">
        <v>784250.5</v>
      </c>
      <c r="C907" s="163">
        <f t="shared" si="1482"/>
        <v>65354.21</v>
      </c>
      <c r="D907" s="38">
        <v>1.6500000000000001E-2</v>
      </c>
      <c r="E907" s="38">
        <v>0.1429</v>
      </c>
      <c r="F907" s="38">
        <v>5.8200000000000002E-2</v>
      </c>
      <c r="G907" s="38">
        <v>7.4899999999999994E-2</v>
      </c>
      <c r="H907" s="38">
        <v>4.0099999999999997E-2</v>
      </c>
      <c r="I907" s="38">
        <v>0.1406</v>
      </c>
      <c r="J907" s="38">
        <v>2.0299999999999999E-2</v>
      </c>
      <c r="K907" s="38">
        <v>3.2099999999999997E-2</v>
      </c>
      <c r="L907" s="38">
        <v>1.5900000000000001E-2</v>
      </c>
      <c r="M907" s="38">
        <v>2.5499999999999998E-2</v>
      </c>
      <c r="N907" s="38">
        <v>0.1389</v>
      </c>
      <c r="O907" s="38">
        <v>2.35E-2</v>
      </c>
      <c r="P907" s="38">
        <v>0</v>
      </c>
      <c r="Q907" s="38">
        <v>3.5900000000000001E-2</v>
      </c>
      <c r="R907" s="38">
        <v>1.8100000000000002E-2</v>
      </c>
      <c r="S907" s="38">
        <v>4.1999999999999997E-3</v>
      </c>
      <c r="T907" s="38">
        <v>5.11E-2</v>
      </c>
      <c r="U907" s="38">
        <v>1.7299999999999999E-2</v>
      </c>
      <c r="V907" s="38">
        <v>3.6799999999999999E-2</v>
      </c>
      <c r="W907" s="38">
        <v>4.4299999999999999E-2</v>
      </c>
      <c r="X907" s="38">
        <v>5.9900000000000002E-2</v>
      </c>
      <c r="Y907" s="38">
        <v>2.3999999999999998E-3</v>
      </c>
      <c r="Z907" s="5">
        <v>0</v>
      </c>
      <c r="AA907" s="5">
        <v>5.9999999999999995E-4</v>
      </c>
      <c r="AB907" s="5">
        <v>0</v>
      </c>
      <c r="AC907" s="67"/>
      <c r="AD907" s="55"/>
    </row>
    <row r="908" spans="1:30" s="52" customFormat="1">
      <c r="A908" s="101"/>
      <c r="B908" s="30"/>
      <c r="C908" s="163"/>
      <c r="D908" s="7">
        <f t="shared" ref="D908" si="1573">$C907*D907</f>
        <v>1078.3444650000001</v>
      </c>
      <c r="E908" s="7">
        <f t="shared" ref="E908" si="1574">$C907*E907</f>
        <v>9339.1166090000006</v>
      </c>
      <c r="F908" s="7">
        <f t="shared" ref="F908:AB908" si="1575">$C907*F907</f>
        <v>3803.615022</v>
      </c>
      <c r="G908" s="7">
        <f t="shared" si="1575"/>
        <v>4895.0303289999993</v>
      </c>
      <c r="H908" s="7">
        <f t="shared" si="1575"/>
        <v>2620.7038209999996</v>
      </c>
      <c r="I908" s="7">
        <f t="shared" si="1575"/>
        <v>9188.8019260000001</v>
      </c>
      <c r="J908" s="7">
        <f t="shared" si="1575"/>
        <v>1326.6904629999999</v>
      </c>
      <c r="K908" s="7">
        <f t="shared" si="1575"/>
        <v>2097.8701409999999</v>
      </c>
      <c r="L908" s="7">
        <f t="shared" si="1575"/>
        <v>1039.1319390000001</v>
      </c>
      <c r="M908" s="7">
        <f t="shared" si="1575"/>
        <v>1666.5323549999998</v>
      </c>
      <c r="N908" s="7">
        <f t="shared" si="1575"/>
        <v>9077.6997689999989</v>
      </c>
      <c r="O908" s="7">
        <f t="shared" si="1575"/>
        <v>1535.8239349999999</v>
      </c>
      <c r="P908" s="7">
        <f t="shared" si="1575"/>
        <v>0</v>
      </c>
      <c r="Q908" s="7">
        <f t="shared" si="1575"/>
        <v>2346.2161390000001</v>
      </c>
      <c r="R908" s="7">
        <f t="shared" si="1575"/>
        <v>1182.9112010000001</v>
      </c>
      <c r="S908" s="7">
        <f t="shared" si="1575"/>
        <v>274.48768200000001</v>
      </c>
      <c r="T908" s="7">
        <f t="shared" si="1575"/>
        <v>3339.6001310000001</v>
      </c>
      <c r="U908" s="7">
        <f t="shared" si="1575"/>
        <v>1130.627833</v>
      </c>
      <c r="V908" s="7">
        <f t="shared" si="1575"/>
        <v>2405.034928</v>
      </c>
      <c r="W908" s="7">
        <f t="shared" si="1575"/>
        <v>2895.191503</v>
      </c>
      <c r="X908" s="7">
        <f t="shared" si="1575"/>
        <v>3914.7171790000002</v>
      </c>
      <c r="Y908" s="7">
        <f t="shared" si="1575"/>
        <v>156.85010399999999</v>
      </c>
      <c r="Z908" s="7">
        <f t="shared" si="1575"/>
        <v>0</v>
      </c>
      <c r="AA908" s="7">
        <f t="shared" si="1575"/>
        <v>39.212525999999997</v>
      </c>
      <c r="AB908" s="7">
        <f t="shared" si="1575"/>
        <v>0</v>
      </c>
      <c r="AC908" s="67"/>
      <c r="AD908" s="55"/>
    </row>
    <row r="909" spans="1:30" s="52" customFormat="1">
      <c r="A909" s="102" t="s">
        <v>307</v>
      </c>
      <c r="B909" s="29">
        <v>784250.5</v>
      </c>
      <c r="C909" s="163">
        <f t="shared" si="1482"/>
        <v>65354.21</v>
      </c>
      <c r="D909" s="33"/>
      <c r="E909" s="46">
        <v>1</v>
      </c>
      <c r="F909" s="33"/>
      <c r="G909" s="33"/>
      <c r="H909" s="33"/>
      <c r="I909" s="33"/>
      <c r="J909" s="33"/>
      <c r="K909" s="33"/>
      <c r="L909" s="33"/>
      <c r="M909" s="33"/>
      <c r="N909" s="10"/>
      <c r="O909" s="33"/>
      <c r="P909" s="33"/>
      <c r="Q909" s="33"/>
      <c r="R909" s="33"/>
      <c r="S909" s="33"/>
      <c r="T909" s="33"/>
      <c r="U909" s="33"/>
      <c r="V909" s="10"/>
      <c r="W909" s="33"/>
      <c r="X909" s="33"/>
      <c r="Y909" s="33"/>
      <c r="Z909" s="33"/>
      <c r="AA909" s="33"/>
      <c r="AB909" s="33"/>
      <c r="AC909" s="67"/>
      <c r="AD909" s="55"/>
    </row>
    <row r="910" spans="1:30" s="52" customFormat="1">
      <c r="A910" s="101"/>
      <c r="B910" s="30"/>
      <c r="C910" s="163"/>
      <c r="D910" s="7">
        <f t="shared" ref="D910" si="1576">$C909*D909</f>
        <v>0</v>
      </c>
      <c r="E910" s="7">
        <f t="shared" ref="E910" si="1577">$C909*E909</f>
        <v>65354.21</v>
      </c>
      <c r="F910" s="7">
        <f t="shared" ref="F910:AB910" si="1578">$C909*F909</f>
        <v>0</v>
      </c>
      <c r="G910" s="7">
        <f t="shared" si="1578"/>
        <v>0</v>
      </c>
      <c r="H910" s="7">
        <f t="shared" si="1578"/>
        <v>0</v>
      </c>
      <c r="I910" s="7">
        <f t="shared" si="1578"/>
        <v>0</v>
      </c>
      <c r="J910" s="7">
        <f t="shared" si="1578"/>
        <v>0</v>
      </c>
      <c r="K910" s="7">
        <f t="shared" si="1578"/>
        <v>0</v>
      </c>
      <c r="L910" s="7">
        <f t="shared" si="1578"/>
        <v>0</v>
      </c>
      <c r="M910" s="7">
        <f t="shared" si="1578"/>
        <v>0</v>
      </c>
      <c r="N910" s="7">
        <f t="shared" si="1578"/>
        <v>0</v>
      </c>
      <c r="O910" s="7">
        <f t="shared" si="1578"/>
        <v>0</v>
      </c>
      <c r="P910" s="7">
        <f t="shared" si="1578"/>
        <v>0</v>
      </c>
      <c r="Q910" s="7">
        <f t="shared" si="1578"/>
        <v>0</v>
      </c>
      <c r="R910" s="7">
        <f t="shared" si="1578"/>
        <v>0</v>
      </c>
      <c r="S910" s="7">
        <f t="shared" si="1578"/>
        <v>0</v>
      </c>
      <c r="T910" s="7">
        <f t="shared" si="1578"/>
        <v>0</v>
      </c>
      <c r="U910" s="7">
        <f t="shared" si="1578"/>
        <v>0</v>
      </c>
      <c r="V910" s="7">
        <f t="shared" si="1578"/>
        <v>0</v>
      </c>
      <c r="W910" s="7">
        <f t="shared" si="1578"/>
        <v>0</v>
      </c>
      <c r="X910" s="7">
        <f t="shared" si="1578"/>
        <v>0</v>
      </c>
      <c r="Y910" s="7">
        <f t="shared" si="1578"/>
        <v>0</v>
      </c>
      <c r="Z910" s="7">
        <f t="shared" si="1578"/>
        <v>0</v>
      </c>
      <c r="AA910" s="7">
        <f t="shared" si="1578"/>
        <v>0</v>
      </c>
      <c r="AB910" s="7">
        <f t="shared" si="1578"/>
        <v>0</v>
      </c>
      <c r="AC910" s="67"/>
      <c r="AD910" s="55"/>
    </row>
    <row r="911" spans="1:30" s="52" customFormat="1">
      <c r="A911" s="102" t="s">
        <v>306</v>
      </c>
      <c r="B911" s="29">
        <v>1215172</v>
      </c>
      <c r="C911" s="163">
        <f t="shared" si="1482"/>
        <v>101264.33</v>
      </c>
      <c r="D911" s="38">
        <v>1.6500000000000001E-2</v>
      </c>
      <c r="E911" s="38">
        <v>0.1429</v>
      </c>
      <c r="F911" s="38">
        <v>5.8200000000000002E-2</v>
      </c>
      <c r="G911" s="38">
        <v>7.4899999999999994E-2</v>
      </c>
      <c r="H911" s="38">
        <v>4.0099999999999997E-2</v>
      </c>
      <c r="I911" s="38">
        <v>0.1406</v>
      </c>
      <c r="J911" s="38">
        <v>2.0299999999999999E-2</v>
      </c>
      <c r="K911" s="38">
        <v>3.2099999999999997E-2</v>
      </c>
      <c r="L911" s="38">
        <v>1.5900000000000001E-2</v>
      </c>
      <c r="M911" s="38">
        <v>2.5499999999999998E-2</v>
      </c>
      <c r="N911" s="38">
        <v>0.1389</v>
      </c>
      <c r="O911" s="38">
        <v>2.35E-2</v>
      </c>
      <c r="P911" s="38">
        <v>0</v>
      </c>
      <c r="Q911" s="38">
        <v>3.5900000000000001E-2</v>
      </c>
      <c r="R911" s="38">
        <v>1.8100000000000002E-2</v>
      </c>
      <c r="S911" s="38">
        <v>4.1999999999999997E-3</v>
      </c>
      <c r="T911" s="38">
        <v>5.11E-2</v>
      </c>
      <c r="U911" s="38">
        <v>1.7299999999999999E-2</v>
      </c>
      <c r="V911" s="38">
        <v>3.6799999999999999E-2</v>
      </c>
      <c r="W911" s="38">
        <v>4.4299999999999999E-2</v>
      </c>
      <c r="X911" s="38">
        <v>5.9900000000000002E-2</v>
      </c>
      <c r="Y911" s="38">
        <v>2.3999999999999998E-3</v>
      </c>
      <c r="Z911" s="5">
        <v>0</v>
      </c>
      <c r="AA911" s="5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3"/>
      <c r="D912" s="7">
        <f t="shared" ref="D912" si="1579">$C911*D911</f>
        <v>1670.861445</v>
      </c>
      <c r="E912" s="7">
        <f t="shared" ref="E912" si="1580">$C911*E911</f>
        <v>14470.672757</v>
      </c>
      <c r="F912" s="7">
        <f t="shared" ref="F912:AB912" si="1581">$C911*F911</f>
        <v>5893.584006</v>
      </c>
      <c r="G912" s="7">
        <f t="shared" si="1581"/>
        <v>7584.6983169999994</v>
      </c>
      <c r="H912" s="7">
        <f t="shared" si="1581"/>
        <v>4060.6996329999997</v>
      </c>
      <c r="I912" s="7">
        <f t="shared" si="1581"/>
        <v>14237.764798</v>
      </c>
      <c r="J912" s="7">
        <f t="shared" si="1581"/>
        <v>2055.6658990000001</v>
      </c>
      <c r="K912" s="7">
        <f t="shared" si="1581"/>
        <v>3250.5849929999995</v>
      </c>
      <c r="L912" s="7">
        <f t="shared" si="1581"/>
        <v>1610.1028470000001</v>
      </c>
      <c r="M912" s="7">
        <f t="shared" si="1581"/>
        <v>2582.2404149999998</v>
      </c>
      <c r="N912" s="7">
        <f t="shared" si="1581"/>
        <v>14065.615437</v>
      </c>
      <c r="O912" s="7">
        <f t="shared" si="1581"/>
        <v>2379.7117550000003</v>
      </c>
      <c r="P912" s="7">
        <f t="shared" si="1581"/>
        <v>0</v>
      </c>
      <c r="Q912" s="7">
        <f t="shared" si="1581"/>
        <v>3635.389447</v>
      </c>
      <c r="R912" s="7">
        <f t="shared" si="1581"/>
        <v>1832.8843730000001</v>
      </c>
      <c r="S912" s="7">
        <f t="shared" si="1581"/>
        <v>425.31018599999999</v>
      </c>
      <c r="T912" s="7">
        <f t="shared" si="1581"/>
        <v>5174.6072629999999</v>
      </c>
      <c r="U912" s="7">
        <f t="shared" si="1581"/>
        <v>1751.8729089999999</v>
      </c>
      <c r="V912" s="7">
        <f t="shared" si="1581"/>
        <v>3726.5273440000001</v>
      </c>
      <c r="W912" s="7">
        <f t="shared" si="1581"/>
        <v>4486.0098189999999</v>
      </c>
      <c r="X912" s="7">
        <f t="shared" si="1581"/>
        <v>6065.7333670000007</v>
      </c>
      <c r="Y912" s="7">
        <f t="shared" si="1581"/>
        <v>243.034392</v>
      </c>
      <c r="Z912" s="7">
        <f t="shared" si="1581"/>
        <v>0</v>
      </c>
      <c r="AA912" s="7">
        <f t="shared" si="1581"/>
        <v>60.758597999999999</v>
      </c>
      <c r="AB912" s="7">
        <f t="shared" si="1581"/>
        <v>0</v>
      </c>
      <c r="AC912" s="67"/>
      <c r="AD912" s="55"/>
    </row>
    <row r="913" spans="1:30" s="52" customFormat="1">
      <c r="A913" s="102" t="s">
        <v>308</v>
      </c>
      <c r="B913" s="29">
        <v>1215172</v>
      </c>
      <c r="C913" s="163">
        <f t="shared" si="1482"/>
        <v>101264.33</v>
      </c>
      <c r="D913" s="31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3"/>
      <c r="D914" s="63">
        <f t="shared" ref="D914" si="1582">$C913*D913</f>
        <v>0</v>
      </c>
      <c r="E914" s="6">
        <f t="shared" ref="E914" si="1583">$C913*E913</f>
        <v>101264.33</v>
      </c>
      <c r="F914" s="6">
        <f t="shared" ref="F914:AB914" si="1584">$C913*F913</f>
        <v>0</v>
      </c>
      <c r="G914" s="6">
        <f t="shared" si="1584"/>
        <v>0</v>
      </c>
      <c r="H914" s="6">
        <f t="shared" si="1584"/>
        <v>0</v>
      </c>
      <c r="I914" s="6">
        <f t="shared" si="1584"/>
        <v>0</v>
      </c>
      <c r="J914" s="6">
        <f t="shared" si="1584"/>
        <v>0</v>
      </c>
      <c r="K914" s="6">
        <f t="shared" si="1584"/>
        <v>0</v>
      </c>
      <c r="L914" s="6">
        <f t="shared" si="1584"/>
        <v>0</v>
      </c>
      <c r="M914" s="6">
        <f t="shared" si="1584"/>
        <v>0</v>
      </c>
      <c r="N914" s="6">
        <f t="shared" si="1584"/>
        <v>0</v>
      </c>
      <c r="O914" s="6">
        <f t="shared" si="1584"/>
        <v>0</v>
      </c>
      <c r="P914" s="6">
        <f t="shared" si="1584"/>
        <v>0</v>
      </c>
      <c r="Q914" s="6">
        <f t="shared" si="1584"/>
        <v>0</v>
      </c>
      <c r="R914" s="6">
        <f t="shared" si="1584"/>
        <v>0</v>
      </c>
      <c r="S914" s="6">
        <f t="shared" si="1584"/>
        <v>0</v>
      </c>
      <c r="T914" s="6">
        <f t="shared" si="1584"/>
        <v>0</v>
      </c>
      <c r="U914" s="6">
        <f t="shared" si="1584"/>
        <v>0</v>
      </c>
      <c r="V914" s="6">
        <f t="shared" si="1584"/>
        <v>0</v>
      </c>
      <c r="W914" s="6">
        <f t="shared" si="1584"/>
        <v>0</v>
      </c>
      <c r="X914" s="6">
        <f t="shared" si="1584"/>
        <v>0</v>
      </c>
      <c r="Y914" s="6">
        <f t="shared" si="1584"/>
        <v>0</v>
      </c>
      <c r="Z914" s="6">
        <f t="shared" si="1584"/>
        <v>0</v>
      </c>
      <c r="AA914" s="6">
        <f t="shared" si="1584"/>
        <v>0</v>
      </c>
      <c r="AB914" s="6">
        <f t="shared" si="1584"/>
        <v>0</v>
      </c>
      <c r="AC914" s="67"/>
      <c r="AD914" s="55"/>
    </row>
    <row r="915" spans="1:30" s="52" customFormat="1">
      <c r="A915" s="102" t="s">
        <v>374</v>
      </c>
      <c r="B915" s="29">
        <v>4160766</v>
      </c>
      <c r="C915" s="163">
        <f t="shared" si="1482"/>
        <v>346730.5</v>
      </c>
      <c r="D915" s="31"/>
      <c r="E915" s="46">
        <v>1</v>
      </c>
      <c r="F915" s="33"/>
      <c r="G915" s="33"/>
      <c r="H915" s="33"/>
      <c r="I915" s="33"/>
      <c r="J915" s="33"/>
      <c r="K915" s="33"/>
      <c r="L915" s="33"/>
      <c r="M915" s="33"/>
      <c r="N915" s="10"/>
      <c r="O915" s="33"/>
      <c r="P915" s="33"/>
      <c r="Q915" s="33"/>
      <c r="R915" s="33"/>
      <c r="S915" s="33"/>
      <c r="T915" s="33"/>
      <c r="U915" s="33"/>
      <c r="V915" s="10"/>
      <c r="W915" s="33"/>
      <c r="X915" s="33"/>
      <c r="Y915" s="33"/>
      <c r="Z915" s="33"/>
      <c r="AA915" s="33"/>
      <c r="AB915" s="33"/>
      <c r="AC915" s="67"/>
      <c r="AD915" s="55"/>
    </row>
    <row r="916" spans="1:30" s="52" customFormat="1">
      <c r="A916" s="101"/>
      <c r="B916" s="30"/>
      <c r="C916" s="163"/>
      <c r="D916" s="63">
        <f t="shared" ref="D916" si="1585">$C915*D915</f>
        <v>0</v>
      </c>
      <c r="E916" s="6">
        <f t="shared" ref="E916" si="1586">$C915*E915</f>
        <v>346730.5</v>
      </c>
      <c r="F916" s="6">
        <f t="shared" ref="F916:AB916" si="1587">$C915*F915</f>
        <v>0</v>
      </c>
      <c r="G916" s="6">
        <f t="shared" si="1587"/>
        <v>0</v>
      </c>
      <c r="H916" s="6">
        <f t="shared" si="1587"/>
        <v>0</v>
      </c>
      <c r="I916" s="6">
        <f t="shared" si="1587"/>
        <v>0</v>
      </c>
      <c r="J916" s="6">
        <f t="shared" si="1587"/>
        <v>0</v>
      </c>
      <c r="K916" s="6">
        <f t="shared" si="1587"/>
        <v>0</v>
      </c>
      <c r="L916" s="6">
        <f t="shared" si="1587"/>
        <v>0</v>
      </c>
      <c r="M916" s="6">
        <f t="shared" si="1587"/>
        <v>0</v>
      </c>
      <c r="N916" s="6">
        <f t="shared" si="1587"/>
        <v>0</v>
      </c>
      <c r="O916" s="6">
        <f t="shared" si="1587"/>
        <v>0</v>
      </c>
      <c r="P916" s="6">
        <f t="shared" si="1587"/>
        <v>0</v>
      </c>
      <c r="Q916" s="6">
        <f t="shared" si="1587"/>
        <v>0</v>
      </c>
      <c r="R916" s="6">
        <f t="shared" si="1587"/>
        <v>0</v>
      </c>
      <c r="S916" s="6">
        <f t="shared" si="1587"/>
        <v>0</v>
      </c>
      <c r="T916" s="6">
        <f t="shared" si="1587"/>
        <v>0</v>
      </c>
      <c r="U916" s="6">
        <f t="shared" si="1587"/>
        <v>0</v>
      </c>
      <c r="V916" s="6">
        <f t="shared" si="1587"/>
        <v>0</v>
      </c>
      <c r="W916" s="6">
        <f t="shared" si="1587"/>
        <v>0</v>
      </c>
      <c r="X916" s="6">
        <f t="shared" si="1587"/>
        <v>0</v>
      </c>
      <c r="Y916" s="6">
        <f t="shared" si="1587"/>
        <v>0</v>
      </c>
      <c r="Z916" s="6">
        <f t="shared" si="1587"/>
        <v>0</v>
      </c>
      <c r="AA916" s="6">
        <f t="shared" si="1587"/>
        <v>0</v>
      </c>
      <c r="AB916" s="6">
        <f t="shared" si="1587"/>
        <v>0</v>
      </c>
      <c r="AC916" s="67"/>
      <c r="AD916" s="55"/>
    </row>
    <row r="917" spans="1:30" s="52" customFormat="1">
      <c r="A917" s="102" t="s">
        <v>371</v>
      </c>
      <c r="B917" s="29">
        <v>4160766</v>
      </c>
      <c r="C917" s="163">
        <f t="shared" si="1482"/>
        <v>346730.5</v>
      </c>
      <c r="D917" s="38">
        <v>1.6500000000000001E-2</v>
      </c>
      <c r="E917" s="38">
        <v>0.1429</v>
      </c>
      <c r="F917" s="38">
        <v>5.8200000000000002E-2</v>
      </c>
      <c r="G917" s="38">
        <v>7.4899999999999994E-2</v>
      </c>
      <c r="H917" s="38">
        <v>4.0099999999999997E-2</v>
      </c>
      <c r="I917" s="38">
        <v>0.1406</v>
      </c>
      <c r="J917" s="38">
        <v>2.0299999999999999E-2</v>
      </c>
      <c r="K917" s="38">
        <v>3.2099999999999997E-2</v>
      </c>
      <c r="L917" s="38">
        <v>1.5900000000000001E-2</v>
      </c>
      <c r="M917" s="38">
        <v>2.5499999999999998E-2</v>
      </c>
      <c r="N917" s="38">
        <v>0.1389</v>
      </c>
      <c r="O917" s="38">
        <v>2.35E-2</v>
      </c>
      <c r="P917" s="38">
        <v>0</v>
      </c>
      <c r="Q917" s="38">
        <v>3.5900000000000001E-2</v>
      </c>
      <c r="R917" s="38">
        <v>1.8100000000000002E-2</v>
      </c>
      <c r="S917" s="38">
        <v>4.1999999999999997E-3</v>
      </c>
      <c r="T917" s="38">
        <v>5.11E-2</v>
      </c>
      <c r="U917" s="38">
        <v>1.7299999999999999E-2</v>
      </c>
      <c r="V917" s="38">
        <v>3.6799999999999999E-2</v>
      </c>
      <c r="W917" s="38">
        <v>4.4299999999999999E-2</v>
      </c>
      <c r="X917" s="38">
        <v>5.9900000000000002E-2</v>
      </c>
      <c r="Y917" s="38">
        <v>2.3999999999999998E-3</v>
      </c>
      <c r="Z917" s="5">
        <v>0</v>
      </c>
      <c r="AA917" s="5">
        <v>5.9999999999999995E-4</v>
      </c>
      <c r="AB917" s="5">
        <v>0</v>
      </c>
      <c r="AC917" s="67"/>
      <c r="AD917" s="55"/>
    </row>
    <row r="918" spans="1:30" s="52" customFormat="1">
      <c r="A918" s="101"/>
      <c r="B918" s="30"/>
      <c r="C918" s="163"/>
      <c r="D918" s="63">
        <f t="shared" ref="D918" si="1588">$C917*D917</f>
        <v>5721.0532499999999</v>
      </c>
      <c r="E918" s="6">
        <f t="shared" ref="E918" si="1589">$C917*E917</f>
        <v>49547.78845</v>
      </c>
      <c r="F918" s="6">
        <f t="shared" ref="F918:AB918" si="1590">$C917*F917</f>
        <v>20179.715100000001</v>
      </c>
      <c r="G918" s="6">
        <f t="shared" si="1590"/>
        <v>25970.114449999997</v>
      </c>
      <c r="H918" s="6">
        <f t="shared" si="1590"/>
        <v>13903.893049999999</v>
      </c>
      <c r="I918" s="6">
        <f t="shared" si="1590"/>
        <v>48750.308300000004</v>
      </c>
      <c r="J918" s="6">
        <f t="shared" si="1590"/>
        <v>7038.6291499999998</v>
      </c>
      <c r="K918" s="6">
        <f t="shared" si="1590"/>
        <v>11130.04905</v>
      </c>
      <c r="L918" s="6">
        <f t="shared" si="1590"/>
        <v>5513.0149500000007</v>
      </c>
      <c r="M918" s="6">
        <f t="shared" si="1590"/>
        <v>8841.6277499999997</v>
      </c>
      <c r="N918" s="6">
        <f t="shared" si="1590"/>
        <v>48160.866450000001</v>
      </c>
      <c r="O918" s="6">
        <f t="shared" si="1590"/>
        <v>8148.1667500000003</v>
      </c>
      <c r="P918" s="6">
        <f t="shared" si="1590"/>
        <v>0</v>
      </c>
      <c r="Q918" s="6">
        <f t="shared" si="1590"/>
        <v>12447.624950000001</v>
      </c>
      <c r="R918" s="6">
        <f t="shared" si="1590"/>
        <v>6275.8220500000007</v>
      </c>
      <c r="S918" s="6">
        <f t="shared" si="1590"/>
        <v>1456.2681</v>
      </c>
      <c r="T918" s="6">
        <f t="shared" si="1590"/>
        <v>17717.928550000001</v>
      </c>
      <c r="U918" s="6">
        <f t="shared" si="1590"/>
        <v>5998.4376499999998</v>
      </c>
      <c r="V918" s="6">
        <f t="shared" si="1590"/>
        <v>12759.6824</v>
      </c>
      <c r="W918" s="6">
        <f t="shared" si="1590"/>
        <v>15360.16115</v>
      </c>
      <c r="X918" s="6">
        <f t="shared" si="1590"/>
        <v>20769.156950000001</v>
      </c>
      <c r="Y918" s="6">
        <f t="shared" si="1590"/>
        <v>832.15319999999997</v>
      </c>
      <c r="Z918" s="6">
        <f t="shared" si="1590"/>
        <v>0</v>
      </c>
      <c r="AA918" s="6">
        <f t="shared" si="1590"/>
        <v>208.03829999999999</v>
      </c>
      <c r="AB918" s="6">
        <f t="shared" si="1590"/>
        <v>0</v>
      </c>
      <c r="AC918" s="67"/>
      <c r="AD918" s="55"/>
    </row>
    <row r="919" spans="1:30" s="52" customFormat="1">
      <c r="A919" s="102" t="s">
        <v>375</v>
      </c>
      <c r="B919" s="29">
        <v>561105</v>
      </c>
      <c r="C919" s="163">
        <f t="shared" ref="C919:C931" si="1591">ROUND(B919/12,2)</f>
        <v>46758.75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3"/>
      <c r="D920" s="63">
        <f t="shared" ref="D920" si="1592">$C919*D919</f>
        <v>0</v>
      </c>
      <c r="E920" s="6">
        <f t="shared" ref="E920" si="1593">$C919*E919</f>
        <v>46758.75</v>
      </c>
      <c r="F920" s="6">
        <f t="shared" ref="F920:AB920" si="1594">$C919*F919</f>
        <v>0</v>
      </c>
      <c r="G920" s="6">
        <f t="shared" si="1594"/>
        <v>0</v>
      </c>
      <c r="H920" s="6">
        <f t="shared" si="1594"/>
        <v>0</v>
      </c>
      <c r="I920" s="6">
        <f t="shared" si="1594"/>
        <v>0</v>
      </c>
      <c r="J920" s="6">
        <f t="shared" si="1594"/>
        <v>0</v>
      </c>
      <c r="K920" s="6">
        <f t="shared" si="1594"/>
        <v>0</v>
      </c>
      <c r="L920" s="6">
        <f t="shared" si="1594"/>
        <v>0</v>
      </c>
      <c r="M920" s="6">
        <f t="shared" si="1594"/>
        <v>0</v>
      </c>
      <c r="N920" s="6">
        <f t="shared" si="1594"/>
        <v>0</v>
      </c>
      <c r="O920" s="6">
        <f t="shared" si="1594"/>
        <v>0</v>
      </c>
      <c r="P920" s="6">
        <f t="shared" si="1594"/>
        <v>0</v>
      </c>
      <c r="Q920" s="6">
        <f t="shared" si="1594"/>
        <v>0</v>
      </c>
      <c r="R920" s="6">
        <f t="shared" si="1594"/>
        <v>0</v>
      </c>
      <c r="S920" s="6">
        <f t="shared" si="1594"/>
        <v>0</v>
      </c>
      <c r="T920" s="6">
        <f t="shared" si="1594"/>
        <v>0</v>
      </c>
      <c r="U920" s="6">
        <f t="shared" si="1594"/>
        <v>0</v>
      </c>
      <c r="V920" s="6">
        <f t="shared" si="1594"/>
        <v>0</v>
      </c>
      <c r="W920" s="6">
        <f t="shared" si="1594"/>
        <v>0</v>
      </c>
      <c r="X920" s="6">
        <f t="shared" si="1594"/>
        <v>0</v>
      </c>
      <c r="Y920" s="6">
        <f t="shared" si="1594"/>
        <v>0</v>
      </c>
      <c r="Z920" s="6">
        <f t="shared" si="1594"/>
        <v>0</v>
      </c>
      <c r="AA920" s="6">
        <f t="shared" si="1594"/>
        <v>0</v>
      </c>
      <c r="AB920" s="6">
        <f t="shared" si="1594"/>
        <v>0</v>
      </c>
      <c r="AC920" s="67"/>
      <c r="AD920" s="55"/>
    </row>
    <row r="921" spans="1:30" s="52" customFormat="1">
      <c r="A921" s="102" t="s">
        <v>373</v>
      </c>
      <c r="B921" s="29">
        <v>561105</v>
      </c>
      <c r="C921" s="163">
        <f t="shared" si="1591"/>
        <v>46758.75</v>
      </c>
      <c r="D921" s="38">
        <v>1.6500000000000001E-2</v>
      </c>
      <c r="E921" s="38">
        <v>0.1429</v>
      </c>
      <c r="F921" s="38">
        <v>5.8200000000000002E-2</v>
      </c>
      <c r="G921" s="38">
        <v>7.4899999999999994E-2</v>
      </c>
      <c r="H921" s="38">
        <v>4.0099999999999997E-2</v>
      </c>
      <c r="I921" s="38">
        <v>0.1406</v>
      </c>
      <c r="J921" s="38">
        <v>2.0299999999999999E-2</v>
      </c>
      <c r="K921" s="38">
        <v>3.2099999999999997E-2</v>
      </c>
      <c r="L921" s="38">
        <v>1.5900000000000001E-2</v>
      </c>
      <c r="M921" s="38">
        <v>2.5499999999999998E-2</v>
      </c>
      <c r="N921" s="38">
        <v>0.1389</v>
      </c>
      <c r="O921" s="38">
        <v>2.35E-2</v>
      </c>
      <c r="P921" s="38">
        <v>0</v>
      </c>
      <c r="Q921" s="38">
        <v>3.5900000000000001E-2</v>
      </c>
      <c r="R921" s="38">
        <v>1.8100000000000002E-2</v>
      </c>
      <c r="S921" s="38">
        <v>4.1999999999999997E-3</v>
      </c>
      <c r="T921" s="38">
        <v>5.11E-2</v>
      </c>
      <c r="U921" s="38">
        <v>1.7299999999999999E-2</v>
      </c>
      <c r="V921" s="38">
        <v>3.6799999999999999E-2</v>
      </c>
      <c r="W921" s="38">
        <v>4.4299999999999999E-2</v>
      </c>
      <c r="X921" s="38">
        <v>5.9900000000000002E-2</v>
      </c>
      <c r="Y921" s="38">
        <v>2.3999999999999998E-3</v>
      </c>
      <c r="Z921" s="5">
        <v>0</v>
      </c>
      <c r="AA921" s="5">
        <v>5.9999999999999995E-4</v>
      </c>
      <c r="AB921" s="5">
        <v>0</v>
      </c>
      <c r="AC921" s="67"/>
      <c r="AD921" s="55"/>
    </row>
    <row r="922" spans="1:30" s="52" customFormat="1">
      <c r="A922" s="103"/>
      <c r="B922" s="75"/>
      <c r="C922" s="163"/>
      <c r="D922" s="63">
        <f t="shared" ref="D922" si="1595">$C921*D921</f>
        <v>771.51937500000008</v>
      </c>
      <c r="E922" s="6">
        <f t="shared" ref="E922" si="1596">$C921*E921</f>
        <v>6681.8253750000003</v>
      </c>
      <c r="F922" s="6">
        <f t="shared" ref="F922:AB922" si="1597">$C921*F921</f>
        <v>2721.35925</v>
      </c>
      <c r="G922" s="6">
        <f t="shared" si="1597"/>
        <v>3502.2303749999996</v>
      </c>
      <c r="H922" s="6">
        <f t="shared" si="1597"/>
        <v>1875.0258749999998</v>
      </c>
      <c r="I922" s="6">
        <f t="shared" si="1597"/>
        <v>6574.2802499999998</v>
      </c>
      <c r="J922" s="6">
        <f t="shared" si="1597"/>
        <v>949.2026249999999</v>
      </c>
      <c r="K922" s="6">
        <f t="shared" si="1597"/>
        <v>1500.9558749999999</v>
      </c>
      <c r="L922" s="6">
        <f t="shared" si="1597"/>
        <v>743.46412500000008</v>
      </c>
      <c r="M922" s="6">
        <f t="shared" si="1597"/>
        <v>1192.348125</v>
      </c>
      <c r="N922" s="6">
        <f t="shared" si="1597"/>
        <v>6494.7903749999996</v>
      </c>
      <c r="O922" s="6">
        <f t="shared" si="1597"/>
        <v>1098.8306250000001</v>
      </c>
      <c r="P922" s="6">
        <f t="shared" si="1597"/>
        <v>0</v>
      </c>
      <c r="Q922" s="6">
        <f t="shared" si="1597"/>
        <v>1678.6391250000001</v>
      </c>
      <c r="R922" s="6">
        <f t="shared" si="1597"/>
        <v>846.33337500000005</v>
      </c>
      <c r="S922" s="6">
        <f t="shared" si="1597"/>
        <v>196.38674999999998</v>
      </c>
      <c r="T922" s="6">
        <f t="shared" si="1597"/>
        <v>2389.3721249999999</v>
      </c>
      <c r="U922" s="6">
        <f t="shared" si="1597"/>
        <v>808.92637500000001</v>
      </c>
      <c r="V922" s="6">
        <f t="shared" si="1597"/>
        <v>1720.722</v>
      </c>
      <c r="W922" s="6">
        <f t="shared" si="1597"/>
        <v>2071.4126249999999</v>
      </c>
      <c r="X922" s="6">
        <f t="shared" si="1597"/>
        <v>2800.8491250000002</v>
      </c>
      <c r="Y922" s="6">
        <f t="shared" si="1597"/>
        <v>112.22099999999999</v>
      </c>
      <c r="Z922" s="6">
        <f t="shared" si="1597"/>
        <v>0</v>
      </c>
      <c r="AA922" s="6">
        <f t="shared" si="1597"/>
        <v>28.055249999999997</v>
      </c>
      <c r="AB922" s="6">
        <f t="shared" si="1597"/>
        <v>0</v>
      </c>
      <c r="AC922" s="67"/>
      <c r="AD922" s="55"/>
    </row>
    <row r="923" spans="1:30" s="52" customFormat="1">
      <c r="A923" s="102" t="s">
        <v>462</v>
      </c>
      <c r="B923" s="29">
        <v>532559.5</v>
      </c>
      <c r="C923" s="163">
        <f t="shared" si="1591"/>
        <v>44379.96</v>
      </c>
      <c r="D923" s="38">
        <v>1.6500000000000001E-2</v>
      </c>
      <c r="E923" s="38">
        <v>0.1429</v>
      </c>
      <c r="F923" s="38">
        <v>5.8200000000000002E-2</v>
      </c>
      <c r="G923" s="38">
        <v>7.4899999999999994E-2</v>
      </c>
      <c r="H923" s="38">
        <v>4.0099999999999997E-2</v>
      </c>
      <c r="I923" s="38">
        <v>0.1406</v>
      </c>
      <c r="J923" s="38">
        <v>2.0299999999999999E-2</v>
      </c>
      <c r="K923" s="38">
        <v>3.2099999999999997E-2</v>
      </c>
      <c r="L923" s="38">
        <v>1.5900000000000001E-2</v>
      </c>
      <c r="M923" s="38">
        <v>2.5499999999999998E-2</v>
      </c>
      <c r="N923" s="38">
        <v>0.1389</v>
      </c>
      <c r="O923" s="38">
        <v>2.35E-2</v>
      </c>
      <c r="P923" s="38">
        <v>0</v>
      </c>
      <c r="Q923" s="38">
        <v>3.5900000000000001E-2</v>
      </c>
      <c r="R923" s="38">
        <v>1.8100000000000002E-2</v>
      </c>
      <c r="S923" s="38">
        <v>4.1999999999999997E-3</v>
      </c>
      <c r="T923" s="38">
        <v>5.11E-2</v>
      </c>
      <c r="U923" s="38">
        <v>1.7299999999999999E-2</v>
      </c>
      <c r="V923" s="38">
        <v>3.6799999999999999E-2</v>
      </c>
      <c r="W923" s="38">
        <v>4.4299999999999999E-2</v>
      </c>
      <c r="X923" s="38">
        <v>5.9900000000000002E-2</v>
      </c>
      <c r="Y923" s="38">
        <v>2.3999999999999998E-3</v>
      </c>
      <c r="Z923" s="5">
        <v>0</v>
      </c>
      <c r="AA923" s="5">
        <v>5.9999999999999995E-4</v>
      </c>
      <c r="AB923" s="5">
        <v>0</v>
      </c>
      <c r="AC923" s="67"/>
      <c r="AD923" s="55"/>
    </row>
    <row r="924" spans="1:30" s="52" customFormat="1">
      <c r="A924" s="101"/>
      <c r="B924" s="30"/>
      <c r="C924" s="163"/>
      <c r="D924" s="63">
        <f t="shared" ref="D924" si="1598">$C923*D923</f>
        <v>732.26934000000006</v>
      </c>
      <c r="E924" s="6">
        <f t="shared" ref="E924" si="1599">$C923*E923</f>
        <v>6341.8962839999995</v>
      </c>
      <c r="F924" s="6">
        <f t="shared" ref="F924:AB924" si="1600">$C923*F923</f>
        <v>2582.9136720000001</v>
      </c>
      <c r="G924" s="6">
        <f t="shared" si="1600"/>
        <v>3324.0590039999997</v>
      </c>
      <c r="H924" s="6">
        <f t="shared" si="1600"/>
        <v>1779.6363959999999</v>
      </c>
      <c r="I924" s="6">
        <f t="shared" si="1600"/>
        <v>6239.8223760000001</v>
      </c>
      <c r="J924" s="6">
        <f t="shared" si="1600"/>
        <v>900.91318799999988</v>
      </c>
      <c r="K924" s="6">
        <f t="shared" si="1600"/>
        <v>1424.5967159999998</v>
      </c>
      <c r="L924" s="6">
        <f t="shared" si="1600"/>
        <v>705.64136400000007</v>
      </c>
      <c r="M924" s="6">
        <f t="shared" si="1600"/>
        <v>1131.6889799999999</v>
      </c>
      <c r="N924" s="6">
        <f t="shared" si="1600"/>
        <v>6164.3764439999995</v>
      </c>
      <c r="O924" s="6">
        <f t="shared" si="1600"/>
        <v>1042.9290599999999</v>
      </c>
      <c r="P924" s="6">
        <f t="shared" si="1600"/>
        <v>0</v>
      </c>
      <c r="Q924" s="6">
        <f t="shared" si="1600"/>
        <v>1593.2405639999999</v>
      </c>
      <c r="R924" s="6">
        <f t="shared" si="1600"/>
        <v>803.27727600000003</v>
      </c>
      <c r="S924" s="6">
        <f t="shared" si="1600"/>
        <v>186.39583199999998</v>
      </c>
      <c r="T924" s="6">
        <f t="shared" si="1600"/>
        <v>2267.8159559999999</v>
      </c>
      <c r="U924" s="6">
        <f t="shared" si="1600"/>
        <v>767.77330799999993</v>
      </c>
      <c r="V924" s="6">
        <f t="shared" si="1600"/>
        <v>1633.182528</v>
      </c>
      <c r="W924" s="6">
        <f t="shared" si="1600"/>
        <v>1966.032228</v>
      </c>
      <c r="X924" s="6">
        <f t="shared" si="1600"/>
        <v>2658.3596040000002</v>
      </c>
      <c r="Y924" s="6">
        <f t="shared" si="1600"/>
        <v>106.51190399999999</v>
      </c>
      <c r="Z924" s="6">
        <f t="shared" si="1600"/>
        <v>0</v>
      </c>
      <c r="AA924" s="6">
        <f t="shared" si="1600"/>
        <v>26.627975999999997</v>
      </c>
      <c r="AB924" s="6">
        <f t="shared" si="1600"/>
        <v>0</v>
      </c>
      <c r="AC924" s="67"/>
      <c r="AD924" s="55"/>
    </row>
    <row r="925" spans="1:30" s="52" customFormat="1">
      <c r="A925" s="102" t="s">
        <v>463</v>
      </c>
      <c r="B925" s="29">
        <v>532559.5</v>
      </c>
      <c r="C925" s="163">
        <f t="shared" si="1591"/>
        <v>44379.96</v>
      </c>
      <c r="D925" s="38"/>
      <c r="E925" s="38">
        <v>1</v>
      </c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5"/>
      <c r="AA925" s="5"/>
      <c r="AB925" s="5"/>
      <c r="AC925" s="67"/>
      <c r="AD925" s="55"/>
    </row>
    <row r="926" spans="1:30" s="52" customFormat="1">
      <c r="A926" s="101"/>
      <c r="B926" s="30"/>
      <c r="C926" s="163"/>
      <c r="D926" s="63">
        <f t="shared" ref="D926" si="1601">$C925*D925</f>
        <v>0</v>
      </c>
      <c r="E926" s="6">
        <f t="shared" ref="E926" si="1602">$C925*E925</f>
        <v>44379.96</v>
      </c>
      <c r="F926" s="6">
        <f t="shared" ref="F926:AB926" si="1603">$C925*F925</f>
        <v>0</v>
      </c>
      <c r="G926" s="6">
        <f t="shared" si="1603"/>
        <v>0</v>
      </c>
      <c r="H926" s="6">
        <f t="shared" si="1603"/>
        <v>0</v>
      </c>
      <c r="I926" s="6">
        <f t="shared" si="1603"/>
        <v>0</v>
      </c>
      <c r="J926" s="6">
        <f t="shared" si="1603"/>
        <v>0</v>
      </c>
      <c r="K926" s="6">
        <f t="shared" si="1603"/>
        <v>0</v>
      </c>
      <c r="L926" s="6">
        <f t="shared" si="1603"/>
        <v>0</v>
      </c>
      <c r="M926" s="6">
        <f t="shared" si="1603"/>
        <v>0</v>
      </c>
      <c r="N926" s="6">
        <f t="shared" si="1603"/>
        <v>0</v>
      </c>
      <c r="O926" s="6">
        <f t="shared" si="1603"/>
        <v>0</v>
      </c>
      <c r="P926" s="6">
        <f t="shared" si="1603"/>
        <v>0</v>
      </c>
      <c r="Q926" s="6">
        <f t="shared" si="1603"/>
        <v>0</v>
      </c>
      <c r="R926" s="6">
        <f t="shared" si="1603"/>
        <v>0</v>
      </c>
      <c r="S926" s="6">
        <f t="shared" si="1603"/>
        <v>0</v>
      </c>
      <c r="T926" s="6">
        <f t="shared" si="1603"/>
        <v>0</v>
      </c>
      <c r="U926" s="6">
        <f t="shared" si="1603"/>
        <v>0</v>
      </c>
      <c r="V926" s="6">
        <f t="shared" si="1603"/>
        <v>0</v>
      </c>
      <c r="W926" s="6">
        <f t="shared" si="1603"/>
        <v>0</v>
      </c>
      <c r="X926" s="6">
        <f t="shared" si="1603"/>
        <v>0</v>
      </c>
      <c r="Y926" s="6">
        <f t="shared" si="1603"/>
        <v>0</v>
      </c>
      <c r="Z926" s="6">
        <f t="shared" si="1603"/>
        <v>0</v>
      </c>
      <c r="AA926" s="6">
        <f t="shared" si="1603"/>
        <v>0</v>
      </c>
      <c r="AB926" s="6">
        <f t="shared" si="1603"/>
        <v>0</v>
      </c>
      <c r="AC926" s="67"/>
      <c r="AD926" s="55"/>
    </row>
    <row r="927" spans="1:30" s="52" customFormat="1">
      <c r="A927" s="102" t="s">
        <v>464</v>
      </c>
      <c r="B927" s="29">
        <v>88676</v>
      </c>
      <c r="C927" s="163">
        <f t="shared" si="1591"/>
        <v>7389.67</v>
      </c>
      <c r="D927" s="27"/>
      <c r="E927" s="37">
        <v>0.24629999999999999</v>
      </c>
      <c r="F927" s="10"/>
      <c r="G927" s="10"/>
      <c r="H927" s="10"/>
      <c r="I927" s="10"/>
      <c r="J927" s="37">
        <v>0.38629999999999998</v>
      </c>
      <c r="K927" s="37">
        <v>0.3674</v>
      </c>
      <c r="L927" s="10"/>
      <c r="M927" s="10"/>
      <c r="N927" s="10"/>
      <c r="O927" s="37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67"/>
      <c r="AD927" s="55"/>
    </row>
    <row r="928" spans="1:30" s="52" customFormat="1">
      <c r="A928" s="101"/>
      <c r="B928" s="30"/>
      <c r="C928" s="163"/>
      <c r="D928" s="63">
        <f t="shared" ref="D928" si="1604">$C927*D927</f>
        <v>0</v>
      </c>
      <c r="E928" s="6">
        <f t="shared" ref="E928" si="1605">$C927*E927</f>
        <v>1820.0757209999999</v>
      </c>
      <c r="F928" s="6">
        <f t="shared" ref="F928:AB928" si="1606">$C927*F927</f>
        <v>0</v>
      </c>
      <c r="G928" s="6">
        <f t="shared" si="1606"/>
        <v>0</v>
      </c>
      <c r="H928" s="6">
        <f t="shared" si="1606"/>
        <v>0</v>
      </c>
      <c r="I928" s="6">
        <f t="shared" si="1606"/>
        <v>0</v>
      </c>
      <c r="J928" s="6">
        <f t="shared" si="1606"/>
        <v>2854.6295209999998</v>
      </c>
      <c r="K928" s="6">
        <f t="shared" si="1606"/>
        <v>2714.9647580000001</v>
      </c>
      <c r="L928" s="6">
        <f t="shared" si="1606"/>
        <v>0</v>
      </c>
      <c r="M928" s="6">
        <f t="shared" si="1606"/>
        <v>0</v>
      </c>
      <c r="N928" s="6">
        <f t="shared" si="1606"/>
        <v>0</v>
      </c>
      <c r="O928" s="6">
        <f t="shared" si="1606"/>
        <v>0</v>
      </c>
      <c r="P928" s="6">
        <f t="shared" si="1606"/>
        <v>0</v>
      </c>
      <c r="Q928" s="6">
        <f t="shared" si="1606"/>
        <v>0</v>
      </c>
      <c r="R928" s="6">
        <f t="shared" si="1606"/>
        <v>0</v>
      </c>
      <c r="S928" s="6">
        <f t="shared" si="1606"/>
        <v>0</v>
      </c>
      <c r="T928" s="6">
        <f t="shared" si="1606"/>
        <v>0</v>
      </c>
      <c r="U928" s="6">
        <f t="shared" si="1606"/>
        <v>0</v>
      </c>
      <c r="V928" s="6">
        <f t="shared" si="1606"/>
        <v>0</v>
      </c>
      <c r="W928" s="6">
        <f t="shared" si="1606"/>
        <v>0</v>
      </c>
      <c r="X928" s="6">
        <f t="shared" si="1606"/>
        <v>0</v>
      </c>
      <c r="Y928" s="6">
        <f t="shared" si="1606"/>
        <v>0</v>
      </c>
      <c r="Z928" s="6">
        <f t="shared" si="1606"/>
        <v>0</v>
      </c>
      <c r="AA928" s="6">
        <f t="shared" si="1606"/>
        <v>0</v>
      </c>
      <c r="AB928" s="6">
        <f t="shared" si="1606"/>
        <v>0</v>
      </c>
      <c r="AC928" s="67"/>
      <c r="AD928" s="55"/>
    </row>
    <row r="929" spans="1:30" s="52" customFormat="1">
      <c r="A929" s="102" t="s">
        <v>465</v>
      </c>
      <c r="B929" s="29">
        <v>3535682</v>
      </c>
      <c r="C929" s="163">
        <f t="shared" si="1591"/>
        <v>294640.17</v>
      </c>
      <c r="D929" s="38"/>
      <c r="E929" s="38">
        <v>0.75780000000000003</v>
      </c>
      <c r="F929" s="38"/>
      <c r="G929" s="38"/>
      <c r="H929" s="38"/>
      <c r="I929" s="38"/>
      <c r="J929" s="38">
        <v>0.2422</v>
      </c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3"/>
      <c r="B930" s="75"/>
      <c r="C930" s="163"/>
      <c r="D930" s="63">
        <f t="shared" ref="D930:D932" si="1607">$C929*D929</f>
        <v>0</v>
      </c>
      <c r="E930" s="6">
        <f t="shared" ref="E930:T932" si="1608">$C929*E929</f>
        <v>223278.32082600001</v>
      </c>
      <c r="F930" s="6">
        <f t="shared" ref="F930:AB930" si="1609">$C929*F929</f>
        <v>0</v>
      </c>
      <c r="G930" s="6">
        <f t="shared" si="1609"/>
        <v>0</v>
      </c>
      <c r="H930" s="6">
        <f t="shared" si="1609"/>
        <v>0</v>
      </c>
      <c r="I930" s="6">
        <f t="shared" si="1609"/>
        <v>0</v>
      </c>
      <c r="J930" s="6">
        <f t="shared" si="1609"/>
        <v>71361.849174000003</v>
      </c>
      <c r="K930" s="6">
        <f t="shared" si="1609"/>
        <v>0</v>
      </c>
      <c r="L930" s="6">
        <f t="shared" si="1609"/>
        <v>0</v>
      </c>
      <c r="M930" s="6">
        <f t="shared" si="1609"/>
        <v>0</v>
      </c>
      <c r="N930" s="6">
        <f t="shared" si="1609"/>
        <v>0</v>
      </c>
      <c r="O930" s="6">
        <f t="shared" si="1609"/>
        <v>0</v>
      </c>
      <c r="P930" s="6">
        <f t="shared" si="1609"/>
        <v>0</v>
      </c>
      <c r="Q930" s="6">
        <f t="shared" si="1609"/>
        <v>0</v>
      </c>
      <c r="R930" s="6">
        <f t="shared" si="1609"/>
        <v>0</v>
      </c>
      <c r="S930" s="6">
        <f t="shared" si="1609"/>
        <v>0</v>
      </c>
      <c r="T930" s="6">
        <f t="shared" si="1609"/>
        <v>0</v>
      </c>
      <c r="U930" s="6">
        <f t="shared" si="1609"/>
        <v>0</v>
      </c>
      <c r="V930" s="6">
        <f t="shared" si="1609"/>
        <v>0</v>
      </c>
      <c r="W930" s="6">
        <f t="shared" si="1609"/>
        <v>0</v>
      </c>
      <c r="X930" s="6">
        <f t="shared" si="1609"/>
        <v>0</v>
      </c>
      <c r="Y930" s="6">
        <f t="shared" si="1609"/>
        <v>0</v>
      </c>
      <c r="Z930" s="6">
        <f t="shared" si="1609"/>
        <v>0</v>
      </c>
      <c r="AA930" s="6">
        <f t="shared" si="1609"/>
        <v>0</v>
      </c>
      <c r="AB930" s="6">
        <f t="shared" si="1609"/>
        <v>0</v>
      </c>
      <c r="AC930" s="67"/>
      <c r="AD930" s="55"/>
    </row>
    <row r="931" spans="1:30" s="52" customFormat="1">
      <c r="A931" s="102" t="s">
        <v>615</v>
      </c>
      <c r="B931" s="29">
        <v>4182338</v>
      </c>
      <c r="C931" s="163">
        <f t="shared" si="1591"/>
        <v>348528.17</v>
      </c>
      <c r="D931" s="38"/>
      <c r="E931" s="38">
        <v>1</v>
      </c>
      <c r="F931" s="38"/>
      <c r="G931" s="38"/>
      <c r="H931" s="38"/>
      <c r="I931" s="38"/>
      <c r="J931" s="38"/>
      <c r="K931" s="38"/>
      <c r="L931" s="38"/>
      <c r="M931" s="38"/>
      <c r="N931" s="38"/>
      <c r="O931" s="38">
        <v>0</v>
      </c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5"/>
      <c r="AA931" s="5">
        <v>0</v>
      </c>
      <c r="AB931" s="5"/>
      <c r="AC931" s="67"/>
      <c r="AD931" s="55"/>
    </row>
    <row r="932" spans="1:30" s="52" customFormat="1">
      <c r="A932" s="103"/>
      <c r="B932" s="75"/>
      <c r="C932" s="162" t="s">
        <v>159</v>
      </c>
      <c r="D932" s="63">
        <f t="shared" si="1607"/>
        <v>0</v>
      </c>
      <c r="E932" s="6">
        <f t="shared" si="1608"/>
        <v>348528.17</v>
      </c>
      <c r="F932" s="6">
        <f t="shared" si="1608"/>
        <v>0</v>
      </c>
      <c r="G932" s="6">
        <f t="shared" si="1608"/>
        <v>0</v>
      </c>
      <c r="H932" s="6">
        <f t="shared" si="1608"/>
        <v>0</v>
      </c>
      <c r="I932" s="6">
        <f t="shared" si="1608"/>
        <v>0</v>
      </c>
      <c r="J932" s="6">
        <f t="shared" si="1608"/>
        <v>0</v>
      </c>
      <c r="K932" s="6">
        <f t="shared" si="1608"/>
        <v>0</v>
      </c>
      <c r="L932" s="6">
        <f t="shared" si="1608"/>
        <v>0</v>
      </c>
      <c r="M932" s="6">
        <f t="shared" si="1608"/>
        <v>0</v>
      </c>
      <c r="N932" s="6">
        <f t="shared" si="1608"/>
        <v>0</v>
      </c>
      <c r="O932" s="6">
        <f t="shared" si="1608"/>
        <v>0</v>
      </c>
      <c r="P932" s="6">
        <f t="shared" si="1608"/>
        <v>0</v>
      </c>
      <c r="Q932" s="6">
        <f t="shared" si="1608"/>
        <v>0</v>
      </c>
      <c r="R932" s="6">
        <f t="shared" si="1608"/>
        <v>0</v>
      </c>
      <c r="S932" s="6">
        <f t="shared" si="1608"/>
        <v>0</v>
      </c>
      <c r="T932" s="6">
        <f t="shared" si="1608"/>
        <v>0</v>
      </c>
      <c r="U932" s="6">
        <f t="shared" ref="U932:AB932" si="1610">$C931*U931</f>
        <v>0</v>
      </c>
      <c r="V932" s="6">
        <f t="shared" si="1610"/>
        <v>0</v>
      </c>
      <c r="W932" s="6">
        <f t="shared" si="1610"/>
        <v>0</v>
      </c>
      <c r="X932" s="6">
        <f t="shared" si="1610"/>
        <v>0</v>
      </c>
      <c r="Y932" s="6">
        <f t="shared" si="1610"/>
        <v>0</v>
      </c>
      <c r="Z932" s="6">
        <f t="shared" si="1610"/>
        <v>0</v>
      </c>
      <c r="AA932" s="6">
        <f t="shared" si="1610"/>
        <v>0</v>
      </c>
      <c r="AB932" s="6">
        <f t="shared" si="1610"/>
        <v>0</v>
      </c>
      <c r="AC932" s="67"/>
      <c r="AD932" s="55"/>
    </row>
    <row r="933" spans="1:30" s="52" customFormat="1">
      <c r="A933" s="102" t="s">
        <v>671</v>
      </c>
      <c r="B933" s="29">
        <v>342416</v>
      </c>
      <c r="C933" s="163">
        <f t="shared" ref="C933" si="1611">ROUND(B933/12,2)</f>
        <v>28534.67</v>
      </c>
      <c r="D933" s="27"/>
      <c r="E933" s="37">
        <v>0.9819</v>
      </c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>
        <v>1.8100000000000002E-2</v>
      </c>
      <c r="AB933" s="10"/>
      <c r="AC933" s="67"/>
      <c r="AD933" s="55"/>
    </row>
    <row r="934" spans="1:30" s="52" customFormat="1">
      <c r="A934" s="101"/>
      <c r="B934" s="30"/>
      <c r="C934" s="163"/>
      <c r="D934" s="63">
        <f>$C933*D933</f>
        <v>0</v>
      </c>
      <c r="E934" s="6">
        <f>$C933*E933</f>
        <v>28018.192472999999</v>
      </c>
      <c r="F934" s="6">
        <f t="shared" ref="F934:AB934" si="1612">$C933*F933</f>
        <v>0</v>
      </c>
      <c r="G934" s="6">
        <f t="shared" si="1612"/>
        <v>0</v>
      </c>
      <c r="H934" s="6">
        <f t="shared" si="1612"/>
        <v>0</v>
      </c>
      <c r="I934" s="6">
        <f t="shared" si="1612"/>
        <v>0</v>
      </c>
      <c r="J934" s="6">
        <f t="shared" si="1612"/>
        <v>0</v>
      </c>
      <c r="K934" s="6">
        <f t="shared" si="1612"/>
        <v>0</v>
      </c>
      <c r="L934" s="6">
        <f t="shared" si="1612"/>
        <v>0</v>
      </c>
      <c r="M934" s="6">
        <f t="shared" si="1612"/>
        <v>0</v>
      </c>
      <c r="N934" s="6">
        <f t="shared" si="1612"/>
        <v>0</v>
      </c>
      <c r="O934" s="6">
        <f t="shared" si="1612"/>
        <v>0</v>
      </c>
      <c r="P934" s="6">
        <f t="shared" si="1612"/>
        <v>0</v>
      </c>
      <c r="Q934" s="6">
        <f t="shared" si="1612"/>
        <v>0</v>
      </c>
      <c r="R934" s="6">
        <f t="shared" si="1612"/>
        <v>0</v>
      </c>
      <c r="S934" s="6">
        <f t="shared" si="1612"/>
        <v>0</v>
      </c>
      <c r="T934" s="6">
        <f t="shared" si="1612"/>
        <v>0</v>
      </c>
      <c r="U934" s="6">
        <f t="shared" si="1612"/>
        <v>0</v>
      </c>
      <c r="V934" s="6">
        <f t="shared" si="1612"/>
        <v>0</v>
      </c>
      <c r="W934" s="6">
        <f t="shared" si="1612"/>
        <v>0</v>
      </c>
      <c r="X934" s="6">
        <f t="shared" si="1612"/>
        <v>0</v>
      </c>
      <c r="Y934" s="6">
        <f t="shared" si="1612"/>
        <v>0</v>
      </c>
      <c r="Z934" s="6">
        <f t="shared" si="1612"/>
        <v>0</v>
      </c>
      <c r="AA934" s="6">
        <f t="shared" si="1612"/>
        <v>516.47752700000001</v>
      </c>
      <c r="AB934" s="6">
        <f t="shared" si="1612"/>
        <v>0</v>
      </c>
      <c r="AC934" s="67"/>
      <c r="AD934" s="55"/>
    </row>
    <row r="935" spans="1:30" s="52" customFormat="1">
      <c r="A935" s="102" t="s">
        <v>672</v>
      </c>
      <c r="B935" s="29">
        <v>2051248</v>
      </c>
      <c r="C935" s="163">
        <f t="shared" ref="C935" si="1613">ROUND(B935/12,2)</f>
        <v>170937.33</v>
      </c>
      <c r="D935" s="27"/>
      <c r="E935" s="37">
        <v>0.9819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>
        <v>1.8100000000000002E-2</v>
      </c>
      <c r="AB935" s="10"/>
      <c r="AC935" s="67"/>
      <c r="AD935" s="55"/>
    </row>
    <row r="936" spans="1:30" s="52" customFormat="1">
      <c r="A936" s="103"/>
      <c r="B936" s="75"/>
      <c r="C936" s="163"/>
      <c r="D936" s="63">
        <f t="shared" ref="D936:AB936" si="1614">$C935*D935</f>
        <v>0</v>
      </c>
      <c r="E936" s="6">
        <f>$C935*E935</f>
        <v>167843.36432699999</v>
      </c>
      <c r="F936" s="6">
        <f t="shared" si="1614"/>
        <v>0</v>
      </c>
      <c r="G936" s="6">
        <f t="shared" si="1614"/>
        <v>0</v>
      </c>
      <c r="H936" s="6">
        <f t="shared" si="1614"/>
        <v>0</v>
      </c>
      <c r="I936" s="6">
        <f t="shared" si="1614"/>
        <v>0</v>
      </c>
      <c r="J936" s="6">
        <f t="shared" si="1614"/>
        <v>0</v>
      </c>
      <c r="K936" s="6">
        <f t="shared" si="1614"/>
        <v>0</v>
      </c>
      <c r="L936" s="6">
        <f t="shared" si="1614"/>
        <v>0</v>
      </c>
      <c r="M936" s="6">
        <f t="shared" si="1614"/>
        <v>0</v>
      </c>
      <c r="N936" s="6">
        <f t="shared" si="1614"/>
        <v>0</v>
      </c>
      <c r="O936" s="6">
        <f t="shared" si="1614"/>
        <v>0</v>
      </c>
      <c r="P936" s="6">
        <f t="shared" si="1614"/>
        <v>0</v>
      </c>
      <c r="Q936" s="6">
        <f t="shared" si="1614"/>
        <v>0</v>
      </c>
      <c r="R936" s="6">
        <f t="shared" si="1614"/>
        <v>0</v>
      </c>
      <c r="S936" s="6">
        <f t="shared" si="1614"/>
        <v>0</v>
      </c>
      <c r="T936" s="6">
        <f t="shared" si="1614"/>
        <v>0</v>
      </c>
      <c r="U936" s="6">
        <f t="shared" si="1614"/>
        <v>0</v>
      </c>
      <c r="V936" s="6">
        <f t="shared" si="1614"/>
        <v>0</v>
      </c>
      <c r="W936" s="6">
        <f t="shared" si="1614"/>
        <v>0</v>
      </c>
      <c r="X936" s="6">
        <f t="shared" si="1614"/>
        <v>0</v>
      </c>
      <c r="Y936" s="6">
        <f t="shared" si="1614"/>
        <v>0</v>
      </c>
      <c r="Z936" s="6">
        <f t="shared" si="1614"/>
        <v>0</v>
      </c>
      <c r="AA936" s="6">
        <f>$C935*AA935</f>
        <v>3093.9656730000002</v>
      </c>
      <c r="AB936" s="6">
        <f t="shared" si="1614"/>
        <v>0</v>
      </c>
      <c r="AC936" s="67"/>
      <c r="AD936" s="55"/>
    </row>
    <row r="937" spans="1:30" s="52" customFormat="1">
      <c r="A937" s="102" t="s">
        <v>675</v>
      </c>
      <c r="B937" s="29">
        <f>172*0.4725</f>
        <v>81.27</v>
      </c>
      <c r="C937" s="163">
        <f t="shared" ref="C937" si="1615">ROUND(B937/12,2)</f>
        <v>6.77</v>
      </c>
      <c r="D937" s="38"/>
      <c r="E937" s="38">
        <v>1</v>
      </c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5"/>
      <c r="AA937" s="5"/>
      <c r="AB937" s="5"/>
      <c r="AC937" s="67"/>
      <c r="AD937" s="55"/>
    </row>
    <row r="938" spans="1:30" s="52" customFormat="1">
      <c r="A938" s="101"/>
      <c r="B938" s="30"/>
      <c r="C938" s="163"/>
      <c r="D938" s="63">
        <f t="shared" ref="D938:AB938" si="1616">$C937*D937</f>
        <v>0</v>
      </c>
      <c r="E938" s="6">
        <f>$C937*E937</f>
        <v>6.77</v>
      </c>
      <c r="F938" s="6">
        <f t="shared" si="1616"/>
        <v>0</v>
      </c>
      <c r="G938" s="6">
        <f t="shared" si="1616"/>
        <v>0</v>
      </c>
      <c r="H938" s="6">
        <f t="shared" si="1616"/>
        <v>0</v>
      </c>
      <c r="I938" s="6">
        <f t="shared" si="1616"/>
        <v>0</v>
      </c>
      <c r="J938" s="6">
        <f t="shared" si="1616"/>
        <v>0</v>
      </c>
      <c r="K938" s="6">
        <f t="shared" si="1616"/>
        <v>0</v>
      </c>
      <c r="L938" s="6">
        <f t="shared" si="1616"/>
        <v>0</v>
      </c>
      <c r="M938" s="6">
        <f t="shared" si="1616"/>
        <v>0</v>
      </c>
      <c r="N938" s="6">
        <f t="shared" si="1616"/>
        <v>0</v>
      </c>
      <c r="O938" s="6">
        <f t="shared" si="1616"/>
        <v>0</v>
      </c>
      <c r="P938" s="6">
        <f t="shared" si="1616"/>
        <v>0</v>
      </c>
      <c r="Q938" s="6">
        <f t="shared" si="1616"/>
        <v>0</v>
      </c>
      <c r="R938" s="6">
        <f t="shared" si="1616"/>
        <v>0</v>
      </c>
      <c r="S938" s="6">
        <f t="shared" si="1616"/>
        <v>0</v>
      </c>
      <c r="T938" s="6">
        <f t="shared" si="1616"/>
        <v>0</v>
      </c>
      <c r="U938" s="6">
        <f t="shared" si="1616"/>
        <v>0</v>
      </c>
      <c r="V938" s="6">
        <f t="shared" si="1616"/>
        <v>0</v>
      </c>
      <c r="W938" s="6">
        <f t="shared" si="1616"/>
        <v>0</v>
      </c>
      <c r="X938" s="6">
        <f t="shared" si="1616"/>
        <v>0</v>
      </c>
      <c r="Y938" s="6">
        <f t="shared" si="1616"/>
        <v>0</v>
      </c>
      <c r="Z938" s="6">
        <f t="shared" si="1616"/>
        <v>0</v>
      </c>
      <c r="AA938" s="6">
        <f t="shared" si="1616"/>
        <v>0</v>
      </c>
      <c r="AB938" s="6">
        <f t="shared" si="1616"/>
        <v>0</v>
      </c>
      <c r="AC938" s="67"/>
      <c r="AD938" s="55"/>
    </row>
    <row r="939" spans="1:30" s="52" customFormat="1">
      <c r="A939" s="102" t="s">
        <v>676</v>
      </c>
      <c r="B939" s="29">
        <f>172*0.5275</f>
        <v>90.72999999999999</v>
      </c>
      <c r="C939" s="163">
        <f t="shared" ref="C939" si="1617">ROUND(B939/12,2)</f>
        <v>7.56</v>
      </c>
      <c r="D939" s="38">
        <v>8.6999999999999994E-3</v>
      </c>
      <c r="E939" s="38">
        <v>0.2407</v>
      </c>
      <c r="F939" s="38">
        <v>3.95E-2</v>
      </c>
      <c r="G939" s="38">
        <v>0.1104</v>
      </c>
      <c r="H939" s="38">
        <v>4.2999999999999997E-2</v>
      </c>
      <c r="I939" s="38"/>
      <c r="J939" s="38">
        <v>3.5200000000000002E-2</v>
      </c>
      <c r="K939" s="38">
        <v>5.3499999999999999E-2</v>
      </c>
      <c r="L939" s="38">
        <v>2.1100000000000001E-2</v>
      </c>
      <c r="M939" s="38">
        <v>1.7299999999999999E-2</v>
      </c>
      <c r="N939" s="38">
        <v>0.2009</v>
      </c>
      <c r="O939" s="38">
        <v>1.7299999999999999E-2</v>
      </c>
      <c r="P939" s="38">
        <v>6.9999999999999999E-4</v>
      </c>
      <c r="Q939" s="38">
        <v>1.9800000000000002E-2</v>
      </c>
      <c r="R939" s="38">
        <v>1.6299999999999999E-2</v>
      </c>
      <c r="S939" s="38">
        <v>4.3E-3</v>
      </c>
      <c r="T939" s="38">
        <v>3.5900000000000001E-2</v>
      </c>
      <c r="U939" s="38">
        <v>1.6799999999999999E-2</v>
      </c>
      <c r="V939" s="38">
        <v>3.9100000000000003E-2</v>
      </c>
      <c r="W939" s="38">
        <v>3.6400000000000002E-2</v>
      </c>
      <c r="X939" s="38">
        <v>3.9300000000000002E-2</v>
      </c>
      <c r="Y939" s="38">
        <v>1.4E-3</v>
      </c>
      <c r="Z939" s="5">
        <v>1.6999999999999999E-3</v>
      </c>
      <c r="AA939" s="5">
        <v>6.9999999999999999E-4</v>
      </c>
      <c r="AB939" s="5"/>
      <c r="AC939" s="67"/>
      <c r="AD939" s="55"/>
    </row>
    <row r="940" spans="1:30" s="52" customFormat="1">
      <c r="A940" s="101"/>
      <c r="B940" s="30"/>
      <c r="C940" s="163"/>
      <c r="D940" s="63">
        <f>$C939*D939</f>
        <v>6.5771999999999997E-2</v>
      </c>
      <c r="E940" s="6">
        <f>$C939*E939</f>
        <v>1.8196919999999999</v>
      </c>
      <c r="F940" s="6">
        <f>$C939*F939</f>
        <v>0.29862</v>
      </c>
      <c r="G940" s="6">
        <f t="shared" ref="G940:AB940" si="1618">$C939*G939</f>
        <v>0.83462399999999992</v>
      </c>
      <c r="H940" s="6">
        <f t="shared" si="1618"/>
        <v>0.32507999999999998</v>
      </c>
      <c r="I940" s="6">
        <f t="shared" si="1618"/>
        <v>0</v>
      </c>
      <c r="J940" s="6">
        <f>$C939*J939</f>
        <v>0.26611200000000002</v>
      </c>
      <c r="K940" s="6">
        <f t="shared" si="1618"/>
        <v>0.40445999999999999</v>
      </c>
      <c r="L940" s="6">
        <f t="shared" si="1618"/>
        <v>0.15951599999999999</v>
      </c>
      <c r="M940" s="6">
        <f t="shared" si="1618"/>
        <v>0.13078799999999999</v>
      </c>
      <c r="N940" s="6">
        <f t="shared" si="1618"/>
        <v>1.5188039999999998</v>
      </c>
      <c r="O940" s="6">
        <f>$C939*O939</f>
        <v>0.13078799999999999</v>
      </c>
      <c r="P940" s="6">
        <f t="shared" si="1618"/>
        <v>5.2919999999999998E-3</v>
      </c>
      <c r="Q940" s="6">
        <f t="shared" si="1618"/>
        <v>0.14968800000000002</v>
      </c>
      <c r="R940" s="6">
        <f t="shared" si="1618"/>
        <v>0.12322799999999998</v>
      </c>
      <c r="S940" s="6">
        <f t="shared" si="1618"/>
        <v>3.2507999999999995E-2</v>
      </c>
      <c r="T940" s="6">
        <f t="shared" si="1618"/>
        <v>0.27140399999999998</v>
      </c>
      <c r="U940" s="6">
        <f t="shared" si="1618"/>
        <v>0.12700799999999998</v>
      </c>
      <c r="V940" s="6">
        <f t="shared" si="1618"/>
        <v>0.29559600000000003</v>
      </c>
      <c r="W940" s="6">
        <f t="shared" si="1618"/>
        <v>0.27518399999999998</v>
      </c>
      <c r="X940" s="6">
        <f t="shared" si="1618"/>
        <v>0.29710799999999998</v>
      </c>
      <c r="Y940" s="6">
        <f t="shared" si="1618"/>
        <v>1.0584E-2</v>
      </c>
      <c r="Z940" s="6">
        <f t="shared" si="1618"/>
        <v>1.2851999999999999E-2</v>
      </c>
      <c r="AA940" s="6">
        <f t="shared" si="1618"/>
        <v>5.2919999999999998E-3</v>
      </c>
      <c r="AB940" s="6">
        <f t="shared" si="1618"/>
        <v>0</v>
      </c>
      <c r="AC940" s="67"/>
      <c r="AD940" s="55"/>
    </row>
    <row r="941" spans="1:30" s="52" customFormat="1">
      <c r="A941" s="102" t="s">
        <v>679</v>
      </c>
      <c r="B941" s="29">
        <f>32*0.4725</f>
        <v>15.12</v>
      </c>
      <c r="C941" s="163">
        <f t="shared" ref="C941" si="1619">ROUND(B941/12,2)</f>
        <v>1.26</v>
      </c>
      <c r="D941" s="38"/>
      <c r="E941" s="38">
        <v>0.12379999999999999</v>
      </c>
      <c r="F941" s="38"/>
      <c r="G941" s="38"/>
      <c r="H941" s="38"/>
      <c r="I941" s="38">
        <v>0.87619999999999998</v>
      </c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5"/>
      <c r="AA941" s="5"/>
      <c r="AB941" s="5"/>
      <c r="AC941" s="67"/>
      <c r="AD941" s="55"/>
    </row>
    <row r="942" spans="1:30" s="52" customFormat="1">
      <c r="A942" s="101"/>
      <c r="B942" s="30"/>
      <c r="C942" s="163"/>
      <c r="D942" s="63">
        <f t="shared" ref="D942:AB942" si="1620">$C941*D941</f>
        <v>0</v>
      </c>
      <c r="E942" s="6">
        <f t="shared" si="1620"/>
        <v>0.15598799999999999</v>
      </c>
      <c r="F942" s="6">
        <f t="shared" si="1620"/>
        <v>0</v>
      </c>
      <c r="G942" s="6">
        <f t="shared" si="1620"/>
        <v>0</v>
      </c>
      <c r="H942" s="6">
        <f t="shared" si="1620"/>
        <v>0</v>
      </c>
      <c r="I942" s="6">
        <f t="shared" si="1620"/>
        <v>1.104012</v>
      </c>
      <c r="J942" s="6">
        <f t="shared" si="1620"/>
        <v>0</v>
      </c>
      <c r="K942" s="6">
        <f t="shared" si="1620"/>
        <v>0</v>
      </c>
      <c r="L942" s="6">
        <f t="shared" si="1620"/>
        <v>0</v>
      </c>
      <c r="M942" s="6">
        <f t="shared" si="1620"/>
        <v>0</v>
      </c>
      <c r="N942" s="6">
        <f t="shared" si="1620"/>
        <v>0</v>
      </c>
      <c r="O942" s="6">
        <f t="shared" si="1620"/>
        <v>0</v>
      </c>
      <c r="P942" s="6">
        <f t="shared" si="1620"/>
        <v>0</v>
      </c>
      <c r="Q942" s="6">
        <f t="shared" si="1620"/>
        <v>0</v>
      </c>
      <c r="R942" s="6">
        <f t="shared" si="1620"/>
        <v>0</v>
      </c>
      <c r="S942" s="6">
        <f t="shared" si="1620"/>
        <v>0</v>
      </c>
      <c r="T942" s="6">
        <f t="shared" si="1620"/>
        <v>0</v>
      </c>
      <c r="U942" s="6">
        <f t="shared" si="1620"/>
        <v>0</v>
      </c>
      <c r="V942" s="6">
        <f t="shared" si="1620"/>
        <v>0</v>
      </c>
      <c r="W942" s="6">
        <f t="shared" si="1620"/>
        <v>0</v>
      </c>
      <c r="X942" s="6">
        <f t="shared" si="1620"/>
        <v>0</v>
      </c>
      <c r="Y942" s="6">
        <f t="shared" si="1620"/>
        <v>0</v>
      </c>
      <c r="Z942" s="6">
        <f t="shared" si="1620"/>
        <v>0</v>
      </c>
      <c r="AA942" s="6">
        <f t="shared" si="1620"/>
        <v>0</v>
      </c>
      <c r="AB942" s="6">
        <f t="shared" si="1620"/>
        <v>0</v>
      </c>
      <c r="AC942" s="67"/>
      <c r="AD942" s="55"/>
    </row>
    <row r="943" spans="1:30" s="52" customFormat="1">
      <c r="A943" s="102" t="s">
        <v>680</v>
      </c>
      <c r="B943" s="29">
        <f>32*0.5275</f>
        <v>16.88</v>
      </c>
      <c r="C943" s="163">
        <f t="shared" ref="C943" si="1621">ROUND(B943/12,2)</f>
        <v>1.41</v>
      </c>
      <c r="D943" s="38">
        <v>8.6999999999999994E-3</v>
      </c>
      <c r="E943" s="38">
        <v>0.2407</v>
      </c>
      <c r="F943" s="38">
        <v>3.95E-2</v>
      </c>
      <c r="G943" s="38">
        <v>0.1104</v>
      </c>
      <c r="H943" s="38">
        <v>4.2999999999999997E-2</v>
      </c>
      <c r="I943" s="38"/>
      <c r="J943" s="38">
        <v>3.5200000000000002E-2</v>
      </c>
      <c r="K943" s="38">
        <v>5.3499999999999999E-2</v>
      </c>
      <c r="L943" s="38">
        <v>2.1100000000000001E-2</v>
      </c>
      <c r="M943" s="38">
        <v>1.7299999999999999E-2</v>
      </c>
      <c r="N943" s="38">
        <v>0.2009</v>
      </c>
      <c r="O943" s="38">
        <v>1.7299999999999999E-2</v>
      </c>
      <c r="P943" s="38">
        <v>6.9999999999999999E-4</v>
      </c>
      <c r="Q943" s="38">
        <v>1.9800000000000002E-2</v>
      </c>
      <c r="R943" s="38">
        <v>1.6299999999999999E-2</v>
      </c>
      <c r="S943" s="38">
        <v>4.3E-3</v>
      </c>
      <c r="T943" s="38">
        <v>3.5900000000000001E-2</v>
      </c>
      <c r="U943" s="38">
        <v>1.6799999999999999E-2</v>
      </c>
      <c r="V943" s="38">
        <v>3.9100000000000003E-2</v>
      </c>
      <c r="W943" s="38">
        <v>3.6400000000000002E-2</v>
      </c>
      <c r="X943" s="38">
        <v>3.9300000000000002E-2</v>
      </c>
      <c r="Y943" s="38">
        <v>1.4E-3</v>
      </c>
      <c r="Z943" s="5">
        <v>1.6999999999999999E-3</v>
      </c>
      <c r="AA943" s="5">
        <v>6.9999999999999999E-4</v>
      </c>
      <c r="AB943" s="5"/>
      <c r="AC943" s="67"/>
      <c r="AD943" s="55"/>
    </row>
    <row r="944" spans="1:30" s="52" customFormat="1">
      <c r="A944" s="101"/>
      <c r="B944" s="30"/>
      <c r="C944" s="163"/>
      <c r="D944" s="63">
        <f t="shared" ref="D944:AB944" si="1622">$C943*D943</f>
        <v>1.2266999999999998E-2</v>
      </c>
      <c r="E944" s="6">
        <f t="shared" si="1622"/>
        <v>0.33938699999999999</v>
      </c>
      <c r="F944" s="6">
        <f t="shared" si="1622"/>
        <v>5.5694999999999995E-2</v>
      </c>
      <c r="G944" s="6">
        <f t="shared" si="1622"/>
        <v>0.155664</v>
      </c>
      <c r="H944" s="6">
        <f t="shared" si="1622"/>
        <v>6.0629999999999989E-2</v>
      </c>
      <c r="I944" s="6">
        <f t="shared" si="1622"/>
        <v>0</v>
      </c>
      <c r="J944" s="6">
        <f t="shared" si="1622"/>
        <v>4.9632000000000003E-2</v>
      </c>
      <c r="K944" s="6">
        <f t="shared" si="1622"/>
        <v>7.5434999999999988E-2</v>
      </c>
      <c r="L944" s="6">
        <f t="shared" si="1622"/>
        <v>2.9751E-2</v>
      </c>
      <c r="M944" s="6">
        <f t="shared" si="1622"/>
        <v>2.4392999999999998E-2</v>
      </c>
      <c r="N944" s="6">
        <f t="shared" si="1622"/>
        <v>0.28326899999999999</v>
      </c>
      <c r="O944" s="6">
        <f t="shared" si="1622"/>
        <v>2.4392999999999998E-2</v>
      </c>
      <c r="P944" s="6">
        <f t="shared" si="1622"/>
        <v>9.8700000000000003E-4</v>
      </c>
      <c r="Q944" s="6">
        <f t="shared" si="1622"/>
        <v>2.7918000000000002E-2</v>
      </c>
      <c r="R944" s="6">
        <f t="shared" si="1622"/>
        <v>2.2982999999999996E-2</v>
      </c>
      <c r="S944" s="6">
        <f t="shared" si="1622"/>
        <v>6.0629999999999998E-3</v>
      </c>
      <c r="T944" s="6">
        <f t="shared" si="1622"/>
        <v>5.0618999999999997E-2</v>
      </c>
      <c r="U944" s="6">
        <f t="shared" si="1622"/>
        <v>2.3687999999999997E-2</v>
      </c>
      <c r="V944" s="6">
        <f t="shared" si="1622"/>
        <v>5.5130999999999999E-2</v>
      </c>
      <c r="W944" s="6">
        <f t="shared" si="1622"/>
        <v>5.1324000000000002E-2</v>
      </c>
      <c r="X944" s="6">
        <f t="shared" si="1622"/>
        <v>5.5412999999999997E-2</v>
      </c>
      <c r="Y944" s="6">
        <f t="shared" si="1622"/>
        <v>1.9740000000000001E-3</v>
      </c>
      <c r="Z944" s="6">
        <f>$C943*Z943</f>
        <v>2.3969999999999998E-3</v>
      </c>
      <c r="AA944" s="6">
        <f>$C943*AA943</f>
        <v>9.8700000000000003E-4</v>
      </c>
      <c r="AB944" s="6">
        <f t="shared" si="1622"/>
        <v>0</v>
      </c>
      <c r="AC944" s="67"/>
      <c r="AD944" s="55"/>
    </row>
    <row r="945" spans="1:30" s="52" customFormat="1">
      <c r="A945" s="102" t="s">
        <v>681</v>
      </c>
      <c r="B945" s="29">
        <f>17*0.4725</f>
        <v>8.0324999999999989</v>
      </c>
      <c r="C945" s="163">
        <f t="shared" ref="C945" si="1623">ROUND(B945/12,2)</f>
        <v>0.67</v>
      </c>
      <c r="D945" s="27"/>
      <c r="E945" s="37">
        <v>0.12379999999999999</v>
      </c>
      <c r="F945" s="10"/>
      <c r="G945" s="10"/>
      <c r="H945" s="10"/>
      <c r="I945" s="10"/>
      <c r="J945" s="37">
        <v>0.87619999999999998</v>
      </c>
      <c r="K945" s="37"/>
      <c r="L945" s="10"/>
      <c r="M945" s="10"/>
      <c r="N945" s="10"/>
      <c r="O945" s="37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67"/>
      <c r="AD945" s="55"/>
    </row>
    <row r="946" spans="1:30" s="52" customFormat="1">
      <c r="A946" s="101"/>
      <c r="B946" s="30"/>
      <c r="C946" s="163"/>
      <c r="D946" s="63">
        <f t="shared" ref="D946:AB946" si="1624">$C945*D945</f>
        <v>0</v>
      </c>
      <c r="E946" s="6">
        <f t="shared" si="1624"/>
        <v>8.2946000000000006E-2</v>
      </c>
      <c r="F946" s="6">
        <f t="shared" si="1624"/>
        <v>0</v>
      </c>
      <c r="G946" s="6">
        <f t="shared" si="1624"/>
        <v>0</v>
      </c>
      <c r="H946" s="6">
        <f t="shared" si="1624"/>
        <v>0</v>
      </c>
      <c r="I946" s="6">
        <f t="shared" si="1624"/>
        <v>0</v>
      </c>
      <c r="J946" s="6">
        <f t="shared" si="1624"/>
        <v>0.58705400000000008</v>
      </c>
      <c r="K946" s="6">
        <f t="shared" si="1624"/>
        <v>0</v>
      </c>
      <c r="L946" s="6">
        <f t="shared" si="1624"/>
        <v>0</v>
      </c>
      <c r="M946" s="6">
        <f t="shared" si="1624"/>
        <v>0</v>
      </c>
      <c r="N946" s="6">
        <f t="shared" si="1624"/>
        <v>0</v>
      </c>
      <c r="O946" s="6">
        <f t="shared" si="1624"/>
        <v>0</v>
      </c>
      <c r="P946" s="6">
        <f t="shared" si="1624"/>
        <v>0</v>
      </c>
      <c r="Q946" s="6">
        <f t="shared" si="1624"/>
        <v>0</v>
      </c>
      <c r="R946" s="6">
        <f t="shared" si="1624"/>
        <v>0</v>
      </c>
      <c r="S946" s="6">
        <f t="shared" si="1624"/>
        <v>0</v>
      </c>
      <c r="T946" s="6">
        <f t="shared" si="1624"/>
        <v>0</v>
      </c>
      <c r="U946" s="6">
        <f t="shared" si="1624"/>
        <v>0</v>
      </c>
      <c r="V946" s="6">
        <f t="shared" si="1624"/>
        <v>0</v>
      </c>
      <c r="W946" s="6">
        <f t="shared" si="1624"/>
        <v>0</v>
      </c>
      <c r="X946" s="6">
        <f t="shared" si="1624"/>
        <v>0</v>
      </c>
      <c r="Y946" s="6">
        <f t="shared" si="1624"/>
        <v>0</v>
      </c>
      <c r="Z946" s="6">
        <f t="shared" si="1624"/>
        <v>0</v>
      </c>
      <c r="AA946" s="6">
        <f t="shared" si="1624"/>
        <v>0</v>
      </c>
      <c r="AB946" s="6">
        <f t="shared" si="1624"/>
        <v>0</v>
      </c>
      <c r="AC946" s="67"/>
      <c r="AD946" s="55"/>
    </row>
    <row r="947" spans="1:30" s="52" customFormat="1">
      <c r="A947" s="102" t="s">
        <v>682</v>
      </c>
      <c r="B947" s="29">
        <f>17*0.5275</f>
        <v>8.9674999999999994</v>
      </c>
      <c r="C947" s="163">
        <f t="shared" ref="C947" si="1625">ROUND(B947/12,2)</f>
        <v>0.75</v>
      </c>
      <c r="D947" s="38">
        <v>8.6999999999999994E-3</v>
      </c>
      <c r="E947" s="38">
        <v>0.2407</v>
      </c>
      <c r="F947" s="38">
        <v>3.95E-2</v>
      </c>
      <c r="G947" s="38">
        <v>0.1104</v>
      </c>
      <c r="H947" s="38">
        <v>4.2999999999999997E-2</v>
      </c>
      <c r="I947" s="38"/>
      <c r="J947" s="38">
        <v>3.5200000000000002E-2</v>
      </c>
      <c r="K947" s="38">
        <v>5.3499999999999999E-2</v>
      </c>
      <c r="L947" s="38">
        <v>2.1100000000000001E-2</v>
      </c>
      <c r="M947" s="38">
        <v>1.7299999999999999E-2</v>
      </c>
      <c r="N947" s="38">
        <v>0.2009</v>
      </c>
      <c r="O947" s="38">
        <v>1.7299999999999999E-2</v>
      </c>
      <c r="P947" s="38">
        <v>6.9999999999999999E-4</v>
      </c>
      <c r="Q947" s="38">
        <v>1.9800000000000002E-2</v>
      </c>
      <c r="R947" s="38">
        <v>1.6299999999999999E-2</v>
      </c>
      <c r="S947" s="38">
        <v>4.3E-3</v>
      </c>
      <c r="T947" s="38">
        <v>3.5900000000000001E-2</v>
      </c>
      <c r="U947" s="38">
        <v>1.6799999999999999E-2</v>
      </c>
      <c r="V947" s="38">
        <v>3.9100000000000003E-2</v>
      </c>
      <c r="W947" s="38">
        <v>3.6400000000000002E-2</v>
      </c>
      <c r="X947" s="38">
        <v>3.9300000000000002E-2</v>
      </c>
      <c r="Y947" s="38">
        <v>1.4E-3</v>
      </c>
      <c r="Z947" s="5">
        <v>1.6999999999999999E-3</v>
      </c>
      <c r="AA947" s="5">
        <v>6.9999999999999999E-4</v>
      </c>
      <c r="AB947" s="5"/>
      <c r="AC947" s="67"/>
      <c r="AD947" s="55"/>
    </row>
    <row r="948" spans="1:30" s="52" customFormat="1">
      <c r="A948" s="101"/>
      <c r="B948" s="30"/>
      <c r="C948" s="163"/>
      <c r="D948" s="63">
        <f t="shared" ref="D948:AB948" si="1626">$C947*D947</f>
        <v>6.5249999999999996E-3</v>
      </c>
      <c r="E948" s="6">
        <f t="shared" si="1626"/>
        <v>0.18052499999999999</v>
      </c>
      <c r="F948" s="6">
        <f t="shared" si="1626"/>
        <v>2.9624999999999999E-2</v>
      </c>
      <c r="G948" s="6">
        <f t="shared" si="1626"/>
        <v>8.2799999999999999E-2</v>
      </c>
      <c r="H948" s="6">
        <f t="shared" si="1626"/>
        <v>3.2250000000000001E-2</v>
      </c>
      <c r="I948" s="6">
        <f t="shared" si="1626"/>
        <v>0</v>
      </c>
      <c r="J948" s="6">
        <f t="shared" si="1626"/>
        <v>2.64E-2</v>
      </c>
      <c r="K948" s="6">
        <f t="shared" si="1626"/>
        <v>4.0125000000000001E-2</v>
      </c>
      <c r="L948" s="6">
        <f t="shared" si="1626"/>
        <v>1.5824999999999999E-2</v>
      </c>
      <c r="M948" s="6">
        <f t="shared" si="1626"/>
        <v>1.2975E-2</v>
      </c>
      <c r="N948" s="6">
        <f t="shared" si="1626"/>
        <v>0.150675</v>
      </c>
      <c r="O948" s="6">
        <f t="shared" si="1626"/>
        <v>1.2975E-2</v>
      </c>
      <c r="P948" s="6">
        <f t="shared" si="1626"/>
        <v>5.2499999999999997E-4</v>
      </c>
      <c r="Q948" s="6">
        <f t="shared" si="1626"/>
        <v>1.4850000000000002E-2</v>
      </c>
      <c r="R948" s="6">
        <f t="shared" si="1626"/>
        <v>1.2225E-2</v>
      </c>
      <c r="S948" s="6">
        <f t="shared" si="1626"/>
        <v>3.225E-3</v>
      </c>
      <c r="T948" s="6">
        <f t="shared" si="1626"/>
        <v>2.6925000000000001E-2</v>
      </c>
      <c r="U948" s="6">
        <f t="shared" si="1626"/>
        <v>1.26E-2</v>
      </c>
      <c r="V948" s="6">
        <f t="shared" si="1626"/>
        <v>2.9325000000000004E-2</v>
      </c>
      <c r="W948" s="6">
        <f t="shared" si="1626"/>
        <v>2.7300000000000001E-2</v>
      </c>
      <c r="X948" s="6">
        <f t="shared" si="1626"/>
        <v>2.9475000000000001E-2</v>
      </c>
      <c r="Y948" s="6">
        <f t="shared" si="1626"/>
        <v>1.0499999999999999E-3</v>
      </c>
      <c r="Z948" s="6">
        <f t="shared" si="1626"/>
        <v>1.2749999999999999E-3</v>
      </c>
      <c r="AA948" s="6">
        <f t="shared" si="1626"/>
        <v>5.2499999999999997E-4</v>
      </c>
      <c r="AB948" s="6">
        <f t="shared" si="1626"/>
        <v>0</v>
      </c>
      <c r="AC948" s="67"/>
      <c r="AD948" s="55"/>
    </row>
    <row r="949" spans="1:30" s="52" customFormat="1">
      <c r="A949" s="102" t="s">
        <v>673</v>
      </c>
      <c r="B949" s="29">
        <v>790849</v>
      </c>
      <c r="C949" s="163">
        <f t="shared" ref="C949" si="1627">ROUND(B949/12,2)</f>
        <v>65904.08</v>
      </c>
      <c r="D949" s="38"/>
      <c r="E949" s="38">
        <v>0.96009999999999995</v>
      </c>
      <c r="F949" s="38">
        <v>6.1999999999999998E-3</v>
      </c>
      <c r="G949" s="38"/>
      <c r="H949" s="38"/>
      <c r="I949" s="38">
        <v>1.9E-3</v>
      </c>
      <c r="J949" s="38">
        <v>4.4000000000000003E-3</v>
      </c>
      <c r="K949" s="38"/>
      <c r="L949" s="38">
        <v>1.2999999999999999E-3</v>
      </c>
      <c r="M949" s="38"/>
      <c r="N949" s="38"/>
      <c r="O949" s="38"/>
      <c r="P949" s="38"/>
      <c r="Q949" s="38"/>
      <c r="R949" s="38"/>
      <c r="S949" s="38"/>
      <c r="T949" s="38"/>
      <c r="U949" s="38">
        <v>2.6100000000000002E-2</v>
      </c>
      <c r="V949" s="38"/>
      <c r="W949" s="38"/>
      <c r="X949" s="38"/>
      <c r="Y949" s="38"/>
      <c r="Z949" s="5"/>
      <c r="AA949" s="5"/>
      <c r="AB949" s="5"/>
      <c r="AC949" s="67"/>
      <c r="AD949" s="55"/>
    </row>
    <row r="950" spans="1:30" s="52" customFormat="1">
      <c r="A950" s="103"/>
      <c r="B950" s="75"/>
      <c r="C950" s="163"/>
      <c r="D950" s="63">
        <f t="shared" ref="D950:AB952" si="1628">$C949*D949</f>
        <v>0</v>
      </c>
      <c r="E950" s="6">
        <f t="shared" si="1628"/>
        <v>63274.507207999995</v>
      </c>
      <c r="F950" s="6">
        <f t="shared" si="1628"/>
        <v>408.60529600000001</v>
      </c>
      <c r="G950" s="6">
        <f t="shared" si="1628"/>
        <v>0</v>
      </c>
      <c r="H950" s="6">
        <f t="shared" si="1628"/>
        <v>0</v>
      </c>
      <c r="I950" s="6">
        <f t="shared" si="1628"/>
        <v>125.217752</v>
      </c>
      <c r="J950" s="6">
        <f t="shared" si="1628"/>
        <v>289.97795200000002</v>
      </c>
      <c r="K950" s="6">
        <f t="shared" si="1628"/>
        <v>0</v>
      </c>
      <c r="L950" s="6">
        <f t="shared" si="1628"/>
        <v>85.675303999999997</v>
      </c>
      <c r="M950" s="6">
        <f t="shared" si="1628"/>
        <v>0</v>
      </c>
      <c r="N950" s="6">
        <f t="shared" si="1628"/>
        <v>0</v>
      </c>
      <c r="O950" s="6">
        <f t="shared" si="1628"/>
        <v>0</v>
      </c>
      <c r="P950" s="6">
        <f t="shared" si="1628"/>
        <v>0</v>
      </c>
      <c r="Q950" s="6">
        <f t="shared" si="1628"/>
        <v>0</v>
      </c>
      <c r="R950" s="6">
        <f t="shared" si="1628"/>
        <v>0</v>
      </c>
      <c r="S950" s="6">
        <f t="shared" si="1628"/>
        <v>0</v>
      </c>
      <c r="T950" s="6">
        <f t="shared" si="1628"/>
        <v>0</v>
      </c>
      <c r="U950" s="6">
        <f t="shared" si="1628"/>
        <v>1720.0964880000001</v>
      </c>
      <c r="V950" s="6">
        <f t="shared" si="1628"/>
        <v>0</v>
      </c>
      <c r="W950" s="6">
        <f t="shared" si="1628"/>
        <v>0</v>
      </c>
      <c r="X950" s="6">
        <f t="shared" si="1628"/>
        <v>0</v>
      </c>
      <c r="Y950" s="6">
        <f t="shared" si="1628"/>
        <v>0</v>
      </c>
      <c r="Z950" s="6">
        <f t="shared" si="1628"/>
        <v>0</v>
      </c>
      <c r="AA950" s="6">
        <f t="shared" si="1628"/>
        <v>0</v>
      </c>
      <c r="AB950" s="6">
        <f t="shared" si="1628"/>
        <v>0</v>
      </c>
      <c r="AC950" s="67"/>
      <c r="AD950" s="55"/>
    </row>
    <row r="951" spans="1:30" s="52" customFormat="1">
      <c r="A951" s="102" t="s">
        <v>674</v>
      </c>
      <c r="B951" s="29">
        <v>2827087</v>
      </c>
      <c r="C951" s="163">
        <f t="shared" ref="C951" si="1629">ROUND(B951/12,2)</f>
        <v>235590.58</v>
      </c>
      <c r="D951" s="38"/>
      <c r="E951" s="38">
        <v>0.96009999999999995</v>
      </c>
      <c r="F951" s="38">
        <v>6.1999999999999998E-3</v>
      </c>
      <c r="G951" s="38"/>
      <c r="H951" s="38"/>
      <c r="I951" s="38">
        <v>1.9E-3</v>
      </c>
      <c r="J951" s="38">
        <v>4.4000000000000003E-3</v>
      </c>
      <c r="K951" s="38"/>
      <c r="L951" s="38">
        <v>1.2999999999999999E-3</v>
      </c>
      <c r="M951" s="38"/>
      <c r="N951" s="38"/>
      <c r="O951" s="38"/>
      <c r="P951" s="38"/>
      <c r="Q951" s="38"/>
      <c r="R951" s="38"/>
      <c r="S951" s="38"/>
      <c r="T951" s="38"/>
      <c r="U951" s="38">
        <v>2.6100000000000002E-2</v>
      </c>
      <c r="V951" s="38"/>
      <c r="W951" s="38"/>
      <c r="X951" s="38"/>
      <c r="Y951" s="38"/>
      <c r="Z951" s="5"/>
      <c r="AA951" s="5"/>
      <c r="AB951" s="5"/>
      <c r="AC951" s="67"/>
      <c r="AD951" s="55"/>
    </row>
    <row r="952" spans="1:30" s="52" customFormat="1">
      <c r="A952" s="103"/>
      <c r="B952" s="75"/>
      <c r="C952" s="162" t="s">
        <v>159</v>
      </c>
      <c r="D952" s="63">
        <f t="shared" si="1628"/>
        <v>0</v>
      </c>
      <c r="E952" s="6">
        <f t="shared" si="1628"/>
        <v>226190.51585799997</v>
      </c>
      <c r="F952" s="6">
        <f t="shared" si="1628"/>
        <v>1460.6615959999999</v>
      </c>
      <c r="G952" s="6">
        <f t="shared" si="1628"/>
        <v>0</v>
      </c>
      <c r="H952" s="6">
        <f t="shared" si="1628"/>
        <v>0</v>
      </c>
      <c r="I952" s="6">
        <f t="shared" si="1628"/>
        <v>447.62210199999998</v>
      </c>
      <c r="J952" s="6">
        <f t="shared" si="1628"/>
        <v>1036.5985519999999</v>
      </c>
      <c r="K952" s="6">
        <f t="shared" si="1628"/>
        <v>0</v>
      </c>
      <c r="L952" s="6">
        <f t="shared" si="1628"/>
        <v>306.26775399999997</v>
      </c>
      <c r="M952" s="6">
        <f t="shared" si="1628"/>
        <v>0</v>
      </c>
      <c r="N952" s="6">
        <f t="shared" si="1628"/>
        <v>0</v>
      </c>
      <c r="O952" s="6">
        <f t="shared" si="1628"/>
        <v>0</v>
      </c>
      <c r="P952" s="6">
        <f t="shared" si="1628"/>
        <v>0</v>
      </c>
      <c r="Q952" s="6">
        <f t="shared" si="1628"/>
        <v>0</v>
      </c>
      <c r="R952" s="6">
        <f t="shared" si="1628"/>
        <v>0</v>
      </c>
      <c r="S952" s="6">
        <f t="shared" si="1628"/>
        <v>0</v>
      </c>
      <c r="T952" s="6">
        <f t="shared" si="1628"/>
        <v>0</v>
      </c>
      <c r="U952" s="6">
        <f t="shared" si="1628"/>
        <v>6148.9141380000001</v>
      </c>
      <c r="V952" s="6">
        <f t="shared" si="1628"/>
        <v>0</v>
      </c>
      <c r="W952" s="6">
        <f t="shared" si="1628"/>
        <v>0</v>
      </c>
      <c r="X952" s="6">
        <f t="shared" si="1628"/>
        <v>0</v>
      </c>
      <c r="Y952" s="6">
        <f t="shared" si="1628"/>
        <v>0</v>
      </c>
      <c r="Z952" s="6">
        <f t="shared" si="1628"/>
        <v>0</v>
      </c>
      <c r="AA952" s="6">
        <f t="shared" si="1628"/>
        <v>0</v>
      </c>
      <c r="AB952" s="6">
        <f t="shared" si="1628"/>
        <v>0</v>
      </c>
      <c r="AC952" s="67"/>
      <c r="AD952" s="55"/>
    </row>
    <row r="953" spans="1:30" s="52" customFormat="1">
      <c r="A953" s="16" t="s">
        <v>50</v>
      </c>
      <c r="B953" s="30">
        <f>SUM(B789:B951)</f>
        <v>201389546</v>
      </c>
      <c r="C953" s="30">
        <f>SUM(C789:C951)</f>
        <v>16782462.220000006</v>
      </c>
      <c r="D953" s="11">
        <f>D790+D792+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912+D910+D914+D916+D920+D918+D922+D924+D926+D928+D930+D932+D934+D936+D938+D940+D942+D944+D946+D948+D950+D952</f>
        <v>37355.473576000004</v>
      </c>
      <c r="E953" s="11">
        <f t="shared" ref="E953:AB953" si="1630">E790+E792+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912+E910+E914+E916+E920+E918+E922+E924+E926+E928+E930+E932+E934+E936+E938+E940+E942+E944+E946+E948+E950+E952</f>
        <v>11053530.464145003</v>
      </c>
      <c r="F953" s="11">
        <f t="shared" si="1630"/>
        <v>1285378.3729310001</v>
      </c>
      <c r="G953" s="11">
        <f t="shared" si="1630"/>
        <v>1332628.6363379997</v>
      </c>
      <c r="H953" s="11">
        <f t="shared" si="1630"/>
        <v>192939.60249499994</v>
      </c>
      <c r="I953" s="11">
        <f t="shared" si="1630"/>
        <v>403403.23144399998</v>
      </c>
      <c r="J953" s="11">
        <f t="shared" si="1630"/>
        <v>348461.83792599995</v>
      </c>
      <c r="K953" s="11">
        <f t="shared" si="1630"/>
        <v>146941.038114</v>
      </c>
      <c r="L953" s="11">
        <f t="shared" si="1630"/>
        <v>309204.95312999992</v>
      </c>
      <c r="M953" s="11">
        <f t="shared" si="1630"/>
        <v>56852.60055599999</v>
      </c>
      <c r="N953" s="11">
        <f t="shared" si="1630"/>
        <v>695206.072851</v>
      </c>
      <c r="O953" s="11">
        <f t="shared" si="1630"/>
        <v>47562.034578000013</v>
      </c>
      <c r="P953" s="11">
        <f t="shared" si="1630"/>
        <v>1529.395174</v>
      </c>
      <c r="Q953" s="11">
        <f t="shared" si="1630"/>
        <v>93126.864798000024</v>
      </c>
      <c r="R953" s="11">
        <f t="shared" si="1630"/>
        <v>36524.841123000006</v>
      </c>
      <c r="S953" s="11">
        <f t="shared" si="1630"/>
        <v>10526.007573000001</v>
      </c>
      <c r="T953" s="11">
        <f t="shared" si="1630"/>
        <v>114919.355381</v>
      </c>
      <c r="U953" s="11">
        <f t="shared" si="1630"/>
        <v>119873.161777</v>
      </c>
      <c r="V953" s="11">
        <f t="shared" si="1630"/>
        <v>230987.09124200005</v>
      </c>
      <c r="W953" s="11">
        <f t="shared" si="1630"/>
        <v>89395.019168999992</v>
      </c>
      <c r="X953" s="11">
        <f t="shared" si="1630"/>
        <v>162495.33200699999</v>
      </c>
      <c r="Y953" s="11">
        <f t="shared" si="1630"/>
        <v>6511.2271679999985</v>
      </c>
      <c r="Z953" s="11">
        <f t="shared" si="1630"/>
        <v>1422.2024430000001</v>
      </c>
      <c r="AA953" s="11">
        <f t="shared" si="1630"/>
        <v>5687.4040610000011</v>
      </c>
      <c r="AB953" s="11">
        <f t="shared" si="1630"/>
        <v>0</v>
      </c>
      <c r="AC953" s="67"/>
      <c r="AD953" s="55"/>
    </row>
    <row r="954" spans="1:30" s="52" customFormat="1">
      <c r="A954" s="16"/>
      <c r="B954" s="30"/>
      <c r="C954" s="30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67"/>
      <c r="AD954" s="55"/>
    </row>
    <row r="955" spans="1:30" s="52" customFormat="1">
      <c r="A955" s="194"/>
      <c r="B955" s="68"/>
      <c r="C955" s="30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67"/>
      <c r="AD955" s="55"/>
    </row>
    <row r="956" spans="1:30" s="52" customFormat="1" ht="15.6">
      <c r="A956" s="87"/>
      <c r="B956" s="76"/>
      <c r="C956" s="30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67"/>
      <c r="AD956" s="55"/>
    </row>
    <row r="957" spans="1:30" s="52" customFormat="1" ht="13.8" thickBot="1">
      <c r="A957" s="81" t="s">
        <v>126</v>
      </c>
      <c r="B957" s="126"/>
      <c r="C957" s="157"/>
      <c r="D957" s="126"/>
      <c r="E957" s="126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67"/>
      <c r="AD957" s="55"/>
    </row>
    <row r="958" spans="1:30" s="52" customFormat="1" ht="13.8" thickBot="1">
      <c r="A958" s="112" t="s">
        <v>1</v>
      </c>
      <c r="B958" s="113" t="s">
        <v>2</v>
      </c>
      <c r="C958" s="158" t="s">
        <v>3</v>
      </c>
      <c r="D958" s="213" t="s">
        <v>4</v>
      </c>
      <c r="E958" s="214"/>
      <c r="F958" s="214"/>
      <c r="G958" s="214"/>
      <c r="H958" s="214"/>
      <c r="I958" s="214"/>
      <c r="J958" s="214"/>
      <c r="K958" s="214"/>
      <c r="L958" s="214"/>
      <c r="M958" s="214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14"/>
      <c r="Y958" s="214"/>
      <c r="Z958" s="122"/>
      <c r="AA958" s="122"/>
      <c r="AB958" s="122"/>
      <c r="AC958" s="67"/>
      <c r="AD958" s="55"/>
    </row>
    <row r="959" spans="1:30" s="52" customFormat="1">
      <c r="A959" s="114" t="s">
        <v>5</v>
      </c>
      <c r="B959" s="115" t="s">
        <v>6</v>
      </c>
      <c r="C959" s="159" t="s">
        <v>6</v>
      </c>
      <c r="D959" s="116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8"/>
      <c r="Z959" s="115" t="s">
        <v>7</v>
      </c>
      <c r="AA959" s="115"/>
      <c r="AB959" s="115"/>
      <c r="AC959" s="67"/>
      <c r="AD959" s="55"/>
    </row>
    <row r="960" spans="1:30" s="52" customFormat="1">
      <c r="A960" s="114" t="s">
        <v>8</v>
      </c>
      <c r="B960" s="115" t="s">
        <v>9</v>
      </c>
      <c r="C960" s="159" t="s">
        <v>9</v>
      </c>
      <c r="D960" s="119" t="s">
        <v>10</v>
      </c>
      <c r="E960" s="115" t="s">
        <v>11</v>
      </c>
      <c r="F960" s="115" t="s">
        <v>12</v>
      </c>
      <c r="G960" s="115" t="s">
        <v>13</v>
      </c>
      <c r="H960" s="115" t="s">
        <v>14</v>
      </c>
      <c r="I960" s="115" t="s">
        <v>15</v>
      </c>
      <c r="J960" s="115" t="s">
        <v>16</v>
      </c>
      <c r="K960" s="115" t="s">
        <v>17</v>
      </c>
      <c r="L960" s="115" t="s">
        <v>18</v>
      </c>
      <c r="M960" s="115" t="s">
        <v>19</v>
      </c>
      <c r="N960" s="115" t="s">
        <v>20</v>
      </c>
      <c r="O960" s="115" t="s">
        <v>169</v>
      </c>
      <c r="P960" s="115" t="s">
        <v>21</v>
      </c>
      <c r="Q960" s="115" t="s">
        <v>22</v>
      </c>
      <c r="R960" s="115" t="s">
        <v>23</v>
      </c>
      <c r="S960" s="115" t="s">
        <v>24</v>
      </c>
      <c r="T960" s="115" t="s">
        <v>25</v>
      </c>
      <c r="U960" s="115" t="s">
        <v>26</v>
      </c>
      <c r="V960" s="115" t="s">
        <v>27</v>
      </c>
      <c r="W960" s="115" t="s">
        <v>28</v>
      </c>
      <c r="X960" s="115" t="s">
        <v>29</v>
      </c>
      <c r="Y960" s="115" t="s">
        <v>30</v>
      </c>
      <c r="Z960" s="115" t="s">
        <v>31</v>
      </c>
      <c r="AA960" s="115" t="s">
        <v>484</v>
      </c>
      <c r="AB960" s="115" t="s">
        <v>467</v>
      </c>
      <c r="AC960" s="67"/>
      <c r="AD960" s="55"/>
    </row>
    <row r="961" spans="1:30" s="52" customFormat="1">
      <c r="A961" s="114"/>
      <c r="B961" s="115"/>
      <c r="C961" s="159" t="s">
        <v>623</v>
      </c>
      <c r="D961" s="120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67"/>
      <c r="AD961" s="55"/>
    </row>
    <row r="962" spans="1:30" s="52" customFormat="1">
      <c r="A962" s="95" t="s">
        <v>127</v>
      </c>
      <c r="B962" s="200">
        <v>440819</v>
      </c>
      <c r="C962" s="163">
        <f>ROUND(B962/12,2)</f>
        <v>36734.92</v>
      </c>
      <c r="D962" s="5">
        <v>0.89870000000000005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>
        <v>9.4799999999999995E-2</v>
      </c>
      <c r="R962" s="5"/>
      <c r="S962" s="5">
        <v>6.4999999999999997E-3</v>
      </c>
      <c r="T962" s="5"/>
      <c r="U962" s="5"/>
      <c r="V962" s="5"/>
      <c r="W962" s="5"/>
      <c r="X962" s="5"/>
      <c r="Y962" s="5"/>
      <c r="Z962" s="5"/>
      <c r="AA962" s="5"/>
      <c r="AB962" s="5"/>
      <c r="AC962" s="67"/>
      <c r="AD962" s="55"/>
    </row>
    <row r="963" spans="1:30" s="52" customFormat="1">
      <c r="A963" s="96"/>
      <c r="B963" s="12"/>
      <c r="C963" s="163"/>
      <c r="D963" s="6">
        <f t="shared" ref="D963" si="1631">$C962*D962</f>
        <v>33013.672603999999</v>
      </c>
      <c r="E963" s="6">
        <f t="shared" ref="E963" si="1632">$C962*E962</f>
        <v>0</v>
      </c>
      <c r="F963" s="6">
        <f t="shared" ref="F963:AB963" si="1633">$C962*F962</f>
        <v>0</v>
      </c>
      <c r="G963" s="6">
        <f t="shared" si="1633"/>
        <v>0</v>
      </c>
      <c r="H963" s="6">
        <f t="shared" si="1633"/>
        <v>0</v>
      </c>
      <c r="I963" s="6">
        <f t="shared" si="1633"/>
        <v>0</v>
      </c>
      <c r="J963" s="6">
        <f t="shared" si="1633"/>
        <v>0</v>
      </c>
      <c r="K963" s="6">
        <f t="shared" si="1633"/>
        <v>0</v>
      </c>
      <c r="L963" s="6">
        <f t="shared" si="1633"/>
        <v>0</v>
      </c>
      <c r="M963" s="6">
        <f t="shared" si="1633"/>
        <v>0</v>
      </c>
      <c r="N963" s="6">
        <f t="shared" si="1633"/>
        <v>0</v>
      </c>
      <c r="O963" s="6">
        <f t="shared" si="1633"/>
        <v>0</v>
      </c>
      <c r="P963" s="6">
        <f t="shared" si="1633"/>
        <v>0</v>
      </c>
      <c r="Q963" s="6">
        <f t="shared" si="1633"/>
        <v>3482.4704159999997</v>
      </c>
      <c r="R963" s="6">
        <f t="shared" si="1633"/>
        <v>0</v>
      </c>
      <c r="S963" s="6">
        <f t="shared" si="1633"/>
        <v>238.77697999999998</v>
      </c>
      <c r="T963" s="6">
        <f t="shared" si="1633"/>
        <v>0</v>
      </c>
      <c r="U963" s="6">
        <f t="shared" si="1633"/>
        <v>0</v>
      </c>
      <c r="V963" s="6">
        <f t="shared" si="1633"/>
        <v>0</v>
      </c>
      <c r="W963" s="6">
        <f t="shared" si="1633"/>
        <v>0</v>
      </c>
      <c r="X963" s="6">
        <f t="shared" si="1633"/>
        <v>0</v>
      </c>
      <c r="Y963" s="6">
        <f t="shared" si="1633"/>
        <v>0</v>
      </c>
      <c r="Z963" s="6">
        <f t="shared" si="1633"/>
        <v>0</v>
      </c>
      <c r="AA963" s="6">
        <f t="shared" si="1633"/>
        <v>0</v>
      </c>
      <c r="AB963" s="6">
        <f t="shared" si="1633"/>
        <v>0</v>
      </c>
      <c r="AC963" s="67"/>
      <c r="AD963" s="55"/>
    </row>
    <row r="964" spans="1:30" s="52" customFormat="1">
      <c r="A964" s="95" t="s">
        <v>128</v>
      </c>
      <c r="B964" s="200">
        <v>676180</v>
      </c>
      <c r="C964" s="163">
        <f t="shared" ref="C964:C982" si="1634">ROUND(B964/12,2)</f>
        <v>56348.33</v>
      </c>
      <c r="D964" s="40">
        <v>0.91279999999999994</v>
      </c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>
        <v>8.2900000000000001E-2</v>
      </c>
      <c r="Y964" s="40">
        <v>2.3E-3</v>
      </c>
      <c r="Z964" s="40">
        <v>2E-3</v>
      </c>
      <c r="AA964" s="40">
        <v>0</v>
      </c>
      <c r="AB964" s="40">
        <v>0</v>
      </c>
      <c r="AC964" s="67"/>
      <c r="AD964" s="55"/>
    </row>
    <row r="965" spans="1:30" s="52" customFormat="1">
      <c r="A965" s="96"/>
      <c r="B965" s="12"/>
      <c r="C965" s="163"/>
      <c r="D965" s="39">
        <f t="shared" ref="D965" si="1635">$C964*D964</f>
        <v>51434.755623999998</v>
      </c>
      <c r="E965" s="39">
        <f t="shared" ref="E965" si="1636">$C964*E964</f>
        <v>0</v>
      </c>
      <c r="F965" s="39">
        <f t="shared" ref="F965:AB965" si="1637">$C964*F964</f>
        <v>0</v>
      </c>
      <c r="G965" s="39">
        <f t="shared" si="1637"/>
        <v>0</v>
      </c>
      <c r="H965" s="39">
        <f t="shared" si="1637"/>
        <v>0</v>
      </c>
      <c r="I965" s="39">
        <f t="shared" si="1637"/>
        <v>0</v>
      </c>
      <c r="J965" s="39">
        <f t="shared" si="1637"/>
        <v>0</v>
      </c>
      <c r="K965" s="39">
        <f t="shared" si="1637"/>
        <v>0</v>
      </c>
      <c r="L965" s="39">
        <f t="shared" si="1637"/>
        <v>0</v>
      </c>
      <c r="M965" s="39">
        <f t="shared" si="1637"/>
        <v>0</v>
      </c>
      <c r="N965" s="39">
        <f t="shared" si="1637"/>
        <v>0</v>
      </c>
      <c r="O965" s="39">
        <f t="shared" si="1637"/>
        <v>0</v>
      </c>
      <c r="P965" s="39">
        <f t="shared" si="1637"/>
        <v>0</v>
      </c>
      <c r="Q965" s="39">
        <f t="shared" si="1637"/>
        <v>0</v>
      </c>
      <c r="R965" s="39">
        <f t="shared" si="1637"/>
        <v>0</v>
      </c>
      <c r="S965" s="39">
        <f t="shared" si="1637"/>
        <v>0</v>
      </c>
      <c r="T965" s="39">
        <f t="shared" si="1637"/>
        <v>0</v>
      </c>
      <c r="U965" s="39">
        <f t="shared" si="1637"/>
        <v>0</v>
      </c>
      <c r="V965" s="39">
        <f t="shared" si="1637"/>
        <v>0</v>
      </c>
      <c r="W965" s="39">
        <f t="shared" si="1637"/>
        <v>0</v>
      </c>
      <c r="X965" s="39">
        <f t="shared" si="1637"/>
        <v>4671.2765570000001</v>
      </c>
      <c r="Y965" s="39">
        <f t="shared" si="1637"/>
        <v>129.601159</v>
      </c>
      <c r="Z965" s="39">
        <f t="shared" si="1637"/>
        <v>112.69666000000001</v>
      </c>
      <c r="AA965" s="39">
        <f t="shared" si="1637"/>
        <v>0</v>
      </c>
      <c r="AB965" s="39">
        <f t="shared" si="1637"/>
        <v>0</v>
      </c>
      <c r="AC965" s="67"/>
      <c r="AD965" s="55"/>
    </row>
    <row r="966" spans="1:30" s="52" customFormat="1">
      <c r="A966" s="95" t="s">
        <v>129</v>
      </c>
      <c r="B966" s="200">
        <v>1149032</v>
      </c>
      <c r="C966" s="163">
        <f t="shared" si="1634"/>
        <v>95752.67</v>
      </c>
      <c r="D966" s="5">
        <v>0.65229999999999999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19"/>
      <c r="P966" s="19"/>
      <c r="Q966" s="19">
        <v>0.25869999999999999</v>
      </c>
      <c r="R966" s="5"/>
      <c r="S966" s="19">
        <v>2.5499999999999998E-2</v>
      </c>
      <c r="T966" s="5"/>
      <c r="U966" s="5"/>
      <c r="V966" s="5"/>
      <c r="W966" s="5"/>
      <c r="X966" s="19">
        <v>6.3500000000000001E-2</v>
      </c>
      <c r="Y966" s="5"/>
      <c r="Z966" s="5"/>
      <c r="AA966" s="5"/>
      <c r="AB966" s="5"/>
      <c r="AC966" s="67"/>
      <c r="AD966" s="55"/>
    </row>
    <row r="967" spans="1:30" s="52" customFormat="1">
      <c r="A967" s="97"/>
      <c r="B967" s="11"/>
      <c r="C967" s="163"/>
      <c r="D967" s="6">
        <f t="shared" ref="D967" si="1638">$C966*D966</f>
        <v>62459.466640999999</v>
      </c>
      <c r="E967" s="6">
        <f t="shared" ref="E967" si="1639">$C966*E966</f>
        <v>0</v>
      </c>
      <c r="F967" s="6">
        <f t="shared" ref="F967:AB967" si="1640">$C966*F966</f>
        <v>0</v>
      </c>
      <c r="G967" s="6">
        <f t="shared" si="1640"/>
        <v>0</v>
      </c>
      <c r="H967" s="6">
        <f t="shared" si="1640"/>
        <v>0</v>
      </c>
      <c r="I967" s="6">
        <f t="shared" si="1640"/>
        <v>0</v>
      </c>
      <c r="J967" s="6">
        <f t="shared" si="1640"/>
        <v>0</v>
      </c>
      <c r="K967" s="6">
        <f t="shared" si="1640"/>
        <v>0</v>
      </c>
      <c r="L967" s="6">
        <f t="shared" si="1640"/>
        <v>0</v>
      </c>
      <c r="M967" s="6">
        <f t="shared" si="1640"/>
        <v>0</v>
      </c>
      <c r="N967" s="6">
        <f t="shared" si="1640"/>
        <v>0</v>
      </c>
      <c r="O967" s="6">
        <f t="shared" si="1640"/>
        <v>0</v>
      </c>
      <c r="P967" s="6">
        <f t="shared" si="1640"/>
        <v>0</v>
      </c>
      <c r="Q967" s="6">
        <f t="shared" si="1640"/>
        <v>24771.215729</v>
      </c>
      <c r="R967" s="6">
        <f t="shared" si="1640"/>
        <v>0</v>
      </c>
      <c r="S967" s="6">
        <f t="shared" si="1640"/>
        <v>2441.6930849999999</v>
      </c>
      <c r="T967" s="6">
        <f t="shared" si="1640"/>
        <v>0</v>
      </c>
      <c r="U967" s="6">
        <f t="shared" si="1640"/>
        <v>0</v>
      </c>
      <c r="V967" s="6">
        <f t="shared" si="1640"/>
        <v>0</v>
      </c>
      <c r="W967" s="6">
        <f t="shared" si="1640"/>
        <v>0</v>
      </c>
      <c r="X967" s="6">
        <f t="shared" si="1640"/>
        <v>6080.2945449999997</v>
      </c>
      <c r="Y967" s="6">
        <f t="shared" si="1640"/>
        <v>0</v>
      </c>
      <c r="Z967" s="6">
        <f t="shared" si="1640"/>
        <v>0</v>
      </c>
      <c r="AA967" s="6">
        <f t="shared" si="1640"/>
        <v>0</v>
      </c>
      <c r="AB967" s="6">
        <f t="shared" si="1640"/>
        <v>0</v>
      </c>
      <c r="AC967" s="67"/>
      <c r="AD967" s="55"/>
    </row>
    <row r="968" spans="1:30" s="52" customFormat="1">
      <c r="A968" s="95" t="s">
        <v>130</v>
      </c>
      <c r="B968" s="29">
        <f xml:space="preserve"> 2292642/2</f>
        <v>1146321</v>
      </c>
      <c r="C968" s="163">
        <f t="shared" si="1634"/>
        <v>95526.75</v>
      </c>
      <c r="D968" s="38">
        <v>1.6500000000000001E-2</v>
      </c>
      <c r="E968" s="38">
        <v>0.1429</v>
      </c>
      <c r="F968" s="38">
        <v>5.8200000000000002E-2</v>
      </c>
      <c r="G968" s="38">
        <v>7.4899999999999994E-2</v>
      </c>
      <c r="H968" s="38">
        <v>4.0099999999999997E-2</v>
      </c>
      <c r="I968" s="38">
        <v>0.1406</v>
      </c>
      <c r="J968" s="38">
        <v>2.0299999999999999E-2</v>
      </c>
      <c r="K968" s="38">
        <v>3.2099999999999997E-2</v>
      </c>
      <c r="L968" s="38">
        <v>1.5900000000000001E-2</v>
      </c>
      <c r="M968" s="38">
        <v>2.5499999999999998E-2</v>
      </c>
      <c r="N968" s="38">
        <v>0.1389</v>
      </c>
      <c r="O968" s="38">
        <v>2.35E-2</v>
      </c>
      <c r="P968" s="38">
        <v>0</v>
      </c>
      <c r="Q968" s="38">
        <v>3.5900000000000001E-2</v>
      </c>
      <c r="R968" s="38">
        <v>1.8100000000000002E-2</v>
      </c>
      <c r="S968" s="38">
        <v>4.1999999999999997E-3</v>
      </c>
      <c r="T968" s="38">
        <v>5.11E-2</v>
      </c>
      <c r="U968" s="38">
        <v>1.7299999999999999E-2</v>
      </c>
      <c r="V968" s="38">
        <v>3.6799999999999999E-2</v>
      </c>
      <c r="W968" s="38">
        <v>4.4299999999999999E-2</v>
      </c>
      <c r="X968" s="38">
        <v>5.9900000000000002E-2</v>
      </c>
      <c r="Y968" s="38">
        <v>2.3999999999999998E-3</v>
      </c>
      <c r="Z968" s="5">
        <v>0</v>
      </c>
      <c r="AA968" s="5">
        <v>5.9999999999999995E-4</v>
      </c>
      <c r="AB968" s="5">
        <v>0</v>
      </c>
      <c r="AC968" s="67"/>
      <c r="AD968" s="55"/>
    </row>
    <row r="969" spans="1:30" s="52" customFormat="1">
      <c r="A969" s="96"/>
      <c r="B969" s="30"/>
      <c r="C969" s="163"/>
      <c r="D969" s="6">
        <f t="shared" ref="D969" si="1641">$C968*D968</f>
        <v>1576.1913750000001</v>
      </c>
      <c r="E969" s="6">
        <f t="shared" ref="E969" si="1642">$C968*E968</f>
        <v>13650.772574999999</v>
      </c>
      <c r="F969" s="6">
        <f t="shared" ref="F969:O969" si="1643">$C968*F968</f>
        <v>5559.6568500000003</v>
      </c>
      <c r="G969" s="6">
        <f t="shared" si="1643"/>
        <v>7154.9535749999995</v>
      </c>
      <c r="H969" s="6">
        <f t="shared" si="1643"/>
        <v>3830.6226749999996</v>
      </c>
      <c r="I969" s="6">
        <f t="shared" si="1643"/>
        <v>13431.06105</v>
      </c>
      <c r="J969" s="6">
        <f t="shared" si="1643"/>
        <v>1939.1930249999998</v>
      </c>
      <c r="K969" s="6">
        <f t="shared" si="1643"/>
        <v>3066.4086749999997</v>
      </c>
      <c r="L969" s="6">
        <f t="shared" si="1643"/>
        <v>1518.8753250000002</v>
      </c>
      <c r="M969" s="6">
        <f t="shared" si="1643"/>
        <v>2435.9321249999998</v>
      </c>
      <c r="N969" s="6">
        <f t="shared" si="1643"/>
        <v>13268.665574999999</v>
      </c>
      <c r="O969" s="6">
        <f t="shared" si="1643"/>
        <v>2244.8786249999998</v>
      </c>
      <c r="P969" s="6">
        <f t="shared" ref="P969" si="1644">$C968*P968</f>
        <v>0</v>
      </c>
      <c r="Q969" s="6">
        <f t="shared" ref="Q969" si="1645">$C968*Q968</f>
        <v>3429.4103250000003</v>
      </c>
      <c r="R969" s="6">
        <f t="shared" ref="R969:AB969" si="1646">$C968*R968</f>
        <v>1729.0341750000002</v>
      </c>
      <c r="S969" s="6">
        <f t="shared" si="1646"/>
        <v>401.21234999999996</v>
      </c>
      <c r="T969" s="6">
        <f t="shared" si="1646"/>
        <v>4881.4169249999995</v>
      </c>
      <c r="U969" s="6">
        <f t="shared" si="1646"/>
        <v>1652.6127750000001</v>
      </c>
      <c r="V969" s="6">
        <f t="shared" si="1646"/>
        <v>3515.3843999999999</v>
      </c>
      <c r="W969" s="6">
        <f t="shared" si="1646"/>
        <v>4231.8350250000003</v>
      </c>
      <c r="X969" s="6">
        <f t="shared" si="1646"/>
        <v>5722.0523250000006</v>
      </c>
      <c r="Y969" s="6">
        <f t="shared" si="1646"/>
        <v>229.26419999999999</v>
      </c>
      <c r="Z969" s="6">
        <f t="shared" si="1646"/>
        <v>0</v>
      </c>
      <c r="AA969" s="6">
        <f t="shared" si="1646"/>
        <v>57.316049999999997</v>
      </c>
      <c r="AB969" s="6">
        <f t="shared" si="1646"/>
        <v>0</v>
      </c>
      <c r="AC969" s="67"/>
      <c r="AD969" s="55"/>
    </row>
    <row r="970" spans="1:30" s="52" customFormat="1">
      <c r="A970" s="95" t="s">
        <v>447</v>
      </c>
      <c r="B970" s="29">
        <f xml:space="preserve"> 2292642/2</f>
        <v>1146321</v>
      </c>
      <c r="C970" s="163">
        <f t="shared" si="1634"/>
        <v>95526.75</v>
      </c>
      <c r="D970" s="5">
        <v>1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>
        <v>0</v>
      </c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3"/>
      <c r="D971" s="6">
        <f t="shared" ref="D971" si="1647">$C970*D970</f>
        <v>95526.75</v>
      </c>
      <c r="E971" s="6">
        <f t="shared" ref="E971" si="1648">$C970*E970</f>
        <v>0</v>
      </c>
      <c r="F971" s="6">
        <f t="shared" ref="F971:O971" si="1649">$C970*F970</f>
        <v>0</v>
      </c>
      <c r="G971" s="6">
        <f t="shared" si="1649"/>
        <v>0</v>
      </c>
      <c r="H971" s="6">
        <f t="shared" si="1649"/>
        <v>0</v>
      </c>
      <c r="I971" s="6">
        <f t="shared" si="1649"/>
        <v>0</v>
      </c>
      <c r="J971" s="6">
        <f t="shared" si="1649"/>
        <v>0</v>
      </c>
      <c r="K971" s="6">
        <f t="shared" si="1649"/>
        <v>0</v>
      </c>
      <c r="L971" s="6">
        <f t="shared" si="1649"/>
        <v>0</v>
      </c>
      <c r="M971" s="6">
        <f t="shared" si="1649"/>
        <v>0</v>
      </c>
      <c r="N971" s="6">
        <f t="shared" si="1649"/>
        <v>0</v>
      </c>
      <c r="O971" s="6">
        <f t="shared" si="1649"/>
        <v>0</v>
      </c>
      <c r="P971" s="6">
        <f t="shared" ref="P971" si="1650">$C970*P970</f>
        <v>0</v>
      </c>
      <c r="Q971" s="6">
        <f t="shared" ref="Q971" si="1651">$C970*Q970</f>
        <v>0</v>
      </c>
      <c r="R971" s="6">
        <f t="shared" ref="R971:AB971" si="1652">$C970*R970</f>
        <v>0</v>
      </c>
      <c r="S971" s="6">
        <f t="shared" si="1652"/>
        <v>0</v>
      </c>
      <c r="T971" s="6">
        <f t="shared" si="1652"/>
        <v>0</v>
      </c>
      <c r="U971" s="6">
        <f t="shared" si="1652"/>
        <v>0</v>
      </c>
      <c r="V971" s="6">
        <f t="shared" si="1652"/>
        <v>0</v>
      </c>
      <c r="W971" s="6">
        <f t="shared" si="1652"/>
        <v>0</v>
      </c>
      <c r="X971" s="6">
        <f t="shared" si="1652"/>
        <v>0</v>
      </c>
      <c r="Y971" s="6">
        <f t="shared" si="1652"/>
        <v>0</v>
      </c>
      <c r="Z971" s="6">
        <f t="shared" si="1652"/>
        <v>0</v>
      </c>
      <c r="AA971" s="6">
        <f t="shared" si="1652"/>
        <v>0</v>
      </c>
      <c r="AB971" s="6">
        <f t="shared" si="1652"/>
        <v>0</v>
      </c>
      <c r="AC971" s="67"/>
      <c r="AD971" s="55"/>
    </row>
    <row r="972" spans="1:30" s="52" customFormat="1">
      <c r="A972" s="95" t="s">
        <v>131</v>
      </c>
      <c r="B972" s="200">
        <v>1634738</v>
      </c>
      <c r="C972" s="163">
        <f>ROUND(B972/12,2)</f>
        <v>136228.17000000001</v>
      </c>
      <c r="D972" s="19">
        <v>0.65229999999999999</v>
      </c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>
        <v>0.25869999999999999</v>
      </c>
      <c r="R972" s="19"/>
      <c r="S972" s="19">
        <v>2.5499999999999998E-2</v>
      </c>
      <c r="T972" s="19"/>
      <c r="U972" s="19"/>
      <c r="V972" s="19"/>
      <c r="W972" s="19"/>
      <c r="X972" s="19">
        <v>6.3500000000000001E-2</v>
      </c>
      <c r="Y972" s="19"/>
      <c r="Z972" s="19"/>
      <c r="AA972" s="19"/>
      <c r="AB972" s="19"/>
      <c r="AC972" s="67"/>
      <c r="AD972" s="55"/>
    </row>
    <row r="973" spans="1:30" s="52" customFormat="1">
      <c r="A973" s="96"/>
      <c r="B973" s="12"/>
      <c r="C973" s="163"/>
      <c r="D973" s="6">
        <f t="shared" ref="D973" si="1653">$C972*D972</f>
        <v>88861.635291000013</v>
      </c>
      <c r="E973" s="6">
        <f t="shared" ref="E973" si="1654">$C972*E972</f>
        <v>0</v>
      </c>
      <c r="F973" s="6">
        <f t="shared" ref="F973:AB973" si="1655">$C972*F972</f>
        <v>0</v>
      </c>
      <c r="G973" s="6">
        <f t="shared" si="1655"/>
        <v>0</v>
      </c>
      <c r="H973" s="6">
        <f t="shared" si="1655"/>
        <v>0</v>
      </c>
      <c r="I973" s="6">
        <f t="shared" si="1655"/>
        <v>0</v>
      </c>
      <c r="J973" s="6">
        <f t="shared" si="1655"/>
        <v>0</v>
      </c>
      <c r="K973" s="6">
        <f t="shared" si="1655"/>
        <v>0</v>
      </c>
      <c r="L973" s="6">
        <f t="shared" si="1655"/>
        <v>0</v>
      </c>
      <c r="M973" s="6">
        <f t="shared" si="1655"/>
        <v>0</v>
      </c>
      <c r="N973" s="6">
        <f t="shared" si="1655"/>
        <v>0</v>
      </c>
      <c r="O973" s="6">
        <f t="shared" si="1655"/>
        <v>0</v>
      </c>
      <c r="P973" s="6">
        <f t="shared" si="1655"/>
        <v>0</v>
      </c>
      <c r="Q973" s="6">
        <f t="shared" si="1655"/>
        <v>35242.227578999999</v>
      </c>
      <c r="R973" s="6">
        <f t="shared" si="1655"/>
        <v>0</v>
      </c>
      <c r="S973" s="6">
        <f t="shared" si="1655"/>
        <v>3473.8183349999999</v>
      </c>
      <c r="T973" s="6">
        <f t="shared" si="1655"/>
        <v>0</v>
      </c>
      <c r="U973" s="6">
        <f t="shared" si="1655"/>
        <v>0</v>
      </c>
      <c r="V973" s="6">
        <f t="shared" si="1655"/>
        <v>0</v>
      </c>
      <c r="W973" s="6">
        <f t="shared" si="1655"/>
        <v>0</v>
      </c>
      <c r="X973" s="6">
        <f t="shared" si="1655"/>
        <v>8650.4887950000011</v>
      </c>
      <c r="Y973" s="6">
        <f t="shared" si="1655"/>
        <v>0</v>
      </c>
      <c r="Z973" s="6">
        <f t="shared" si="1655"/>
        <v>0</v>
      </c>
      <c r="AA973" s="6">
        <f t="shared" si="1655"/>
        <v>0</v>
      </c>
      <c r="AB973" s="6">
        <f t="shared" si="1655"/>
        <v>0</v>
      </c>
      <c r="AC973" s="67"/>
      <c r="AD973" s="55"/>
    </row>
    <row r="974" spans="1:30" s="52" customFormat="1">
      <c r="A974" s="95" t="s">
        <v>235</v>
      </c>
      <c r="B974" s="200">
        <v>421928</v>
      </c>
      <c r="C974" s="163">
        <f t="shared" si="1634"/>
        <v>35160.67</v>
      </c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>
        <v>7.9000000000000008E-3</v>
      </c>
      <c r="Q974" s="61">
        <v>0.12820000000000001</v>
      </c>
      <c r="R974" s="61"/>
      <c r="S974" s="61">
        <v>1.18E-2</v>
      </c>
      <c r="T974" s="61">
        <v>0.51080000000000003</v>
      </c>
      <c r="U974" s="61"/>
      <c r="V974" s="61">
        <v>5.7000000000000002E-3</v>
      </c>
      <c r="W974" s="61"/>
      <c r="X974" s="61">
        <v>0.31459999999999999</v>
      </c>
      <c r="Y974" s="61">
        <v>1.2500000000000001E-2</v>
      </c>
      <c r="Z974" s="61">
        <v>8.5000000000000006E-3</v>
      </c>
      <c r="AA974" s="61">
        <v>0</v>
      </c>
      <c r="AB974" s="61">
        <v>0</v>
      </c>
      <c r="AC974" s="67"/>
      <c r="AD974" s="55"/>
    </row>
    <row r="975" spans="1:30" s="52" customFormat="1">
      <c r="A975" s="96"/>
      <c r="B975" s="12"/>
      <c r="C975" s="163"/>
      <c r="D975" s="39">
        <f t="shared" ref="D975" si="1656">$C974*D974</f>
        <v>0</v>
      </c>
      <c r="E975" s="39">
        <f t="shared" ref="E975" si="1657">$C974*E974</f>
        <v>0</v>
      </c>
      <c r="F975" s="39">
        <f t="shared" ref="F975:AB975" si="1658">$C974*F974</f>
        <v>0</v>
      </c>
      <c r="G975" s="39">
        <f t="shared" si="1658"/>
        <v>0</v>
      </c>
      <c r="H975" s="39">
        <f t="shared" si="1658"/>
        <v>0</v>
      </c>
      <c r="I975" s="39">
        <f t="shared" si="1658"/>
        <v>0</v>
      </c>
      <c r="J975" s="39">
        <f t="shared" si="1658"/>
        <v>0</v>
      </c>
      <c r="K975" s="39">
        <f t="shared" si="1658"/>
        <v>0</v>
      </c>
      <c r="L975" s="39">
        <f t="shared" si="1658"/>
        <v>0</v>
      </c>
      <c r="M975" s="39">
        <f t="shared" si="1658"/>
        <v>0</v>
      </c>
      <c r="N975" s="39">
        <f t="shared" si="1658"/>
        <v>0</v>
      </c>
      <c r="O975" s="39">
        <f t="shared" si="1658"/>
        <v>0</v>
      </c>
      <c r="P975" s="39">
        <f t="shared" si="1658"/>
        <v>277.769293</v>
      </c>
      <c r="Q975" s="39">
        <f t="shared" si="1658"/>
        <v>4507.5978940000005</v>
      </c>
      <c r="R975" s="39">
        <f t="shared" si="1658"/>
        <v>0</v>
      </c>
      <c r="S975" s="39">
        <f t="shared" si="1658"/>
        <v>414.89590599999997</v>
      </c>
      <c r="T975" s="39">
        <f t="shared" si="1658"/>
        <v>17960.070236</v>
      </c>
      <c r="U975" s="39">
        <f t="shared" si="1658"/>
        <v>0</v>
      </c>
      <c r="V975" s="39">
        <f t="shared" si="1658"/>
        <v>200.415819</v>
      </c>
      <c r="W975" s="39">
        <f t="shared" si="1658"/>
        <v>0</v>
      </c>
      <c r="X975" s="39">
        <f t="shared" si="1658"/>
        <v>11061.546781999999</v>
      </c>
      <c r="Y975" s="39">
        <f t="shared" si="1658"/>
        <v>439.508375</v>
      </c>
      <c r="Z975" s="39">
        <f t="shared" si="1658"/>
        <v>298.86569500000002</v>
      </c>
      <c r="AA975" s="39">
        <f t="shared" si="1658"/>
        <v>0</v>
      </c>
      <c r="AB975" s="39">
        <f t="shared" si="1658"/>
        <v>0</v>
      </c>
      <c r="AC975" s="67"/>
      <c r="AD975" s="55"/>
    </row>
    <row r="976" spans="1:30" s="52" customFormat="1">
      <c r="A976" s="95" t="s">
        <v>287</v>
      </c>
      <c r="B976" s="200">
        <v>1311984</v>
      </c>
      <c r="C976" s="163">
        <f t="shared" si="1634"/>
        <v>109332</v>
      </c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>
        <v>7.9000000000000008E-3</v>
      </c>
      <c r="Q976" s="61">
        <v>0.12820000000000001</v>
      </c>
      <c r="R976" s="61"/>
      <c r="S976" s="61">
        <v>1.18E-2</v>
      </c>
      <c r="T976" s="61">
        <v>0.51080000000000003</v>
      </c>
      <c r="U976" s="61"/>
      <c r="V976" s="61">
        <v>5.7000000000000002E-3</v>
      </c>
      <c r="W976" s="61"/>
      <c r="X976" s="61">
        <v>0.31459999999999999</v>
      </c>
      <c r="Y976" s="61">
        <v>1.2500000000000001E-2</v>
      </c>
      <c r="Z976" s="61">
        <v>8.5000000000000006E-3</v>
      </c>
      <c r="AA976" s="61">
        <v>0</v>
      </c>
      <c r="AB976" s="61">
        <v>0</v>
      </c>
      <c r="AC976" s="67"/>
      <c r="AD976" s="55"/>
    </row>
    <row r="977" spans="1:30" s="52" customFormat="1">
      <c r="A977" s="96"/>
      <c r="B977" s="12"/>
      <c r="C977" s="163"/>
      <c r="D977" s="39">
        <f t="shared" ref="D977" si="1659">$C976*D976</f>
        <v>0</v>
      </c>
      <c r="E977" s="39">
        <f t="shared" ref="E977" si="1660">$C976*E976</f>
        <v>0</v>
      </c>
      <c r="F977" s="39">
        <f t="shared" ref="F977:AB977" si="1661">$C976*F976</f>
        <v>0</v>
      </c>
      <c r="G977" s="39">
        <f t="shared" si="1661"/>
        <v>0</v>
      </c>
      <c r="H977" s="39">
        <f t="shared" si="1661"/>
        <v>0</v>
      </c>
      <c r="I977" s="39">
        <f t="shared" si="1661"/>
        <v>0</v>
      </c>
      <c r="J977" s="39">
        <f t="shared" si="1661"/>
        <v>0</v>
      </c>
      <c r="K977" s="39">
        <f t="shared" si="1661"/>
        <v>0</v>
      </c>
      <c r="L977" s="39">
        <f t="shared" si="1661"/>
        <v>0</v>
      </c>
      <c r="M977" s="39">
        <f t="shared" si="1661"/>
        <v>0</v>
      </c>
      <c r="N977" s="39">
        <f t="shared" si="1661"/>
        <v>0</v>
      </c>
      <c r="O977" s="39">
        <f t="shared" si="1661"/>
        <v>0</v>
      </c>
      <c r="P977" s="39">
        <f t="shared" si="1661"/>
        <v>863.72280000000012</v>
      </c>
      <c r="Q977" s="39">
        <f t="shared" si="1661"/>
        <v>14016.362400000002</v>
      </c>
      <c r="R977" s="39">
        <f t="shared" si="1661"/>
        <v>0</v>
      </c>
      <c r="S977" s="39">
        <f t="shared" si="1661"/>
        <v>1290.1176</v>
      </c>
      <c r="T977" s="39">
        <f t="shared" si="1661"/>
        <v>55846.785600000003</v>
      </c>
      <c r="U977" s="39">
        <f t="shared" si="1661"/>
        <v>0</v>
      </c>
      <c r="V977" s="39">
        <f t="shared" si="1661"/>
        <v>623.19240000000002</v>
      </c>
      <c r="W977" s="39">
        <f t="shared" si="1661"/>
        <v>0</v>
      </c>
      <c r="X977" s="39">
        <f t="shared" si="1661"/>
        <v>34395.847199999997</v>
      </c>
      <c r="Y977" s="39">
        <f t="shared" si="1661"/>
        <v>1366.65</v>
      </c>
      <c r="Z977" s="39">
        <f t="shared" si="1661"/>
        <v>929.32200000000012</v>
      </c>
      <c r="AA977" s="39">
        <f t="shared" si="1661"/>
        <v>0</v>
      </c>
      <c r="AB977" s="39">
        <f t="shared" si="1661"/>
        <v>0</v>
      </c>
      <c r="AC977" s="67"/>
      <c r="AD977" s="55"/>
    </row>
    <row r="978" spans="1:30" s="52" customFormat="1">
      <c r="A978" s="95" t="s">
        <v>281</v>
      </c>
      <c r="B978" s="200">
        <v>1565790</v>
      </c>
      <c r="C978" s="163">
        <f t="shared" si="1634"/>
        <v>130482.5</v>
      </c>
      <c r="D978" s="61">
        <v>0.88829999999999998</v>
      </c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>
        <v>2E-3</v>
      </c>
      <c r="Q978" s="61">
        <v>4.7399999999999998E-2</v>
      </c>
      <c r="R978" s="61"/>
      <c r="S978" s="61"/>
      <c r="T978" s="61"/>
      <c r="U978" s="61"/>
      <c r="V978" s="61"/>
      <c r="W978" s="61"/>
      <c r="X978" s="61">
        <v>5.7799999999999997E-2</v>
      </c>
      <c r="Y978" s="61">
        <v>2.3E-3</v>
      </c>
      <c r="Z978" s="61">
        <v>2.2000000000000001E-3</v>
      </c>
      <c r="AA978" s="61">
        <v>0</v>
      </c>
      <c r="AB978" s="61">
        <v>0</v>
      </c>
      <c r="AC978" s="67"/>
      <c r="AD978" s="55"/>
    </row>
    <row r="979" spans="1:30" s="52" customFormat="1">
      <c r="A979" s="96"/>
      <c r="B979" s="12"/>
      <c r="C979" s="163"/>
      <c r="D979" s="39">
        <f t="shared" ref="D979" si="1662">$C978*D978</f>
        <v>115907.60475</v>
      </c>
      <c r="E979" s="39">
        <f t="shared" ref="E979" si="1663">$C978*E978</f>
        <v>0</v>
      </c>
      <c r="F979" s="39">
        <f t="shared" ref="F979:AB979" si="1664">$C978*F978</f>
        <v>0</v>
      </c>
      <c r="G979" s="39">
        <f t="shared" si="1664"/>
        <v>0</v>
      </c>
      <c r="H979" s="39">
        <f t="shared" si="1664"/>
        <v>0</v>
      </c>
      <c r="I979" s="39">
        <f t="shared" si="1664"/>
        <v>0</v>
      </c>
      <c r="J979" s="39">
        <f t="shared" si="1664"/>
        <v>0</v>
      </c>
      <c r="K979" s="39">
        <f t="shared" si="1664"/>
        <v>0</v>
      </c>
      <c r="L979" s="39">
        <f t="shared" si="1664"/>
        <v>0</v>
      </c>
      <c r="M979" s="39">
        <f t="shared" si="1664"/>
        <v>0</v>
      </c>
      <c r="N979" s="39">
        <f t="shared" si="1664"/>
        <v>0</v>
      </c>
      <c r="O979" s="39">
        <f t="shared" si="1664"/>
        <v>0</v>
      </c>
      <c r="P979" s="39">
        <f t="shared" si="1664"/>
        <v>260.96500000000003</v>
      </c>
      <c r="Q979" s="39">
        <f t="shared" si="1664"/>
        <v>6184.8705</v>
      </c>
      <c r="R979" s="39">
        <f t="shared" si="1664"/>
        <v>0</v>
      </c>
      <c r="S979" s="39">
        <f t="shared" si="1664"/>
        <v>0</v>
      </c>
      <c r="T979" s="39">
        <f t="shared" si="1664"/>
        <v>0</v>
      </c>
      <c r="U979" s="39">
        <f t="shared" si="1664"/>
        <v>0</v>
      </c>
      <c r="V979" s="39">
        <f t="shared" si="1664"/>
        <v>0</v>
      </c>
      <c r="W979" s="39">
        <f t="shared" si="1664"/>
        <v>0</v>
      </c>
      <c r="X979" s="39">
        <f t="shared" si="1664"/>
        <v>7541.8885</v>
      </c>
      <c r="Y979" s="39">
        <f t="shared" si="1664"/>
        <v>300.10975000000002</v>
      </c>
      <c r="Z979" s="39">
        <f t="shared" si="1664"/>
        <v>287.06150000000002</v>
      </c>
      <c r="AA979" s="39">
        <f t="shared" si="1664"/>
        <v>0</v>
      </c>
      <c r="AB979" s="39">
        <f t="shared" si="1664"/>
        <v>0</v>
      </c>
      <c r="AC979" s="67"/>
      <c r="AD979" s="55"/>
    </row>
    <row r="980" spans="1:30" s="52" customFormat="1">
      <c r="A980" s="95" t="s">
        <v>519</v>
      </c>
      <c r="B980" s="200">
        <v>1388128</v>
      </c>
      <c r="C980" s="163">
        <f t="shared" si="1634"/>
        <v>115677.33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3"/>
      <c r="D981" s="6">
        <f t="shared" ref="D981" si="1665">$C980*D980</f>
        <v>75456.322358999998</v>
      </c>
      <c r="E981" s="6">
        <f t="shared" ref="E981" si="1666">$C980*E980</f>
        <v>0</v>
      </c>
      <c r="F981" s="6">
        <f t="shared" ref="F981:AB981" si="1667">$C980*F980</f>
        <v>0</v>
      </c>
      <c r="G981" s="6">
        <f t="shared" si="1667"/>
        <v>0</v>
      </c>
      <c r="H981" s="6">
        <f t="shared" si="1667"/>
        <v>0</v>
      </c>
      <c r="I981" s="6">
        <f t="shared" si="1667"/>
        <v>0</v>
      </c>
      <c r="J981" s="6">
        <f t="shared" si="1667"/>
        <v>0</v>
      </c>
      <c r="K981" s="6">
        <f t="shared" si="1667"/>
        <v>0</v>
      </c>
      <c r="L981" s="6">
        <f t="shared" si="1667"/>
        <v>0</v>
      </c>
      <c r="M981" s="6">
        <f t="shared" si="1667"/>
        <v>0</v>
      </c>
      <c r="N981" s="6">
        <f t="shared" si="1667"/>
        <v>0</v>
      </c>
      <c r="O981" s="6">
        <f t="shared" si="1667"/>
        <v>0</v>
      </c>
      <c r="P981" s="6">
        <f t="shared" si="1667"/>
        <v>0</v>
      </c>
      <c r="Q981" s="6">
        <f t="shared" si="1667"/>
        <v>29925.725270999999</v>
      </c>
      <c r="R981" s="6">
        <f t="shared" si="1667"/>
        <v>0</v>
      </c>
      <c r="S981" s="6">
        <f t="shared" si="1667"/>
        <v>2949.7719149999998</v>
      </c>
      <c r="T981" s="6">
        <f t="shared" si="1667"/>
        <v>0</v>
      </c>
      <c r="U981" s="6">
        <f t="shared" si="1667"/>
        <v>0</v>
      </c>
      <c r="V981" s="6">
        <f t="shared" si="1667"/>
        <v>0</v>
      </c>
      <c r="W981" s="6">
        <f t="shared" si="1667"/>
        <v>0</v>
      </c>
      <c r="X981" s="6">
        <f t="shared" si="1667"/>
        <v>7345.5104550000005</v>
      </c>
      <c r="Y981" s="6">
        <f t="shared" si="1667"/>
        <v>0</v>
      </c>
      <c r="Z981" s="6">
        <f t="shared" si="1667"/>
        <v>0</v>
      </c>
      <c r="AA981" s="6">
        <f t="shared" si="1667"/>
        <v>0</v>
      </c>
      <c r="AB981" s="6">
        <f t="shared" si="1667"/>
        <v>0</v>
      </c>
      <c r="AC981" s="67"/>
      <c r="AD981" s="55"/>
    </row>
    <row r="982" spans="1:30" s="52" customFormat="1">
      <c r="A982" s="95" t="s">
        <v>520</v>
      </c>
      <c r="B982" s="200">
        <v>5959</v>
      </c>
      <c r="C982" s="163">
        <f t="shared" si="1634"/>
        <v>496.58</v>
      </c>
      <c r="D982" s="19">
        <v>0.65229999999999999</v>
      </c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>
        <v>0.25869999999999999</v>
      </c>
      <c r="R982" s="19"/>
      <c r="S982" s="19">
        <v>2.5499999999999998E-2</v>
      </c>
      <c r="T982" s="19"/>
      <c r="U982" s="19"/>
      <c r="V982" s="19"/>
      <c r="W982" s="19"/>
      <c r="X982" s="19">
        <v>6.3500000000000001E-2</v>
      </c>
      <c r="Y982" s="19"/>
      <c r="Z982" s="19"/>
      <c r="AA982" s="19"/>
      <c r="AB982" s="19"/>
      <c r="AC982" s="67"/>
      <c r="AD982" s="55"/>
    </row>
    <row r="983" spans="1:30" s="52" customFormat="1">
      <c r="A983" s="96"/>
      <c r="B983" s="12"/>
      <c r="C983" s="162"/>
      <c r="D983" s="6">
        <f t="shared" ref="D983" si="1668">$C982*D982</f>
        <v>323.91913399999999</v>
      </c>
      <c r="E983" s="6">
        <f t="shared" ref="E983" si="1669">$C982*E982</f>
        <v>0</v>
      </c>
      <c r="F983" s="6">
        <f t="shared" ref="F983:AB983" si="1670">$C982*F982</f>
        <v>0</v>
      </c>
      <c r="G983" s="6">
        <f t="shared" si="1670"/>
        <v>0</v>
      </c>
      <c r="H983" s="6">
        <f t="shared" si="1670"/>
        <v>0</v>
      </c>
      <c r="I983" s="6">
        <f t="shared" si="1670"/>
        <v>0</v>
      </c>
      <c r="J983" s="6">
        <f t="shared" si="1670"/>
        <v>0</v>
      </c>
      <c r="K983" s="6">
        <f t="shared" si="1670"/>
        <v>0</v>
      </c>
      <c r="L983" s="6">
        <f t="shared" si="1670"/>
        <v>0</v>
      </c>
      <c r="M983" s="6">
        <f t="shared" si="1670"/>
        <v>0</v>
      </c>
      <c r="N983" s="6">
        <f t="shared" si="1670"/>
        <v>0</v>
      </c>
      <c r="O983" s="6">
        <f t="shared" si="1670"/>
        <v>0</v>
      </c>
      <c r="P983" s="6">
        <f t="shared" si="1670"/>
        <v>0</v>
      </c>
      <c r="Q983" s="6">
        <f t="shared" si="1670"/>
        <v>128.46524599999998</v>
      </c>
      <c r="R983" s="6">
        <f t="shared" si="1670"/>
        <v>0</v>
      </c>
      <c r="S983" s="6">
        <f t="shared" si="1670"/>
        <v>12.662789999999999</v>
      </c>
      <c r="T983" s="6">
        <f t="shared" si="1670"/>
        <v>0</v>
      </c>
      <c r="U983" s="6">
        <f t="shared" si="1670"/>
        <v>0</v>
      </c>
      <c r="V983" s="6">
        <f t="shared" si="1670"/>
        <v>0</v>
      </c>
      <c r="W983" s="6">
        <f t="shared" si="1670"/>
        <v>0</v>
      </c>
      <c r="X983" s="6">
        <f t="shared" si="1670"/>
        <v>31.532830000000001</v>
      </c>
      <c r="Y983" s="6">
        <f t="shared" si="1670"/>
        <v>0</v>
      </c>
      <c r="Z983" s="6">
        <f t="shared" si="1670"/>
        <v>0</v>
      </c>
      <c r="AA983" s="6">
        <f t="shared" si="1670"/>
        <v>0</v>
      </c>
      <c r="AB983" s="6">
        <f t="shared" si="1670"/>
        <v>0</v>
      </c>
      <c r="AC983" s="67"/>
      <c r="AD983" s="55"/>
    </row>
    <row r="984" spans="1:30" s="52" customFormat="1">
      <c r="A984" s="16" t="s">
        <v>50</v>
      </c>
      <c r="B984" s="9">
        <f>SUM(B962:B983)</f>
        <v>10887200</v>
      </c>
      <c r="C984" s="167">
        <f>SUM(C962:C983)</f>
        <v>907266.66999999993</v>
      </c>
      <c r="D984" s="9">
        <f>D963+D965+D967+D969+D971+D973+D975+D977+D979+D981+D983</f>
        <v>524560.31777800003</v>
      </c>
      <c r="E984" s="9">
        <f t="shared" ref="E984:AB984" si="1671">E963+E965+E967+E969+E971+E973+E975+E977+E979+E981+E983</f>
        <v>13650.772574999999</v>
      </c>
      <c r="F984" s="9">
        <f t="shared" si="1671"/>
        <v>5559.6568500000003</v>
      </c>
      <c r="G984" s="9">
        <f t="shared" si="1671"/>
        <v>7154.9535749999995</v>
      </c>
      <c r="H984" s="9">
        <f t="shared" si="1671"/>
        <v>3830.6226749999996</v>
      </c>
      <c r="I984" s="9">
        <f t="shared" si="1671"/>
        <v>13431.06105</v>
      </c>
      <c r="J984" s="9">
        <f t="shared" si="1671"/>
        <v>1939.1930249999998</v>
      </c>
      <c r="K984" s="9">
        <f t="shared" si="1671"/>
        <v>3066.4086749999997</v>
      </c>
      <c r="L984" s="9">
        <f t="shared" si="1671"/>
        <v>1518.8753250000002</v>
      </c>
      <c r="M984" s="9">
        <f t="shared" si="1671"/>
        <v>2435.9321249999998</v>
      </c>
      <c r="N984" s="9">
        <f t="shared" si="1671"/>
        <v>13268.665574999999</v>
      </c>
      <c r="O984" s="9">
        <f t="shared" si="1671"/>
        <v>2244.8786249999998</v>
      </c>
      <c r="P984" s="9">
        <f t="shared" si="1671"/>
        <v>1402.457093</v>
      </c>
      <c r="Q984" s="9">
        <f t="shared" si="1671"/>
        <v>121688.34536000002</v>
      </c>
      <c r="R984" s="9">
        <f t="shared" si="1671"/>
        <v>1729.0341750000002</v>
      </c>
      <c r="S984" s="9">
        <f t="shared" si="1671"/>
        <v>11222.948960999998</v>
      </c>
      <c r="T984" s="9">
        <f t="shared" si="1671"/>
        <v>78688.272761</v>
      </c>
      <c r="U984" s="9">
        <f t="shared" si="1671"/>
        <v>1652.6127750000001</v>
      </c>
      <c r="V984" s="9">
        <f t="shared" si="1671"/>
        <v>4338.9926189999996</v>
      </c>
      <c r="W984" s="9">
        <f t="shared" si="1671"/>
        <v>4231.8350250000003</v>
      </c>
      <c r="X984" s="9">
        <f t="shared" si="1671"/>
        <v>85500.437988999998</v>
      </c>
      <c r="Y984" s="9">
        <f t="shared" si="1671"/>
        <v>2465.1334840000004</v>
      </c>
      <c r="Z984" s="9">
        <f t="shared" si="1671"/>
        <v>1627.9458550000002</v>
      </c>
      <c r="AA984" s="9">
        <f t="shared" si="1671"/>
        <v>57.316049999999997</v>
      </c>
      <c r="AB984" s="9">
        <f t="shared" si="1671"/>
        <v>0</v>
      </c>
      <c r="AC984" s="67"/>
      <c r="AD984" s="55"/>
    </row>
    <row r="985" spans="1:30" s="52" customFormat="1">
      <c r="A985" s="86"/>
      <c r="B985" s="26"/>
      <c r="C985" s="165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67"/>
      <c r="AD985" s="55"/>
    </row>
    <row r="986" spans="1:30" s="52" customFormat="1">
      <c r="A986" s="86"/>
      <c r="B986" s="17"/>
      <c r="C986" s="165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67"/>
      <c r="AD986" s="55"/>
    </row>
    <row r="987" spans="1:30" s="52" customFormat="1" ht="13.8" thickBot="1">
      <c r="A987" s="81" t="s">
        <v>132</v>
      </c>
      <c r="B987" s="126"/>
      <c r="C987" s="157"/>
      <c r="D987" s="126"/>
      <c r="E987" s="126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67"/>
      <c r="AD987" s="55"/>
    </row>
    <row r="988" spans="1:30" s="52" customFormat="1" ht="13.8" thickBot="1">
      <c r="A988" s="112" t="s">
        <v>1</v>
      </c>
      <c r="B988" s="113" t="s">
        <v>2</v>
      </c>
      <c r="C988" s="158" t="s">
        <v>3</v>
      </c>
      <c r="D988" s="213" t="s">
        <v>4</v>
      </c>
      <c r="E988" s="214"/>
      <c r="F988" s="214"/>
      <c r="G988" s="214"/>
      <c r="H988" s="214"/>
      <c r="I988" s="214"/>
      <c r="J988" s="214"/>
      <c r="K988" s="214"/>
      <c r="L988" s="214"/>
      <c r="M988" s="214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14"/>
      <c r="Y988" s="214"/>
      <c r="Z988" s="122"/>
      <c r="AA988" s="122"/>
      <c r="AB988" s="122"/>
      <c r="AC988" s="67"/>
      <c r="AD988" s="55"/>
    </row>
    <row r="989" spans="1:30" s="52" customFormat="1">
      <c r="A989" s="114" t="s">
        <v>5</v>
      </c>
      <c r="B989" s="115" t="s">
        <v>6</v>
      </c>
      <c r="C989" s="159" t="s">
        <v>6</v>
      </c>
      <c r="D989" s="116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8"/>
      <c r="Z989" s="115" t="s">
        <v>7</v>
      </c>
      <c r="AA989" s="115"/>
      <c r="AB989" s="115"/>
      <c r="AC989" s="67"/>
      <c r="AD989" s="55"/>
    </row>
    <row r="990" spans="1:30" s="52" customFormat="1">
      <c r="A990" s="114" t="s">
        <v>8</v>
      </c>
      <c r="B990" s="115" t="s">
        <v>9</v>
      </c>
      <c r="C990" s="159" t="s">
        <v>9</v>
      </c>
      <c r="D990" s="119" t="s">
        <v>10</v>
      </c>
      <c r="E990" s="115" t="s">
        <v>11</v>
      </c>
      <c r="F990" s="115" t="s">
        <v>12</v>
      </c>
      <c r="G990" s="115" t="s">
        <v>13</v>
      </c>
      <c r="H990" s="115" t="s">
        <v>14</v>
      </c>
      <c r="I990" s="115" t="s">
        <v>15</v>
      </c>
      <c r="J990" s="115" t="s">
        <v>16</v>
      </c>
      <c r="K990" s="115" t="s">
        <v>17</v>
      </c>
      <c r="L990" s="115" t="s">
        <v>18</v>
      </c>
      <c r="M990" s="115" t="s">
        <v>19</v>
      </c>
      <c r="N990" s="115" t="s">
        <v>20</v>
      </c>
      <c r="O990" s="115" t="s">
        <v>169</v>
      </c>
      <c r="P990" s="115" t="s">
        <v>21</v>
      </c>
      <c r="Q990" s="115" t="s">
        <v>22</v>
      </c>
      <c r="R990" s="115" t="s">
        <v>23</v>
      </c>
      <c r="S990" s="115" t="s">
        <v>24</v>
      </c>
      <c r="T990" s="115" t="s">
        <v>25</v>
      </c>
      <c r="U990" s="115" t="s">
        <v>26</v>
      </c>
      <c r="V990" s="115" t="s">
        <v>27</v>
      </c>
      <c r="W990" s="115" t="s">
        <v>28</v>
      </c>
      <c r="X990" s="115" t="s">
        <v>29</v>
      </c>
      <c r="Y990" s="115" t="s">
        <v>30</v>
      </c>
      <c r="Z990" s="115" t="s">
        <v>31</v>
      </c>
      <c r="AA990" s="115" t="s">
        <v>484</v>
      </c>
      <c r="AB990" s="115" t="s">
        <v>467</v>
      </c>
      <c r="AC990" s="67"/>
      <c r="AD990" s="55"/>
    </row>
    <row r="991" spans="1:30" s="52" customFormat="1">
      <c r="A991" s="114"/>
      <c r="B991" s="115"/>
      <c r="C991" s="159" t="s">
        <v>623</v>
      </c>
      <c r="D991" s="120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67"/>
      <c r="AD991" s="55"/>
    </row>
    <row r="992" spans="1:30" s="52" customFormat="1">
      <c r="A992" s="95" t="s">
        <v>133</v>
      </c>
      <c r="B992" s="200">
        <v>1383804</v>
      </c>
      <c r="C992" s="163">
        <f>ROUND(B992/12,2)</f>
        <v>115317</v>
      </c>
      <c r="D992" s="5"/>
      <c r="E992" s="5"/>
      <c r="F992" s="5"/>
      <c r="G992" s="5"/>
      <c r="H992" s="5"/>
      <c r="I992" s="5"/>
      <c r="J992" s="5"/>
      <c r="K992" s="5"/>
      <c r="L992" s="5"/>
      <c r="M992" s="5">
        <v>0.84499999999999997</v>
      </c>
      <c r="N992" s="5"/>
      <c r="O992" s="5"/>
      <c r="P992" s="5"/>
      <c r="Q992" s="5"/>
      <c r="R992" s="5"/>
      <c r="S992" s="5"/>
      <c r="T992" s="5">
        <v>0.155</v>
      </c>
      <c r="U992" s="5"/>
      <c r="V992" s="5"/>
      <c r="W992" s="5"/>
      <c r="X992" s="5"/>
      <c r="Y992" s="5"/>
      <c r="Z992" s="5"/>
      <c r="AA992" s="5"/>
      <c r="AB992" s="5"/>
      <c r="AC992" s="67"/>
      <c r="AD992" s="55"/>
    </row>
    <row r="993" spans="1:30" s="52" customFormat="1">
      <c r="A993" s="96"/>
      <c r="B993" s="12"/>
      <c r="C993" s="163"/>
      <c r="D993" s="6">
        <f t="shared" ref="D993" si="1672">$C992*D992</f>
        <v>0</v>
      </c>
      <c r="E993" s="6">
        <f t="shared" ref="E993" si="1673">$C992*E992</f>
        <v>0</v>
      </c>
      <c r="F993" s="6">
        <f t="shared" ref="F993:AB993" si="1674">$C992*F992</f>
        <v>0</v>
      </c>
      <c r="G993" s="6">
        <f t="shared" si="1674"/>
        <v>0</v>
      </c>
      <c r="H993" s="6">
        <f t="shared" si="1674"/>
        <v>0</v>
      </c>
      <c r="I993" s="6">
        <f t="shared" si="1674"/>
        <v>0</v>
      </c>
      <c r="J993" s="6">
        <f t="shared" si="1674"/>
        <v>0</v>
      </c>
      <c r="K993" s="6">
        <f t="shared" si="1674"/>
        <v>0</v>
      </c>
      <c r="L993" s="6">
        <f t="shared" si="1674"/>
        <v>0</v>
      </c>
      <c r="M993" s="6">
        <f t="shared" si="1674"/>
        <v>97442.864999999991</v>
      </c>
      <c r="N993" s="6">
        <f t="shared" si="1674"/>
        <v>0</v>
      </c>
      <c r="O993" s="6">
        <f t="shared" si="1674"/>
        <v>0</v>
      </c>
      <c r="P993" s="6">
        <f t="shared" si="1674"/>
        <v>0</v>
      </c>
      <c r="Q993" s="6">
        <f t="shared" si="1674"/>
        <v>0</v>
      </c>
      <c r="R993" s="6">
        <f t="shared" si="1674"/>
        <v>0</v>
      </c>
      <c r="S993" s="6">
        <f t="shared" si="1674"/>
        <v>0</v>
      </c>
      <c r="T993" s="6">
        <f t="shared" si="1674"/>
        <v>17874.134999999998</v>
      </c>
      <c r="U993" s="6">
        <f t="shared" si="1674"/>
        <v>0</v>
      </c>
      <c r="V993" s="6">
        <f t="shared" si="1674"/>
        <v>0</v>
      </c>
      <c r="W993" s="6">
        <f t="shared" si="1674"/>
        <v>0</v>
      </c>
      <c r="X993" s="6">
        <f t="shared" si="1674"/>
        <v>0</v>
      </c>
      <c r="Y993" s="6">
        <f t="shared" si="1674"/>
        <v>0</v>
      </c>
      <c r="Z993" s="6">
        <f t="shared" si="1674"/>
        <v>0</v>
      </c>
      <c r="AA993" s="6">
        <f t="shared" si="1674"/>
        <v>0</v>
      </c>
      <c r="AB993" s="6">
        <f t="shared" si="1674"/>
        <v>0</v>
      </c>
      <c r="AC993" s="67"/>
      <c r="AD993" s="55"/>
    </row>
    <row r="994" spans="1:30" s="52" customFormat="1">
      <c r="A994" s="95" t="s">
        <v>134</v>
      </c>
      <c r="B994" s="74">
        <f xml:space="preserve"> 21373/2</f>
        <v>10686.5</v>
      </c>
      <c r="C994" s="163">
        <f t="shared" ref="C994:C1006" si="1675">ROUND(B994/12,2)</f>
        <v>890.54</v>
      </c>
      <c r="D994" s="38">
        <v>1.6500000000000001E-2</v>
      </c>
      <c r="E994" s="38">
        <v>0.1429</v>
      </c>
      <c r="F994" s="38">
        <v>5.8200000000000002E-2</v>
      </c>
      <c r="G994" s="38">
        <v>7.4899999999999994E-2</v>
      </c>
      <c r="H994" s="38">
        <v>4.0099999999999997E-2</v>
      </c>
      <c r="I994" s="38">
        <v>0.1406</v>
      </c>
      <c r="J994" s="38">
        <v>2.0299999999999999E-2</v>
      </c>
      <c r="K994" s="38">
        <v>3.2099999999999997E-2</v>
      </c>
      <c r="L994" s="38">
        <v>1.5900000000000001E-2</v>
      </c>
      <c r="M994" s="38">
        <v>2.5499999999999998E-2</v>
      </c>
      <c r="N994" s="38">
        <v>0.1389</v>
      </c>
      <c r="O994" s="38">
        <v>2.35E-2</v>
      </c>
      <c r="P994" s="38">
        <v>0</v>
      </c>
      <c r="Q994" s="38">
        <v>3.5900000000000001E-2</v>
      </c>
      <c r="R994" s="38">
        <v>1.8100000000000002E-2</v>
      </c>
      <c r="S994" s="38">
        <v>4.1999999999999997E-3</v>
      </c>
      <c r="T994" s="38">
        <v>5.11E-2</v>
      </c>
      <c r="U994" s="38">
        <v>1.7299999999999999E-2</v>
      </c>
      <c r="V994" s="38">
        <v>3.6799999999999999E-2</v>
      </c>
      <c r="W994" s="38">
        <v>4.4299999999999999E-2</v>
      </c>
      <c r="X994" s="38">
        <v>5.9900000000000002E-2</v>
      </c>
      <c r="Y994" s="38">
        <v>2.3999999999999998E-3</v>
      </c>
      <c r="Z994" s="5">
        <v>0</v>
      </c>
      <c r="AA994" s="5">
        <v>5.9999999999999995E-4</v>
      </c>
      <c r="AB994" s="5">
        <v>0</v>
      </c>
      <c r="AC994" s="67"/>
      <c r="AD994" s="55"/>
    </row>
    <row r="995" spans="1:30" s="52" customFormat="1">
      <c r="A995" s="96"/>
      <c r="B995" s="30"/>
      <c r="C995" s="163"/>
      <c r="D995" s="6">
        <f t="shared" ref="D995" si="1676">$C994*D994</f>
        <v>14.693910000000001</v>
      </c>
      <c r="E995" s="6">
        <f t="shared" ref="E995" si="1677">$C994*E994</f>
        <v>127.25816599999999</v>
      </c>
      <c r="F995" s="6">
        <f t="shared" ref="F995:O995" si="1678">$C994*F994</f>
        <v>51.829428</v>
      </c>
      <c r="G995" s="6">
        <f t="shared" si="1678"/>
        <v>66.70144599999999</v>
      </c>
      <c r="H995" s="6">
        <f t="shared" si="1678"/>
        <v>35.710653999999998</v>
      </c>
      <c r="I995" s="6">
        <f t="shared" si="1678"/>
        <v>125.209924</v>
      </c>
      <c r="J995" s="6">
        <f t="shared" si="1678"/>
        <v>18.077961999999999</v>
      </c>
      <c r="K995" s="6">
        <f t="shared" si="1678"/>
        <v>28.586333999999997</v>
      </c>
      <c r="L995" s="6">
        <f t="shared" si="1678"/>
        <v>14.159586000000001</v>
      </c>
      <c r="M995" s="6">
        <f t="shared" si="1678"/>
        <v>22.708769999999998</v>
      </c>
      <c r="N995" s="6">
        <f t="shared" si="1678"/>
        <v>123.696006</v>
      </c>
      <c r="O995" s="6">
        <f t="shared" si="1678"/>
        <v>20.927689999999998</v>
      </c>
      <c r="P995" s="6">
        <f t="shared" ref="P995" si="1679">$C994*P994</f>
        <v>0</v>
      </c>
      <c r="Q995" s="6">
        <f t="shared" ref="Q995" si="1680">$C994*Q994</f>
        <v>31.970386000000001</v>
      </c>
      <c r="R995" s="6">
        <f t="shared" ref="R995:AB995" si="1681">$C994*R994</f>
        <v>16.118774000000002</v>
      </c>
      <c r="S995" s="6">
        <f t="shared" si="1681"/>
        <v>3.7402679999999995</v>
      </c>
      <c r="T995" s="6">
        <f t="shared" si="1681"/>
        <v>45.506594</v>
      </c>
      <c r="U995" s="6">
        <f t="shared" si="1681"/>
        <v>15.406341999999999</v>
      </c>
      <c r="V995" s="6">
        <f t="shared" si="1681"/>
        <v>32.771871999999995</v>
      </c>
      <c r="W995" s="6">
        <f t="shared" si="1681"/>
        <v>39.450921999999998</v>
      </c>
      <c r="X995" s="6">
        <f t="shared" si="1681"/>
        <v>53.343345999999997</v>
      </c>
      <c r="Y995" s="6">
        <f t="shared" si="1681"/>
        <v>2.1372959999999996</v>
      </c>
      <c r="Z995" s="6">
        <f t="shared" si="1681"/>
        <v>0</v>
      </c>
      <c r="AA995" s="6">
        <f t="shared" si="1681"/>
        <v>0.53432399999999991</v>
      </c>
      <c r="AB995" s="6">
        <f t="shared" si="1681"/>
        <v>0</v>
      </c>
      <c r="AC995" s="67"/>
      <c r="AD995" s="55"/>
    </row>
    <row r="996" spans="1:30" s="52" customFormat="1">
      <c r="A996" s="95" t="s">
        <v>448</v>
      </c>
      <c r="B996" s="74">
        <f xml:space="preserve"> 21373/2</f>
        <v>10686.5</v>
      </c>
      <c r="C996" s="163">
        <f t="shared" si="1675"/>
        <v>890.54</v>
      </c>
      <c r="D996" s="5">
        <v>0.17530000000000001</v>
      </c>
      <c r="E996" s="5"/>
      <c r="F996" s="5"/>
      <c r="G996" s="5"/>
      <c r="H996" s="5">
        <v>1.84E-2</v>
      </c>
      <c r="I996" s="5"/>
      <c r="J996" s="5"/>
      <c r="K996" s="5"/>
      <c r="L996" s="5"/>
      <c r="M996" s="5">
        <v>0.43459999999999999</v>
      </c>
      <c r="N996" s="5"/>
      <c r="O996" s="5"/>
      <c r="P996" s="5"/>
      <c r="Q996" s="5"/>
      <c r="R996" s="5"/>
      <c r="S996" s="5"/>
      <c r="T996" s="5">
        <v>0.18790000000000001</v>
      </c>
      <c r="U996" s="5"/>
      <c r="V996" s="5">
        <v>1.52E-2</v>
      </c>
      <c r="W996" s="5">
        <v>0.13730000000000001</v>
      </c>
      <c r="X996" s="5">
        <v>3.0099999999999998E-2</v>
      </c>
      <c r="Y996" s="5">
        <v>1.1999999999999999E-3</v>
      </c>
      <c r="Z996" s="5"/>
      <c r="AA996" s="5"/>
      <c r="AB996" s="5"/>
      <c r="AC996" s="67"/>
      <c r="AD996" s="55"/>
    </row>
    <row r="997" spans="1:30" s="52" customFormat="1">
      <c r="A997" s="96"/>
      <c r="B997" s="12"/>
      <c r="C997" s="163"/>
      <c r="D997" s="6">
        <f t="shared" ref="D997" si="1682">$C996*D996</f>
        <v>156.111662</v>
      </c>
      <c r="E997" s="6">
        <f t="shared" ref="E997" si="1683">$C996*E996</f>
        <v>0</v>
      </c>
      <c r="F997" s="6">
        <f t="shared" ref="F997:O997" si="1684">$C996*F996</f>
        <v>0</v>
      </c>
      <c r="G997" s="6">
        <f t="shared" si="1684"/>
        <v>0</v>
      </c>
      <c r="H997" s="6">
        <f t="shared" si="1684"/>
        <v>16.385935999999997</v>
      </c>
      <c r="I997" s="6">
        <f t="shared" si="1684"/>
        <v>0</v>
      </c>
      <c r="J997" s="6">
        <f t="shared" si="1684"/>
        <v>0</v>
      </c>
      <c r="K997" s="6">
        <f t="shared" si="1684"/>
        <v>0</v>
      </c>
      <c r="L997" s="6">
        <f t="shared" si="1684"/>
        <v>0</v>
      </c>
      <c r="M997" s="6">
        <f t="shared" si="1684"/>
        <v>387.028684</v>
      </c>
      <c r="N997" s="6">
        <f t="shared" si="1684"/>
        <v>0</v>
      </c>
      <c r="O997" s="6">
        <f t="shared" si="1684"/>
        <v>0</v>
      </c>
      <c r="P997" s="6">
        <f t="shared" ref="P997" si="1685">$C996*P996</f>
        <v>0</v>
      </c>
      <c r="Q997" s="6">
        <f t="shared" ref="Q997" si="1686">$C996*Q996</f>
        <v>0</v>
      </c>
      <c r="R997" s="6">
        <f t="shared" ref="R997:AB997" si="1687">$C996*R996</f>
        <v>0</v>
      </c>
      <c r="S997" s="6">
        <f t="shared" si="1687"/>
        <v>0</v>
      </c>
      <c r="T997" s="6">
        <f t="shared" si="1687"/>
        <v>167.33246600000001</v>
      </c>
      <c r="U997" s="6">
        <f t="shared" si="1687"/>
        <v>0</v>
      </c>
      <c r="V997" s="6">
        <f t="shared" si="1687"/>
        <v>13.536208</v>
      </c>
      <c r="W997" s="6">
        <f t="shared" si="1687"/>
        <v>122.271142</v>
      </c>
      <c r="X997" s="6">
        <f t="shared" si="1687"/>
        <v>26.805253999999998</v>
      </c>
      <c r="Y997" s="6">
        <f t="shared" si="1687"/>
        <v>1.0686479999999998</v>
      </c>
      <c r="Z997" s="6">
        <f t="shared" si="1687"/>
        <v>0</v>
      </c>
      <c r="AA997" s="6">
        <f t="shared" si="1687"/>
        <v>0</v>
      </c>
      <c r="AB997" s="6">
        <f t="shared" si="1687"/>
        <v>0</v>
      </c>
      <c r="AC997" s="67"/>
      <c r="AD997" s="55"/>
    </row>
    <row r="998" spans="1:30" s="52" customFormat="1">
      <c r="A998" s="95" t="s">
        <v>135</v>
      </c>
      <c r="B998" s="74">
        <f>496381/2</f>
        <v>248190.5</v>
      </c>
      <c r="C998" s="163">
        <f t="shared" si="1675"/>
        <v>20682.54</v>
      </c>
      <c r="D998" s="38">
        <v>1.6500000000000001E-2</v>
      </c>
      <c r="E998" s="38">
        <v>0.1429</v>
      </c>
      <c r="F998" s="38">
        <v>5.8200000000000002E-2</v>
      </c>
      <c r="G998" s="38">
        <v>7.4899999999999994E-2</v>
      </c>
      <c r="H998" s="38">
        <v>4.0099999999999997E-2</v>
      </c>
      <c r="I998" s="38">
        <v>0.1406</v>
      </c>
      <c r="J998" s="38">
        <v>2.0299999999999999E-2</v>
      </c>
      <c r="K998" s="38">
        <v>3.2099999999999997E-2</v>
      </c>
      <c r="L998" s="38">
        <v>1.5900000000000001E-2</v>
      </c>
      <c r="M998" s="38">
        <v>2.5499999999999998E-2</v>
      </c>
      <c r="N998" s="38">
        <v>0.1389</v>
      </c>
      <c r="O998" s="38">
        <v>2.35E-2</v>
      </c>
      <c r="P998" s="38">
        <v>0</v>
      </c>
      <c r="Q998" s="38">
        <v>3.5900000000000001E-2</v>
      </c>
      <c r="R998" s="38">
        <v>1.8100000000000002E-2</v>
      </c>
      <c r="S998" s="38">
        <v>4.1999999999999997E-3</v>
      </c>
      <c r="T998" s="38">
        <v>5.11E-2</v>
      </c>
      <c r="U998" s="38">
        <v>1.7299999999999999E-2</v>
      </c>
      <c r="V998" s="38">
        <v>3.6799999999999999E-2</v>
      </c>
      <c r="W998" s="38">
        <v>4.4299999999999999E-2</v>
      </c>
      <c r="X998" s="38">
        <v>5.9900000000000002E-2</v>
      </c>
      <c r="Y998" s="38">
        <v>2.3999999999999998E-3</v>
      </c>
      <c r="Z998" s="5">
        <v>0</v>
      </c>
      <c r="AA998" s="5">
        <v>5.9999999999999995E-4</v>
      </c>
      <c r="AB998" s="5">
        <v>0</v>
      </c>
      <c r="AC998" s="67"/>
      <c r="AD998" s="55"/>
    </row>
    <row r="999" spans="1:30" s="52" customFormat="1">
      <c r="A999" s="96"/>
      <c r="B999" s="30"/>
      <c r="C999" s="163"/>
      <c r="D999" s="6">
        <f t="shared" ref="D999" si="1688">$C998*D998</f>
        <v>341.26191000000006</v>
      </c>
      <c r="E999" s="6">
        <f t="shared" ref="E999" si="1689">$C998*E998</f>
        <v>2955.5349660000002</v>
      </c>
      <c r="F999" s="6">
        <f t="shared" ref="F999:O999" si="1690">$C998*F998</f>
        <v>1203.7238280000001</v>
      </c>
      <c r="G999" s="6">
        <f t="shared" si="1690"/>
        <v>1549.1222459999999</v>
      </c>
      <c r="H999" s="6">
        <f t="shared" si="1690"/>
        <v>829.36985399999992</v>
      </c>
      <c r="I999" s="6">
        <f t="shared" si="1690"/>
        <v>2907.9651240000003</v>
      </c>
      <c r="J999" s="6">
        <f t="shared" si="1690"/>
        <v>419.85556199999996</v>
      </c>
      <c r="K999" s="6">
        <f t="shared" si="1690"/>
        <v>663.90953400000001</v>
      </c>
      <c r="L999" s="6">
        <f t="shared" si="1690"/>
        <v>328.85238600000002</v>
      </c>
      <c r="M999" s="6">
        <f t="shared" si="1690"/>
        <v>527.40476999999998</v>
      </c>
      <c r="N999" s="6">
        <f t="shared" si="1690"/>
        <v>2872.8048060000001</v>
      </c>
      <c r="O999" s="6">
        <f t="shared" si="1690"/>
        <v>486.03969000000001</v>
      </c>
      <c r="P999" s="6">
        <f t="shared" ref="P999" si="1691">$C998*P998</f>
        <v>0</v>
      </c>
      <c r="Q999" s="6">
        <f t="shared" ref="Q999" si="1692">$C998*Q998</f>
        <v>742.50318600000003</v>
      </c>
      <c r="R999" s="6">
        <f t="shared" ref="R999:AB999" si="1693">$C998*R998</f>
        <v>374.35397400000005</v>
      </c>
      <c r="S999" s="6">
        <f t="shared" si="1693"/>
        <v>86.866668000000004</v>
      </c>
      <c r="T999" s="6">
        <f t="shared" si="1693"/>
        <v>1056.877794</v>
      </c>
      <c r="U999" s="6">
        <f t="shared" si="1693"/>
        <v>357.80794200000003</v>
      </c>
      <c r="V999" s="6">
        <f t="shared" si="1693"/>
        <v>761.11747200000002</v>
      </c>
      <c r="W999" s="6">
        <f t="shared" si="1693"/>
        <v>916.23652200000004</v>
      </c>
      <c r="X999" s="6">
        <f t="shared" si="1693"/>
        <v>1238.8841460000001</v>
      </c>
      <c r="Y999" s="6">
        <f t="shared" si="1693"/>
        <v>49.638095999999997</v>
      </c>
      <c r="Z999" s="6">
        <f t="shared" si="1693"/>
        <v>0</v>
      </c>
      <c r="AA999" s="6">
        <f t="shared" si="1693"/>
        <v>12.409523999999999</v>
      </c>
      <c r="AB999" s="6">
        <f t="shared" si="1693"/>
        <v>0</v>
      </c>
      <c r="AC999" s="67"/>
      <c r="AD999" s="55"/>
    </row>
    <row r="1000" spans="1:30" s="52" customFormat="1">
      <c r="A1000" s="95" t="s">
        <v>449</v>
      </c>
      <c r="B1000" s="74">
        <f>496381/2</f>
        <v>248190.5</v>
      </c>
      <c r="C1000" s="163">
        <f t="shared" si="1675"/>
        <v>20682.54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1</v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3"/>
      <c r="D1001" s="6">
        <f t="shared" ref="D1001" si="1694">$C1000*D1000</f>
        <v>0</v>
      </c>
      <c r="E1001" s="6">
        <f t="shared" ref="E1001" si="1695">$C1000*E1000</f>
        <v>0</v>
      </c>
      <c r="F1001" s="6">
        <f t="shared" ref="F1001:O1001" si="1696">$C1000*F1000</f>
        <v>0</v>
      </c>
      <c r="G1001" s="6">
        <f t="shared" si="1696"/>
        <v>0</v>
      </c>
      <c r="H1001" s="6">
        <f t="shared" si="1696"/>
        <v>0</v>
      </c>
      <c r="I1001" s="6">
        <f t="shared" si="1696"/>
        <v>0</v>
      </c>
      <c r="J1001" s="6">
        <f t="shared" si="1696"/>
        <v>0</v>
      </c>
      <c r="K1001" s="6">
        <f t="shared" si="1696"/>
        <v>0</v>
      </c>
      <c r="L1001" s="6">
        <f t="shared" si="1696"/>
        <v>0</v>
      </c>
      <c r="M1001" s="6">
        <f t="shared" si="1696"/>
        <v>20682.54</v>
      </c>
      <c r="N1001" s="6">
        <f t="shared" si="1696"/>
        <v>0</v>
      </c>
      <c r="O1001" s="6">
        <f t="shared" si="1696"/>
        <v>0</v>
      </c>
      <c r="P1001" s="6">
        <f t="shared" ref="P1001" si="1697">$C1000*P1000</f>
        <v>0</v>
      </c>
      <c r="Q1001" s="6">
        <f t="shared" ref="Q1001" si="1698">$C1000*Q1000</f>
        <v>0</v>
      </c>
      <c r="R1001" s="6">
        <f t="shared" ref="R1001:AB1001" si="1699">$C1000*R1000</f>
        <v>0</v>
      </c>
      <c r="S1001" s="6">
        <f t="shared" si="1699"/>
        <v>0</v>
      </c>
      <c r="T1001" s="6">
        <f t="shared" si="1699"/>
        <v>0</v>
      </c>
      <c r="U1001" s="6">
        <f t="shared" si="1699"/>
        <v>0</v>
      </c>
      <c r="V1001" s="6">
        <f t="shared" si="1699"/>
        <v>0</v>
      </c>
      <c r="W1001" s="6">
        <f t="shared" si="1699"/>
        <v>0</v>
      </c>
      <c r="X1001" s="6">
        <f t="shared" si="1699"/>
        <v>0</v>
      </c>
      <c r="Y1001" s="6">
        <f t="shared" si="1699"/>
        <v>0</v>
      </c>
      <c r="Z1001" s="6">
        <f t="shared" si="1699"/>
        <v>0</v>
      </c>
      <c r="AA1001" s="6">
        <f t="shared" si="1699"/>
        <v>0</v>
      </c>
      <c r="AB1001" s="6">
        <f t="shared" si="1699"/>
        <v>0</v>
      </c>
      <c r="AC1001" s="67"/>
      <c r="AD1001" s="55"/>
    </row>
    <row r="1002" spans="1:30" s="52" customFormat="1">
      <c r="A1002" s="95" t="s">
        <v>147</v>
      </c>
      <c r="B1002" s="200">
        <v>1063754</v>
      </c>
      <c r="C1002" s="163">
        <f t="shared" si="1675"/>
        <v>88646.17</v>
      </c>
      <c r="D1002" s="5"/>
      <c r="E1002" s="5"/>
      <c r="F1002" s="5"/>
      <c r="G1002" s="5"/>
      <c r="H1002" s="5"/>
      <c r="I1002" s="5"/>
      <c r="J1002" s="5"/>
      <c r="K1002" s="5"/>
      <c r="L1002" s="5"/>
      <c r="M1002" s="5">
        <v>0.97060000000000002</v>
      </c>
      <c r="N1002" s="5"/>
      <c r="O1002" s="5"/>
      <c r="P1002" s="5"/>
      <c r="Q1002" s="5"/>
      <c r="R1002" s="5"/>
      <c r="S1002" s="5"/>
      <c r="T1002" s="5">
        <v>2.9399999999999999E-2</v>
      </c>
      <c r="U1002" s="5"/>
      <c r="V1002" s="5"/>
      <c r="W1002" s="5"/>
      <c r="X1002" s="5"/>
      <c r="Y1002" s="5"/>
      <c r="Z1002" s="5"/>
      <c r="AA1002" s="5"/>
      <c r="AB1002" s="5"/>
      <c r="AC1002" s="67"/>
      <c r="AD1002" s="55"/>
    </row>
    <row r="1003" spans="1:30" s="52" customFormat="1">
      <c r="A1003" s="96"/>
      <c r="B1003" s="12"/>
      <c r="C1003" s="163"/>
      <c r="D1003" s="6">
        <f t="shared" ref="D1003" si="1700">$C1002*D1002</f>
        <v>0</v>
      </c>
      <c r="E1003" s="6">
        <f t="shared" ref="E1003" si="1701">$C1002*E1002</f>
        <v>0</v>
      </c>
      <c r="F1003" s="6">
        <f t="shared" ref="F1003:AB1003" si="1702">$C1002*F1002</f>
        <v>0</v>
      </c>
      <c r="G1003" s="6">
        <f t="shared" si="1702"/>
        <v>0</v>
      </c>
      <c r="H1003" s="6">
        <f t="shared" si="1702"/>
        <v>0</v>
      </c>
      <c r="I1003" s="6">
        <f t="shared" si="1702"/>
        <v>0</v>
      </c>
      <c r="J1003" s="6">
        <f t="shared" si="1702"/>
        <v>0</v>
      </c>
      <c r="K1003" s="6">
        <f t="shared" si="1702"/>
        <v>0</v>
      </c>
      <c r="L1003" s="6">
        <f t="shared" si="1702"/>
        <v>0</v>
      </c>
      <c r="M1003" s="6">
        <f t="shared" si="1702"/>
        <v>86039.972601999994</v>
      </c>
      <c r="N1003" s="6">
        <f t="shared" si="1702"/>
        <v>0</v>
      </c>
      <c r="O1003" s="6">
        <f t="shared" si="1702"/>
        <v>0</v>
      </c>
      <c r="P1003" s="6">
        <f t="shared" si="1702"/>
        <v>0</v>
      </c>
      <c r="Q1003" s="6">
        <f t="shared" si="1702"/>
        <v>0</v>
      </c>
      <c r="R1003" s="6">
        <f t="shared" si="1702"/>
        <v>0</v>
      </c>
      <c r="S1003" s="6">
        <f t="shared" si="1702"/>
        <v>0</v>
      </c>
      <c r="T1003" s="6">
        <f t="shared" si="1702"/>
        <v>2606.1973979999998</v>
      </c>
      <c r="U1003" s="6">
        <f t="shared" si="1702"/>
        <v>0</v>
      </c>
      <c r="V1003" s="6">
        <f t="shared" si="1702"/>
        <v>0</v>
      </c>
      <c r="W1003" s="6">
        <f t="shared" si="1702"/>
        <v>0</v>
      </c>
      <c r="X1003" s="6">
        <f t="shared" si="1702"/>
        <v>0</v>
      </c>
      <c r="Y1003" s="6">
        <f t="shared" si="1702"/>
        <v>0</v>
      </c>
      <c r="Z1003" s="6">
        <f t="shared" si="1702"/>
        <v>0</v>
      </c>
      <c r="AA1003" s="6">
        <f t="shared" si="1702"/>
        <v>0</v>
      </c>
      <c r="AB1003" s="6">
        <f t="shared" si="1702"/>
        <v>0</v>
      </c>
      <c r="AC1003" s="67"/>
      <c r="AD1003" s="55"/>
    </row>
    <row r="1004" spans="1:30" s="52" customFormat="1">
      <c r="A1004" s="98" t="s">
        <v>234</v>
      </c>
      <c r="B1004" s="200">
        <v>717913</v>
      </c>
      <c r="C1004" s="163">
        <f t="shared" si="1675"/>
        <v>59826.080000000002</v>
      </c>
      <c r="D1004" s="40"/>
      <c r="E1004" s="40"/>
      <c r="F1004" s="40"/>
      <c r="G1004" s="40"/>
      <c r="H1004" s="40"/>
      <c r="I1004" s="40"/>
      <c r="J1004" s="40"/>
      <c r="K1004" s="40"/>
      <c r="L1004" s="40"/>
      <c r="M1004" s="40">
        <v>0.72060000000000002</v>
      </c>
      <c r="N1004" s="40"/>
      <c r="O1004" s="40"/>
      <c r="P1004" s="40"/>
      <c r="Q1004" s="40"/>
      <c r="R1004" s="40"/>
      <c r="S1004" s="40"/>
      <c r="T1004" s="40">
        <v>0.27939999999999998</v>
      </c>
      <c r="U1004" s="40"/>
      <c r="V1004" s="40"/>
      <c r="W1004" s="40"/>
      <c r="X1004" s="40"/>
      <c r="Y1004" s="40"/>
      <c r="Z1004" s="40"/>
      <c r="AA1004" s="40"/>
      <c r="AB1004" s="40"/>
      <c r="AC1004" s="67"/>
      <c r="AD1004" s="55"/>
    </row>
    <row r="1005" spans="1:30" s="52" customFormat="1">
      <c r="A1005" s="99"/>
      <c r="B1005" s="32"/>
      <c r="C1005" s="163"/>
      <c r="D1005" s="39">
        <f t="shared" ref="D1005" si="1703">$C1004*D1004</f>
        <v>0</v>
      </c>
      <c r="E1005" s="39">
        <f t="shared" ref="E1005" si="1704">$C1004*E1004</f>
        <v>0</v>
      </c>
      <c r="F1005" s="39">
        <f t="shared" ref="F1005:AB1005" si="1705">$C1004*F1004</f>
        <v>0</v>
      </c>
      <c r="G1005" s="39">
        <f t="shared" si="1705"/>
        <v>0</v>
      </c>
      <c r="H1005" s="39">
        <f t="shared" si="1705"/>
        <v>0</v>
      </c>
      <c r="I1005" s="39">
        <f t="shared" si="1705"/>
        <v>0</v>
      </c>
      <c r="J1005" s="39">
        <f t="shared" si="1705"/>
        <v>0</v>
      </c>
      <c r="K1005" s="39">
        <f t="shared" si="1705"/>
        <v>0</v>
      </c>
      <c r="L1005" s="39">
        <f t="shared" si="1705"/>
        <v>0</v>
      </c>
      <c r="M1005" s="39">
        <f t="shared" si="1705"/>
        <v>43110.673247999999</v>
      </c>
      <c r="N1005" s="39">
        <f t="shared" si="1705"/>
        <v>0</v>
      </c>
      <c r="O1005" s="39">
        <f t="shared" si="1705"/>
        <v>0</v>
      </c>
      <c r="P1005" s="39">
        <f t="shared" si="1705"/>
        <v>0</v>
      </c>
      <c r="Q1005" s="39">
        <f t="shared" si="1705"/>
        <v>0</v>
      </c>
      <c r="R1005" s="39">
        <f t="shared" si="1705"/>
        <v>0</v>
      </c>
      <c r="S1005" s="39">
        <f t="shared" si="1705"/>
        <v>0</v>
      </c>
      <c r="T1005" s="39">
        <f t="shared" si="1705"/>
        <v>16715.406751999999</v>
      </c>
      <c r="U1005" s="39">
        <f t="shared" si="1705"/>
        <v>0</v>
      </c>
      <c r="V1005" s="39">
        <f t="shared" si="1705"/>
        <v>0</v>
      </c>
      <c r="W1005" s="39">
        <f t="shared" si="1705"/>
        <v>0</v>
      </c>
      <c r="X1005" s="39">
        <f t="shared" si="1705"/>
        <v>0</v>
      </c>
      <c r="Y1005" s="39">
        <f t="shared" si="1705"/>
        <v>0</v>
      </c>
      <c r="Z1005" s="39">
        <f t="shared" si="1705"/>
        <v>0</v>
      </c>
      <c r="AA1005" s="39">
        <f t="shared" si="1705"/>
        <v>0</v>
      </c>
      <c r="AB1005" s="39">
        <f t="shared" si="1705"/>
        <v>0</v>
      </c>
      <c r="AC1005" s="67"/>
      <c r="AD1005" s="55"/>
    </row>
    <row r="1006" spans="1:30" s="52" customFormat="1">
      <c r="A1006" s="98" t="s">
        <v>521</v>
      </c>
      <c r="B1006" s="200">
        <v>670245</v>
      </c>
      <c r="C1006" s="163">
        <f t="shared" si="1675"/>
        <v>55853.75</v>
      </c>
      <c r="D1006" s="40">
        <v>8.0100000000000005E-2</v>
      </c>
      <c r="E1006" s="40"/>
      <c r="F1006" s="40"/>
      <c r="G1006" s="40"/>
      <c r="H1006" s="40">
        <v>1.9400000000000001E-2</v>
      </c>
      <c r="I1006" s="40"/>
      <c r="J1006" s="40"/>
      <c r="K1006" s="40"/>
      <c r="L1006" s="40"/>
      <c r="M1006" s="40">
        <v>0.12989999999999999</v>
      </c>
      <c r="N1006" s="40"/>
      <c r="O1006" s="40"/>
      <c r="P1006" s="40"/>
      <c r="Q1006" s="40">
        <v>0.13850000000000001</v>
      </c>
      <c r="R1006" s="40">
        <v>5.8799999999999998E-2</v>
      </c>
      <c r="S1006" s="40">
        <v>3.4500000000000003E-2</v>
      </c>
      <c r="T1006" s="40">
        <v>0.1762</v>
      </c>
      <c r="U1006" s="40"/>
      <c r="V1006" s="40"/>
      <c r="W1006" s="40">
        <v>0.14849999999999999</v>
      </c>
      <c r="X1006" s="40">
        <v>0.2079</v>
      </c>
      <c r="Y1006" s="40">
        <v>6.1999999999999998E-3</v>
      </c>
      <c r="Z1006" s="40"/>
      <c r="AA1006" s="40"/>
      <c r="AB1006" s="40"/>
      <c r="AC1006" s="67"/>
      <c r="AD1006" s="55"/>
    </row>
    <row r="1007" spans="1:30" s="52" customFormat="1">
      <c r="A1007" s="99"/>
      <c r="B1007" s="32"/>
      <c r="C1007" s="162"/>
      <c r="D1007" s="39">
        <f t="shared" ref="D1007" si="1706">$C1006*D1006</f>
        <v>4473.8853749999998</v>
      </c>
      <c r="E1007" s="39">
        <f t="shared" ref="E1007" si="1707">$C1006*E1006</f>
        <v>0</v>
      </c>
      <c r="F1007" s="39">
        <f t="shared" ref="F1007:AB1007" si="1708">$C1006*F1006</f>
        <v>0</v>
      </c>
      <c r="G1007" s="39">
        <f t="shared" si="1708"/>
        <v>0</v>
      </c>
      <c r="H1007" s="39">
        <f t="shared" si="1708"/>
        <v>1083.5627500000001</v>
      </c>
      <c r="I1007" s="39">
        <f t="shared" si="1708"/>
        <v>0</v>
      </c>
      <c r="J1007" s="39">
        <f t="shared" si="1708"/>
        <v>0</v>
      </c>
      <c r="K1007" s="39">
        <f t="shared" si="1708"/>
        <v>0</v>
      </c>
      <c r="L1007" s="39">
        <f t="shared" si="1708"/>
        <v>0</v>
      </c>
      <c r="M1007" s="39">
        <f t="shared" si="1708"/>
        <v>7255.4021249999996</v>
      </c>
      <c r="N1007" s="39">
        <f t="shared" si="1708"/>
        <v>0</v>
      </c>
      <c r="O1007" s="39">
        <f t="shared" si="1708"/>
        <v>0</v>
      </c>
      <c r="P1007" s="39">
        <f t="shared" si="1708"/>
        <v>0</v>
      </c>
      <c r="Q1007" s="39">
        <f t="shared" si="1708"/>
        <v>7735.7443750000002</v>
      </c>
      <c r="R1007" s="39">
        <f t="shared" si="1708"/>
        <v>3284.2004999999999</v>
      </c>
      <c r="S1007" s="39">
        <f t="shared" si="1708"/>
        <v>1926.9543750000003</v>
      </c>
      <c r="T1007" s="39">
        <f t="shared" si="1708"/>
        <v>9841.4307499999995</v>
      </c>
      <c r="U1007" s="39">
        <f t="shared" si="1708"/>
        <v>0</v>
      </c>
      <c r="V1007" s="39">
        <f t="shared" si="1708"/>
        <v>0</v>
      </c>
      <c r="W1007" s="39">
        <f t="shared" si="1708"/>
        <v>8294.2818749999988</v>
      </c>
      <c r="X1007" s="39">
        <f t="shared" si="1708"/>
        <v>11611.994624999999</v>
      </c>
      <c r="Y1007" s="39">
        <f t="shared" si="1708"/>
        <v>346.29325</v>
      </c>
      <c r="Z1007" s="39">
        <f t="shared" si="1708"/>
        <v>0</v>
      </c>
      <c r="AA1007" s="39">
        <f t="shared" si="1708"/>
        <v>0</v>
      </c>
      <c r="AB1007" s="39">
        <f t="shared" si="1708"/>
        <v>0</v>
      </c>
      <c r="AC1007" s="67"/>
      <c r="AD1007" s="55"/>
    </row>
    <row r="1008" spans="1:30" s="52" customFormat="1">
      <c r="A1008" s="16" t="s">
        <v>50</v>
      </c>
      <c r="B1008" s="9">
        <f>SUM(B992:B1006)</f>
        <v>4353470</v>
      </c>
      <c r="C1008" s="164">
        <f>SUM(C992:C1006)</f>
        <v>362789.16000000003</v>
      </c>
      <c r="D1008" s="9">
        <f>D993+D995+D997+D999+D1001+D1003+D1005+D1007</f>
        <v>4985.9528570000002</v>
      </c>
      <c r="E1008" s="9">
        <f t="shared" ref="E1008" si="1709">E993+E995+E997+E999+E1001+E1003+E1005+E1007</f>
        <v>3082.7931320000002</v>
      </c>
      <c r="F1008" s="9">
        <f t="shared" ref="F1008" si="1710">F993+F995+F997+F999+F1001+F1003+F1005+F1007</f>
        <v>1255.5532560000001</v>
      </c>
      <c r="G1008" s="9">
        <f t="shared" ref="G1008:AB1008" si="1711">G993+G995+G997+G999+G1001+G1003+G1005+G1007</f>
        <v>1615.8236919999999</v>
      </c>
      <c r="H1008" s="9">
        <f t="shared" si="1711"/>
        <v>1965.029194</v>
      </c>
      <c r="I1008" s="9">
        <f t="shared" si="1711"/>
        <v>3033.1750480000001</v>
      </c>
      <c r="J1008" s="9">
        <f t="shared" si="1711"/>
        <v>437.93352399999998</v>
      </c>
      <c r="K1008" s="9">
        <f t="shared" si="1711"/>
        <v>692.49586799999997</v>
      </c>
      <c r="L1008" s="9">
        <f t="shared" si="1711"/>
        <v>343.01197200000001</v>
      </c>
      <c r="M1008" s="9">
        <f t="shared" si="1711"/>
        <v>255468.59519899997</v>
      </c>
      <c r="N1008" s="9">
        <f t="shared" si="1711"/>
        <v>2996.5008120000002</v>
      </c>
      <c r="O1008" s="9">
        <f t="shared" si="1711"/>
        <v>506.96737999999999</v>
      </c>
      <c r="P1008" s="9">
        <f t="shared" si="1711"/>
        <v>0</v>
      </c>
      <c r="Q1008" s="9">
        <f t="shared" si="1711"/>
        <v>8510.217947000001</v>
      </c>
      <c r="R1008" s="9">
        <f t="shared" si="1711"/>
        <v>3674.6732480000001</v>
      </c>
      <c r="S1008" s="9">
        <f t="shared" si="1711"/>
        <v>2017.5613110000002</v>
      </c>
      <c r="T1008" s="9">
        <f t="shared" si="1711"/>
        <v>48306.886753999992</v>
      </c>
      <c r="U1008" s="9">
        <f t="shared" si="1711"/>
        <v>373.21428400000002</v>
      </c>
      <c r="V1008" s="9">
        <f t="shared" si="1711"/>
        <v>807.42555200000004</v>
      </c>
      <c r="W1008" s="9">
        <f t="shared" si="1711"/>
        <v>9372.2404609999994</v>
      </c>
      <c r="X1008" s="9">
        <f t="shared" si="1711"/>
        <v>12931.027371</v>
      </c>
      <c r="Y1008" s="9">
        <f t="shared" si="1711"/>
        <v>399.13729000000001</v>
      </c>
      <c r="Z1008" s="9">
        <f t="shared" si="1711"/>
        <v>0</v>
      </c>
      <c r="AA1008" s="9">
        <f t="shared" si="1711"/>
        <v>12.943847999999999</v>
      </c>
      <c r="AB1008" s="9">
        <f t="shared" si="1711"/>
        <v>0</v>
      </c>
      <c r="AC1008" s="67"/>
      <c r="AD1008" s="55"/>
    </row>
    <row r="1009" spans="1:30" s="52" customFormat="1">
      <c r="A1009" s="86"/>
      <c r="B1009" s="17"/>
      <c r="C1009" s="165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67"/>
      <c r="AD1009" s="55"/>
    </row>
    <row r="1010" spans="1:30" s="52" customFormat="1">
      <c r="A1010" s="86"/>
      <c r="B1010" s="17"/>
      <c r="C1010" s="165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67"/>
      <c r="AD1010" s="55"/>
    </row>
    <row r="1011" spans="1:30" s="52" customFormat="1" ht="13.8" thickBot="1">
      <c r="A1011" s="79" t="s">
        <v>136</v>
      </c>
      <c r="B1011" s="126"/>
      <c r="C1011" s="157"/>
      <c r="D1011" s="126"/>
      <c r="E1011" s="126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67"/>
      <c r="AD1011" s="55"/>
    </row>
    <row r="1012" spans="1:30" s="52" customFormat="1" ht="13.8" thickBot="1">
      <c r="A1012" s="112" t="s">
        <v>1</v>
      </c>
      <c r="B1012" s="113" t="s">
        <v>2</v>
      </c>
      <c r="C1012" s="158" t="s">
        <v>3</v>
      </c>
      <c r="D1012" s="213" t="s">
        <v>4</v>
      </c>
      <c r="E1012" s="214"/>
      <c r="F1012" s="214"/>
      <c r="G1012" s="214"/>
      <c r="H1012" s="214"/>
      <c r="I1012" s="214"/>
      <c r="J1012" s="214"/>
      <c r="K1012" s="214"/>
      <c r="L1012" s="214"/>
      <c r="M1012" s="214"/>
      <c r="N1012" s="214"/>
      <c r="O1012" s="214"/>
      <c r="P1012" s="214"/>
      <c r="Q1012" s="214"/>
      <c r="R1012" s="214"/>
      <c r="S1012" s="214"/>
      <c r="T1012" s="214"/>
      <c r="U1012" s="214"/>
      <c r="V1012" s="214"/>
      <c r="W1012" s="214"/>
      <c r="X1012" s="214"/>
      <c r="Y1012" s="214"/>
      <c r="Z1012" s="122"/>
      <c r="AA1012" s="122"/>
      <c r="AB1012" s="122"/>
      <c r="AC1012" s="67"/>
      <c r="AD1012" s="55"/>
    </row>
    <row r="1013" spans="1:30" s="52" customFormat="1">
      <c r="A1013" s="114" t="s">
        <v>5</v>
      </c>
      <c r="B1013" s="115" t="s">
        <v>6</v>
      </c>
      <c r="C1013" s="159" t="s">
        <v>6</v>
      </c>
      <c r="D1013" s="116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8"/>
      <c r="Z1013" s="115" t="s">
        <v>7</v>
      </c>
      <c r="AA1013" s="115"/>
      <c r="AB1013" s="115"/>
      <c r="AC1013" s="67"/>
      <c r="AD1013" s="55"/>
    </row>
    <row r="1014" spans="1:30" s="52" customFormat="1">
      <c r="A1014" s="114" t="s">
        <v>8</v>
      </c>
      <c r="B1014" s="115" t="s">
        <v>9</v>
      </c>
      <c r="C1014" s="159" t="s">
        <v>9</v>
      </c>
      <c r="D1014" s="119" t="s">
        <v>10</v>
      </c>
      <c r="E1014" s="115" t="s">
        <v>11</v>
      </c>
      <c r="F1014" s="115" t="s">
        <v>12</v>
      </c>
      <c r="G1014" s="115" t="s">
        <v>13</v>
      </c>
      <c r="H1014" s="115" t="s">
        <v>14</v>
      </c>
      <c r="I1014" s="115" t="s">
        <v>15</v>
      </c>
      <c r="J1014" s="115" t="s">
        <v>16</v>
      </c>
      <c r="K1014" s="115" t="s">
        <v>17</v>
      </c>
      <c r="L1014" s="115" t="s">
        <v>18</v>
      </c>
      <c r="M1014" s="115" t="s">
        <v>19</v>
      </c>
      <c r="N1014" s="115" t="s">
        <v>20</v>
      </c>
      <c r="O1014" s="115" t="s">
        <v>169</v>
      </c>
      <c r="P1014" s="115" t="s">
        <v>21</v>
      </c>
      <c r="Q1014" s="115" t="s">
        <v>22</v>
      </c>
      <c r="R1014" s="115" t="s">
        <v>23</v>
      </c>
      <c r="S1014" s="115" t="s">
        <v>24</v>
      </c>
      <c r="T1014" s="115" t="s">
        <v>25</v>
      </c>
      <c r="U1014" s="115" t="s">
        <v>26</v>
      </c>
      <c r="V1014" s="115" t="s">
        <v>27</v>
      </c>
      <c r="W1014" s="115" t="s">
        <v>28</v>
      </c>
      <c r="X1014" s="115" t="s">
        <v>29</v>
      </c>
      <c r="Y1014" s="115" t="s">
        <v>30</v>
      </c>
      <c r="Z1014" s="115" t="s">
        <v>31</v>
      </c>
      <c r="AA1014" s="115" t="s">
        <v>484</v>
      </c>
      <c r="AB1014" s="115" t="s">
        <v>467</v>
      </c>
      <c r="AC1014" s="67"/>
      <c r="AD1014" s="55"/>
    </row>
    <row r="1015" spans="1:30" s="52" customFormat="1">
      <c r="A1015" s="114"/>
      <c r="B1015" s="115"/>
      <c r="C1015" s="159" t="s">
        <v>624</v>
      </c>
      <c r="D1015" s="120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67"/>
      <c r="AD1015" s="55"/>
    </row>
    <row r="1016" spans="1:30" s="52" customFormat="1">
      <c r="A1016" s="95" t="s">
        <v>137</v>
      </c>
      <c r="B1016" s="200">
        <v>2375597</v>
      </c>
      <c r="C1016" s="186">
        <f>ROUND(B1016/12,2)</f>
        <v>197966.42</v>
      </c>
      <c r="D1016" s="40">
        <v>1.78E-2</v>
      </c>
      <c r="E1016" s="40"/>
      <c r="F1016" s="40"/>
      <c r="G1016" s="40"/>
      <c r="H1016" s="40">
        <v>0.26519999999999999</v>
      </c>
      <c r="I1016" s="40"/>
      <c r="J1016" s="40"/>
      <c r="K1016" s="40"/>
      <c r="L1016" s="40"/>
      <c r="M1016" s="40">
        <v>3.2500000000000001E-2</v>
      </c>
      <c r="N1016" s="40"/>
      <c r="O1016" s="40"/>
      <c r="P1016" s="40"/>
      <c r="Q1016" s="40">
        <v>2.6700000000000002E-2</v>
      </c>
      <c r="R1016" s="40">
        <v>1.1599999999999999E-2</v>
      </c>
      <c r="S1016" s="40">
        <v>2.5000000000000001E-3</v>
      </c>
      <c r="T1016" s="40">
        <v>4.7899999999999998E-2</v>
      </c>
      <c r="U1016" s="40"/>
      <c r="V1016" s="40">
        <v>0.52459999999999996</v>
      </c>
      <c r="W1016" s="40">
        <v>3.2300000000000002E-2</v>
      </c>
      <c r="X1016" s="40">
        <v>3.8100000000000002E-2</v>
      </c>
      <c r="Y1016" s="40"/>
      <c r="Z1016" s="40">
        <v>8.0000000000000004E-4</v>
      </c>
      <c r="AA1016" s="40">
        <v>0</v>
      </c>
      <c r="AB1016" s="40">
        <v>0</v>
      </c>
      <c r="AC1016" s="67"/>
      <c r="AD1016" s="55"/>
    </row>
    <row r="1017" spans="1:30" s="52" customFormat="1">
      <c r="A1017" s="96"/>
      <c r="B1017" s="11"/>
      <c r="C1017" s="186"/>
      <c r="D1017" s="39">
        <f t="shared" ref="D1017" si="1712">$C1016*D1016</f>
        <v>3523.8022760000003</v>
      </c>
      <c r="E1017" s="39">
        <f t="shared" ref="E1017" si="1713">$C1016*E1016</f>
        <v>0</v>
      </c>
      <c r="F1017" s="39">
        <f t="shared" ref="F1017:AB1017" si="1714">$C1016*F1016</f>
        <v>0</v>
      </c>
      <c r="G1017" s="39">
        <f t="shared" si="1714"/>
        <v>0</v>
      </c>
      <c r="H1017" s="39">
        <f t="shared" si="1714"/>
        <v>52500.694584000004</v>
      </c>
      <c r="I1017" s="39">
        <f t="shared" si="1714"/>
        <v>0</v>
      </c>
      <c r="J1017" s="39">
        <f t="shared" si="1714"/>
        <v>0</v>
      </c>
      <c r="K1017" s="39">
        <f t="shared" si="1714"/>
        <v>0</v>
      </c>
      <c r="L1017" s="39">
        <f t="shared" si="1714"/>
        <v>0</v>
      </c>
      <c r="M1017" s="39">
        <f t="shared" si="1714"/>
        <v>6433.9086500000003</v>
      </c>
      <c r="N1017" s="39">
        <f t="shared" si="1714"/>
        <v>0</v>
      </c>
      <c r="O1017" s="39">
        <f t="shared" si="1714"/>
        <v>0</v>
      </c>
      <c r="P1017" s="39">
        <f t="shared" si="1714"/>
        <v>0</v>
      </c>
      <c r="Q1017" s="39">
        <f t="shared" si="1714"/>
        <v>5285.7034140000005</v>
      </c>
      <c r="R1017" s="39">
        <f t="shared" si="1714"/>
        <v>2296.410472</v>
      </c>
      <c r="S1017" s="39">
        <f t="shared" si="1714"/>
        <v>494.91605000000004</v>
      </c>
      <c r="T1017" s="39">
        <f t="shared" si="1714"/>
        <v>9482.5915180000011</v>
      </c>
      <c r="U1017" s="39">
        <f t="shared" si="1714"/>
        <v>0</v>
      </c>
      <c r="V1017" s="39">
        <f t="shared" si="1714"/>
        <v>103853.183932</v>
      </c>
      <c r="W1017" s="39">
        <f t="shared" si="1714"/>
        <v>6394.3153660000007</v>
      </c>
      <c r="X1017" s="39">
        <f t="shared" si="1714"/>
        <v>7542.5206020000005</v>
      </c>
      <c r="Y1017" s="39">
        <f t="shared" si="1714"/>
        <v>0</v>
      </c>
      <c r="Z1017" s="39">
        <f t="shared" si="1714"/>
        <v>158.37313600000002</v>
      </c>
      <c r="AA1017" s="39">
        <f t="shared" si="1714"/>
        <v>0</v>
      </c>
      <c r="AB1017" s="39">
        <f t="shared" si="1714"/>
        <v>0</v>
      </c>
      <c r="AC1017" s="67"/>
      <c r="AD1017" s="55"/>
    </row>
    <row r="1018" spans="1:30" s="52" customFormat="1">
      <c r="A1018" s="95" t="s">
        <v>138</v>
      </c>
      <c r="B1018" s="29">
        <f>225906/2</f>
        <v>112953</v>
      </c>
      <c r="C1018" s="186">
        <f t="shared" ref="C1018:C1054" si="1715">ROUND(B1018/12,2)</f>
        <v>9412.75</v>
      </c>
      <c r="D1018" s="38">
        <v>1.6500000000000001E-2</v>
      </c>
      <c r="E1018" s="38">
        <v>0.1429</v>
      </c>
      <c r="F1018" s="38">
        <v>5.8200000000000002E-2</v>
      </c>
      <c r="G1018" s="38">
        <v>7.4899999999999994E-2</v>
      </c>
      <c r="H1018" s="38">
        <v>4.0099999999999997E-2</v>
      </c>
      <c r="I1018" s="38">
        <v>0.1406</v>
      </c>
      <c r="J1018" s="38">
        <v>2.0299999999999999E-2</v>
      </c>
      <c r="K1018" s="38">
        <v>3.2099999999999997E-2</v>
      </c>
      <c r="L1018" s="38">
        <v>1.5900000000000001E-2</v>
      </c>
      <c r="M1018" s="38">
        <v>2.5499999999999998E-2</v>
      </c>
      <c r="N1018" s="38">
        <v>0.1389</v>
      </c>
      <c r="O1018" s="38">
        <v>2.35E-2</v>
      </c>
      <c r="P1018" s="38">
        <v>0</v>
      </c>
      <c r="Q1018" s="38">
        <v>3.5900000000000001E-2</v>
      </c>
      <c r="R1018" s="38">
        <v>1.8100000000000002E-2</v>
      </c>
      <c r="S1018" s="38">
        <v>4.1999999999999997E-3</v>
      </c>
      <c r="T1018" s="38">
        <v>5.11E-2</v>
      </c>
      <c r="U1018" s="38">
        <v>1.7299999999999999E-2</v>
      </c>
      <c r="V1018" s="38">
        <v>3.6799999999999999E-2</v>
      </c>
      <c r="W1018" s="38">
        <v>4.4299999999999999E-2</v>
      </c>
      <c r="X1018" s="38">
        <v>5.9900000000000002E-2</v>
      </c>
      <c r="Y1018" s="38">
        <v>2.3999999999999998E-3</v>
      </c>
      <c r="Z1018" s="5">
        <v>0</v>
      </c>
      <c r="AA1018" s="5">
        <v>5.9999999999999995E-4</v>
      </c>
      <c r="AB1018" s="5">
        <v>0</v>
      </c>
      <c r="AC1018" s="67"/>
      <c r="AD1018" s="55"/>
    </row>
    <row r="1019" spans="1:30" s="52" customFormat="1">
      <c r="A1019" s="96"/>
      <c r="B1019" s="30"/>
      <c r="C1019" s="186"/>
      <c r="D1019" s="6">
        <f t="shared" ref="D1019" si="1716">$C1018*D1018</f>
        <v>155.31037499999999</v>
      </c>
      <c r="E1019" s="6">
        <f t="shared" ref="E1019" si="1717">$C1018*E1018</f>
        <v>1345.0819750000001</v>
      </c>
      <c r="F1019" s="6">
        <f t="shared" ref="F1019:O1019" si="1718">$C1018*F1018</f>
        <v>547.82204999999999</v>
      </c>
      <c r="G1019" s="6">
        <f t="shared" si="1718"/>
        <v>705.01497499999994</v>
      </c>
      <c r="H1019" s="6">
        <f t="shared" si="1718"/>
        <v>377.45127499999995</v>
      </c>
      <c r="I1019" s="6">
        <f t="shared" si="1718"/>
        <v>1323.43265</v>
      </c>
      <c r="J1019" s="6">
        <f t="shared" si="1718"/>
        <v>191.07882499999999</v>
      </c>
      <c r="K1019" s="6">
        <f t="shared" si="1718"/>
        <v>302.14927499999999</v>
      </c>
      <c r="L1019" s="6">
        <f t="shared" si="1718"/>
        <v>149.66272499999999</v>
      </c>
      <c r="M1019" s="6">
        <f t="shared" si="1718"/>
        <v>240.02512499999997</v>
      </c>
      <c r="N1019" s="6">
        <f t="shared" si="1718"/>
        <v>1307.430975</v>
      </c>
      <c r="O1019" s="6">
        <f t="shared" si="1718"/>
        <v>221.199625</v>
      </c>
      <c r="P1019" s="6">
        <f t="shared" ref="P1019" si="1719">$C1018*P1018</f>
        <v>0</v>
      </c>
      <c r="Q1019" s="6">
        <f t="shared" ref="Q1019" si="1720">$C1018*Q1018</f>
        <v>337.91772500000002</v>
      </c>
      <c r="R1019" s="6">
        <f t="shared" ref="R1019:AB1019" si="1721">$C1018*R1018</f>
        <v>170.37077500000001</v>
      </c>
      <c r="S1019" s="6">
        <f t="shared" si="1721"/>
        <v>39.533549999999998</v>
      </c>
      <c r="T1019" s="6">
        <f t="shared" si="1721"/>
        <v>480.99152500000002</v>
      </c>
      <c r="U1019" s="6">
        <f t="shared" si="1721"/>
        <v>162.840575</v>
      </c>
      <c r="V1019" s="6">
        <f t="shared" si="1721"/>
        <v>346.38920000000002</v>
      </c>
      <c r="W1019" s="6">
        <f t="shared" si="1721"/>
        <v>416.984825</v>
      </c>
      <c r="X1019" s="6">
        <f t="shared" si="1721"/>
        <v>563.82372499999997</v>
      </c>
      <c r="Y1019" s="6">
        <f t="shared" si="1721"/>
        <v>22.590599999999998</v>
      </c>
      <c r="Z1019" s="6">
        <f t="shared" si="1721"/>
        <v>0</v>
      </c>
      <c r="AA1019" s="6">
        <f t="shared" si="1721"/>
        <v>5.6476499999999996</v>
      </c>
      <c r="AB1019" s="6">
        <f t="shared" si="1721"/>
        <v>0</v>
      </c>
      <c r="AC1019" s="67"/>
      <c r="AD1019" s="55"/>
    </row>
    <row r="1020" spans="1:30" s="52" customFormat="1">
      <c r="A1020" s="95" t="s">
        <v>450</v>
      </c>
      <c r="B1020" s="29">
        <f>225906/2</f>
        <v>112953</v>
      </c>
      <c r="C1020" s="186">
        <f t="shared" si="1715"/>
        <v>9412.75</v>
      </c>
      <c r="D1020" s="5">
        <v>3.9399999999999998E-2</v>
      </c>
      <c r="E1020" s="5"/>
      <c r="F1020" s="5">
        <v>3.3E-3</v>
      </c>
      <c r="G1020" s="5"/>
      <c r="H1020" s="5">
        <v>0.34539999999999998</v>
      </c>
      <c r="I1020" s="5"/>
      <c r="J1020" s="5"/>
      <c r="K1020" s="5"/>
      <c r="L1020" s="5"/>
      <c r="M1020" s="5">
        <v>0.1469</v>
      </c>
      <c r="N1020" s="5">
        <v>3.0000000000000001E-3</v>
      </c>
      <c r="O1020" s="5"/>
      <c r="P1020" s="5"/>
      <c r="Q1020" s="5">
        <v>9.4299999999999995E-2</v>
      </c>
      <c r="R1020" s="5">
        <v>2.1600000000000001E-2</v>
      </c>
      <c r="S1020" s="5">
        <v>8.9999999999999993E-3</v>
      </c>
      <c r="T1020" s="5">
        <v>0.1052</v>
      </c>
      <c r="U1020" s="5"/>
      <c r="V1020" s="5">
        <v>2.4400000000000002E-2</v>
      </c>
      <c r="W1020" s="5">
        <v>5.5E-2</v>
      </c>
      <c r="X1020" s="5">
        <v>0.14710000000000001</v>
      </c>
      <c r="Y1020" s="5">
        <v>5.4000000000000003E-3</v>
      </c>
      <c r="Z1020" s="5"/>
      <c r="AA1020" s="5"/>
      <c r="AB1020" s="5"/>
      <c r="AC1020" s="67"/>
      <c r="AD1020" s="55"/>
    </row>
    <row r="1021" spans="1:30" s="52" customFormat="1">
      <c r="A1021" s="96"/>
      <c r="B1021" s="12"/>
      <c r="C1021" s="186"/>
      <c r="D1021" s="6">
        <f t="shared" ref="D1021" si="1722">$C1020*D1020</f>
        <v>370.86234999999999</v>
      </c>
      <c r="E1021" s="6">
        <f t="shared" ref="E1021" si="1723">$C1020*E1020</f>
        <v>0</v>
      </c>
      <c r="F1021" s="6">
        <f t="shared" ref="F1021:O1021" si="1724">$C1020*F1020</f>
        <v>31.062075</v>
      </c>
      <c r="G1021" s="6">
        <f t="shared" si="1724"/>
        <v>0</v>
      </c>
      <c r="H1021" s="6">
        <f t="shared" si="1724"/>
        <v>3251.1638499999999</v>
      </c>
      <c r="I1021" s="6">
        <f t="shared" si="1724"/>
        <v>0</v>
      </c>
      <c r="J1021" s="6">
        <f t="shared" si="1724"/>
        <v>0</v>
      </c>
      <c r="K1021" s="6">
        <f t="shared" si="1724"/>
        <v>0</v>
      </c>
      <c r="L1021" s="6">
        <f t="shared" si="1724"/>
        <v>0</v>
      </c>
      <c r="M1021" s="6">
        <f t="shared" si="1724"/>
        <v>1382.7329750000001</v>
      </c>
      <c r="N1021" s="6">
        <f t="shared" si="1724"/>
        <v>28.238250000000001</v>
      </c>
      <c r="O1021" s="6">
        <f t="shared" si="1724"/>
        <v>0</v>
      </c>
      <c r="P1021" s="6">
        <f t="shared" ref="P1021" si="1725">$C1020*P1020</f>
        <v>0</v>
      </c>
      <c r="Q1021" s="6">
        <f t="shared" ref="Q1021" si="1726">$C1020*Q1020</f>
        <v>887.62232499999993</v>
      </c>
      <c r="R1021" s="6">
        <f t="shared" ref="R1021:AB1021" si="1727">$C1020*R1020</f>
        <v>203.31540000000001</v>
      </c>
      <c r="S1021" s="6">
        <f t="shared" si="1727"/>
        <v>84.714749999999995</v>
      </c>
      <c r="T1021" s="6">
        <f t="shared" si="1727"/>
        <v>990.22130000000004</v>
      </c>
      <c r="U1021" s="6">
        <f t="shared" si="1727"/>
        <v>0</v>
      </c>
      <c r="V1021" s="6">
        <f t="shared" si="1727"/>
        <v>229.67110000000002</v>
      </c>
      <c r="W1021" s="6">
        <f t="shared" si="1727"/>
        <v>517.70124999999996</v>
      </c>
      <c r="X1021" s="6">
        <f t="shared" si="1727"/>
        <v>1384.6155250000002</v>
      </c>
      <c r="Y1021" s="6">
        <f t="shared" si="1727"/>
        <v>50.828850000000003</v>
      </c>
      <c r="Z1021" s="6">
        <f t="shared" si="1727"/>
        <v>0</v>
      </c>
      <c r="AA1021" s="6">
        <f t="shared" si="1727"/>
        <v>0</v>
      </c>
      <c r="AB1021" s="6">
        <f t="shared" si="1727"/>
        <v>0</v>
      </c>
      <c r="AC1021" s="67"/>
      <c r="AD1021" s="55"/>
    </row>
    <row r="1022" spans="1:30" s="52" customFormat="1">
      <c r="A1022" s="95" t="s">
        <v>139</v>
      </c>
      <c r="B1022" s="29">
        <f>225906/2</f>
        <v>112953</v>
      </c>
      <c r="C1022" s="186">
        <f t="shared" si="1715"/>
        <v>9412.75</v>
      </c>
      <c r="D1022" s="38">
        <v>1.6500000000000001E-2</v>
      </c>
      <c r="E1022" s="38">
        <v>0.1429</v>
      </c>
      <c r="F1022" s="38">
        <v>5.8200000000000002E-2</v>
      </c>
      <c r="G1022" s="38">
        <v>7.4899999999999994E-2</v>
      </c>
      <c r="H1022" s="38">
        <v>4.0099999999999997E-2</v>
      </c>
      <c r="I1022" s="38">
        <v>0.1406</v>
      </c>
      <c r="J1022" s="38">
        <v>2.0299999999999999E-2</v>
      </c>
      <c r="K1022" s="38">
        <v>3.2099999999999997E-2</v>
      </c>
      <c r="L1022" s="38">
        <v>1.5900000000000001E-2</v>
      </c>
      <c r="M1022" s="38">
        <v>2.5499999999999998E-2</v>
      </c>
      <c r="N1022" s="38">
        <v>0.1389</v>
      </c>
      <c r="O1022" s="38">
        <v>2.35E-2</v>
      </c>
      <c r="P1022" s="38">
        <v>0</v>
      </c>
      <c r="Q1022" s="38">
        <v>3.5900000000000001E-2</v>
      </c>
      <c r="R1022" s="38">
        <v>1.8100000000000002E-2</v>
      </c>
      <c r="S1022" s="38">
        <v>4.1999999999999997E-3</v>
      </c>
      <c r="T1022" s="38">
        <v>5.11E-2</v>
      </c>
      <c r="U1022" s="38">
        <v>1.7299999999999999E-2</v>
      </c>
      <c r="V1022" s="38">
        <v>3.6799999999999999E-2</v>
      </c>
      <c r="W1022" s="38">
        <v>4.4299999999999999E-2</v>
      </c>
      <c r="X1022" s="38">
        <v>5.9900000000000002E-2</v>
      </c>
      <c r="Y1022" s="38">
        <v>2.3999999999999998E-3</v>
      </c>
      <c r="Z1022" s="5">
        <v>0</v>
      </c>
      <c r="AA1022" s="5">
        <v>5.9999999999999995E-4</v>
      </c>
      <c r="AB1022" s="5">
        <v>0</v>
      </c>
      <c r="AC1022" s="67"/>
      <c r="AD1022" s="55"/>
    </row>
    <row r="1023" spans="1:30" s="52" customFormat="1">
      <c r="A1023" s="96"/>
      <c r="B1023" s="30"/>
      <c r="C1023" s="186"/>
      <c r="D1023" s="6">
        <f t="shared" ref="D1023" si="1728">$C1022*D1022</f>
        <v>155.31037499999999</v>
      </c>
      <c r="E1023" s="6">
        <f t="shared" ref="E1023" si="1729">$C1022*E1022</f>
        <v>1345.0819750000001</v>
      </c>
      <c r="F1023" s="6">
        <f t="shared" ref="F1023:O1023" si="1730">$C1022*F1022</f>
        <v>547.82204999999999</v>
      </c>
      <c r="G1023" s="6">
        <f t="shared" si="1730"/>
        <v>705.01497499999994</v>
      </c>
      <c r="H1023" s="6">
        <f t="shared" si="1730"/>
        <v>377.45127499999995</v>
      </c>
      <c r="I1023" s="6">
        <f t="shared" si="1730"/>
        <v>1323.43265</v>
      </c>
      <c r="J1023" s="6">
        <f t="shared" si="1730"/>
        <v>191.07882499999999</v>
      </c>
      <c r="K1023" s="6">
        <f t="shared" si="1730"/>
        <v>302.14927499999999</v>
      </c>
      <c r="L1023" s="6">
        <f t="shared" si="1730"/>
        <v>149.66272499999999</v>
      </c>
      <c r="M1023" s="6">
        <f t="shared" si="1730"/>
        <v>240.02512499999997</v>
      </c>
      <c r="N1023" s="6">
        <f t="shared" si="1730"/>
        <v>1307.430975</v>
      </c>
      <c r="O1023" s="6">
        <f t="shared" si="1730"/>
        <v>221.199625</v>
      </c>
      <c r="P1023" s="6">
        <f t="shared" ref="P1023" si="1731">$C1022*P1022</f>
        <v>0</v>
      </c>
      <c r="Q1023" s="6">
        <f t="shared" ref="Q1023" si="1732">$C1022*Q1022</f>
        <v>337.91772500000002</v>
      </c>
      <c r="R1023" s="6">
        <f t="shared" ref="R1023:AB1023" si="1733">$C1022*R1022</f>
        <v>170.37077500000001</v>
      </c>
      <c r="S1023" s="6">
        <f t="shared" si="1733"/>
        <v>39.533549999999998</v>
      </c>
      <c r="T1023" s="6">
        <f t="shared" si="1733"/>
        <v>480.99152500000002</v>
      </c>
      <c r="U1023" s="6">
        <f t="shared" si="1733"/>
        <v>162.840575</v>
      </c>
      <c r="V1023" s="6">
        <f t="shared" si="1733"/>
        <v>346.38920000000002</v>
      </c>
      <c r="W1023" s="6">
        <f t="shared" si="1733"/>
        <v>416.984825</v>
      </c>
      <c r="X1023" s="6">
        <f t="shared" si="1733"/>
        <v>563.82372499999997</v>
      </c>
      <c r="Y1023" s="6">
        <f t="shared" si="1733"/>
        <v>22.590599999999998</v>
      </c>
      <c r="Z1023" s="6">
        <f t="shared" si="1733"/>
        <v>0</v>
      </c>
      <c r="AA1023" s="6">
        <f t="shared" si="1733"/>
        <v>5.6476499999999996</v>
      </c>
      <c r="AB1023" s="6">
        <f t="shared" si="1733"/>
        <v>0</v>
      </c>
      <c r="AC1023" s="67"/>
      <c r="AD1023" s="55"/>
    </row>
    <row r="1024" spans="1:30" s="52" customFormat="1">
      <c r="A1024" s="95" t="s">
        <v>451</v>
      </c>
      <c r="B1024" s="29">
        <f>225906/2</f>
        <v>112953</v>
      </c>
      <c r="C1024" s="186">
        <f t="shared" si="1715"/>
        <v>9412.75</v>
      </c>
      <c r="D1024" s="5">
        <v>3.9399999999999998E-2</v>
      </c>
      <c r="E1024" s="5"/>
      <c r="F1024" s="5">
        <v>3.3E-3</v>
      </c>
      <c r="G1024" s="5"/>
      <c r="H1024" s="5">
        <v>0.34539999999999998</v>
      </c>
      <c r="I1024" s="5"/>
      <c r="J1024" s="5"/>
      <c r="K1024" s="5"/>
      <c r="L1024" s="5"/>
      <c r="M1024" s="5">
        <v>0.1469</v>
      </c>
      <c r="N1024" s="5">
        <v>3.0000000000000001E-3</v>
      </c>
      <c r="O1024" s="5"/>
      <c r="P1024" s="5"/>
      <c r="Q1024" s="5">
        <v>9.4299999999999995E-2</v>
      </c>
      <c r="R1024" s="5">
        <v>2.1600000000000001E-2</v>
      </c>
      <c r="S1024" s="5">
        <v>8.9999999999999993E-3</v>
      </c>
      <c r="T1024" s="5">
        <v>0.1052</v>
      </c>
      <c r="U1024" s="5"/>
      <c r="V1024" s="5">
        <v>2.4400000000000002E-2</v>
      </c>
      <c r="W1024" s="5">
        <v>5.5E-2</v>
      </c>
      <c r="X1024" s="5">
        <v>0.14710000000000001</v>
      </c>
      <c r="Y1024" s="5">
        <v>5.4000000000000003E-3</v>
      </c>
      <c r="Z1024" s="5"/>
      <c r="AA1024" s="5"/>
      <c r="AB1024" s="5"/>
      <c r="AC1024" s="67"/>
      <c r="AD1024" s="55"/>
    </row>
    <row r="1025" spans="1:30" s="52" customFormat="1">
      <c r="A1025" s="96"/>
      <c r="B1025" s="12"/>
      <c r="C1025" s="186"/>
      <c r="D1025" s="6">
        <f t="shared" ref="D1025" si="1734">$C1024*D1024</f>
        <v>370.86234999999999</v>
      </c>
      <c r="E1025" s="6">
        <f t="shared" ref="E1025" si="1735">$C1024*E1024</f>
        <v>0</v>
      </c>
      <c r="F1025" s="6">
        <f t="shared" ref="F1025:O1025" si="1736">$C1024*F1024</f>
        <v>31.062075</v>
      </c>
      <c r="G1025" s="6">
        <f t="shared" si="1736"/>
        <v>0</v>
      </c>
      <c r="H1025" s="6">
        <f t="shared" si="1736"/>
        <v>3251.1638499999999</v>
      </c>
      <c r="I1025" s="6">
        <f t="shared" si="1736"/>
        <v>0</v>
      </c>
      <c r="J1025" s="6">
        <f t="shared" si="1736"/>
        <v>0</v>
      </c>
      <c r="K1025" s="6">
        <f t="shared" si="1736"/>
        <v>0</v>
      </c>
      <c r="L1025" s="6">
        <f t="shared" si="1736"/>
        <v>0</v>
      </c>
      <c r="M1025" s="6">
        <f t="shared" si="1736"/>
        <v>1382.7329750000001</v>
      </c>
      <c r="N1025" s="6">
        <f t="shared" si="1736"/>
        <v>28.238250000000001</v>
      </c>
      <c r="O1025" s="6">
        <f t="shared" si="1736"/>
        <v>0</v>
      </c>
      <c r="P1025" s="6">
        <f t="shared" ref="P1025" si="1737">$C1024*P1024</f>
        <v>0</v>
      </c>
      <c r="Q1025" s="6">
        <f t="shared" ref="Q1025" si="1738">$C1024*Q1024</f>
        <v>887.62232499999993</v>
      </c>
      <c r="R1025" s="6">
        <f t="shared" ref="R1025:AB1025" si="1739">$C1024*R1024</f>
        <v>203.31540000000001</v>
      </c>
      <c r="S1025" s="6">
        <f t="shared" si="1739"/>
        <v>84.714749999999995</v>
      </c>
      <c r="T1025" s="6">
        <f t="shared" si="1739"/>
        <v>990.22130000000004</v>
      </c>
      <c r="U1025" s="6">
        <f t="shared" si="1739"/>
        <v>0</v>
      </c>
      <c r="V1025" s="6">
        <f t="shared" si="1739"/>
        <v>229.67110000000002</v>
      </c>
      <c r="W1025" s="6">
        <f t="shared" si="1739"/>
        <v>517.70124999999996</v>
      </c>
      <c r="X1025" s="6">
        <f t="shared" si="1739"/>
        <v>1384.6155250000002</v>
      </c>
      <c r="Y1025" s="6">
        <f t="shared" si="1739"/>
        <v>50.828850000000003</v>
      </c>
      <c r="Z1025" s="6">
        <f t="shared" si="1739"/>
        <v>0</v>
      </c>
      <c r="AA1025" s="6">
        <f t="shared" si="1739"/>
        <v>0</v>
      </c>
      <c r="AB1025" s="6">
        <f t="shared" si="1739"/>
        <v>0</v>
      </c>
      <c r="AC1025" s="67"/>
      <c r="AD1025" s="55"/>
    </row>
    <row r="1026" spans="1:30" s="52" customFormat="1">
      <c r="A1026" s="95" t="s">
        <v>140</v>
      </c>
      <c r="B1026" s="29">
        <f>225906/2</f>
        <v>112953</v>
      </c>
      <c r="C1026" s="186">
        <f t="shared" si="1715"/>
        <v>9412.75</v>
      </c>
      <c r="D1026" s="38">
        <v>1.6500000000000001E-2</v>
      </c>
      <c r="E1026" s="38">
        <v>0.1429</v>
      </c>
      <c r="F1026" s="38">
        <v>5.8200000000000002E-2</v>
      </c>
      <c r="G1026" s="38">
        <v>7.4899999999999994E-2</v>
      </c>
      <c r="H1026" s="38">
        <v>4.0099999999999997E-2</v>
      </c>
      <c r="I1026" s="38">
        <v>0.1406</v>
      </c>
      <c r="J1026" s="38">
        <v>2.0299999999999999E-2</v>
      </c>
      <c r="K1026" s="38">
        <v>3.2099999999999997E-2</v>
      </c>
      <c r="L1026" s="38">
        <v>1.5900000000000001E-2</v>
      </c>
      <c r="M1026" s="38">
        <v>2.5499999999999998E-2</v>
      </c>
      <c r="N1026" s="38">
        <v>0.1389</v>
      </c>
      <c r="O1026" s="38">
        <v>2.35E-2</v>
      </c>
      <c r="P1026" s="38">
        <v>0</v>
      </c>
      <c r="Q1026" s="38">
        <v>3.5900000000000001E-2</v>
      </c>
      <c r="R1026" s="38">
        <v>1.8100000000000002E-2</v>
      </c>
      <c r="S1026" s="38">
        <v>4.1999999999999997E-3</v>
      </c>
      <c r="T1026" s="38">
        <v>5.11E-2</v>
      </c>
      <c r="U1026" s="38">
        <v>1.7299999999999999E-2</v>
      </c>
      <c r="V1026" s="38">
        <v>3.6799999999999999E-2</v>
      </c>
      <c r="W1026" s="38">
        <v>4.4299999999999999E-2</v>
      </c>
      <c r="X1026" s="38">
        <v>5.9900000000000002E-2</v>
      </c>
      <c r="Y1026" s="38">
        <v>2.3999999999999998E-3</v>
      </c>
      <c r="Z1026" s="5">
        <v>0</v>
      </c>
      <c r="AA1026" s="5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86"/>
      <c r="D1027" s="6">
        <f t="shared" ref="D1027" si="1740">$C1026*D1026</f>
        <v>155.31037499999999</v>
      </c>
      <c r="E1027" s="6">
        <f t="shared" ref="E1027" si="1741">$C1026*E1026</f>
        <v>1345.0819750000001</v>
      </c>
      <c r="F1027" s="6">
        <f t="shared" ref="F1027:O1027" si="1742">$C1026*F1026</f>
        <v>547.82204999999999</v>
      </c>
      <c r="G1027" s="6">
        <f t="shared" si="1742"/>
        <v>705.01497499999994</v>
      </c>
      <c r="H1027" s="6">
        <f t="shared" si="1742"/>
        <v>377.45127499999995</v>
      </c>
      <c r="I1027" s="6">
        <f t="shared" si="1742"/>
        <v>1323.43265</v>
      </c>
      <c r="J1027" s="6">
        <f t="shared" si="1742"/>
        <v>191.07882499999999</v>
      </c>
      <c r="K1027" s="6">
        <f t="shared" si="1742"/>
        <v>302.14927499999999</v>
      </c>
      <c r="L1027" s="6">
        <f t="shared" si="1742"/>
        <v>149.66272499999999</v>
      </c>
      <c r="M1027" s="6">
        <f t="shared" si="1742"/>
        <v>240.02512499999997</v>
      </c>
      <c r="N1027" s="6">
        <f t="shared" si="1742"/>
        <v>1307.430975</v>
      </c>
      <c r="O1027" s="6">
        <f t="shared" si="1742"/>
        <v>221.199625</v>
      </c>
      <c r="P1027" s="6">
        <f t="shared" ref="P1027" si="1743">$C1026*P1026</f>
        <v>0</v>
      </c>
      <c r="Q1027" s="6">
        <f t="shared" ref="Q1027" si="1744">$C1026*Q1026</f>
        <v>337.91772500000002</v>
      </c>
      <c r="R1027" s="6">
        <f t="shared" ref="R1027:AB1027" si="1745">$C1026*R1026</f>
        <v>170.37077500000001</v>
      </c>
      <c r="S1027" s="6">
        <f t="shared" si="1745"/>
        <v>39.533549999999998</v>
      </c>
      <c r="T1027" s="6">
        <f t="shared" si="1745"/>
        <v>480.99152500000002</v>
      </c>
      <c r="U1027" s="6">
        <f t="shared" si="1745"/>
        <v>162.840575</v>
      </c>
      <c r="V1027" s="6">
        <f t="shared" si="1745"/>
        <v>346.38920000000002</v>
      </c>
      <c r="W1027" s="6">
        <f t="shared" si="1745"/>
        <v>416.984825</v>
      </c>
      <c r="X1027" s="6">
        <f t="shared" si="1745"/>
        <v>563.82372499999997</v>
      </c>
      <c r="Y1027" s="6">
        <f t="shared" si="1745"/>
        <v>22.590599999999998</v>
      </c>
      <c r="Z1027" s="6">
        <f t="shared" si="1745"/>
        <v>0</v>
      </c>
      <c r="AA1027" s="6">
        <f t="shared" si="1745"/>
        <v>5.6476499999999996</v>
      </c>
      <c r="AB1027" s="6">
        <f t="shared" si="1745"/>
        <v>0</v>
      </c>
      <c r="AC1027" s="67"/>
      <c r="AD1027" s="55"/>
    </row>
    <row r="1028" spans="1:30" s="52" customFormat="1">
      <c r="A1028" s="95" t="s">
        <v>452</v>
      </c>
      <c r="B1028" s="29">
        <f>225906/2</f>
        <v>112953</v>
      </c>
      <c r="C1028" s="186">
        <f t="shared" si="1715"/>
        <v>9412.75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86"/>
      <c r="D1029" s="6">
        <f t="shared" ref="D1029" si="1746">$C1028*D1028</f>
        <v>370.86234999999999</v>
      </c>
      <c r="E1029" s="6">
        <f t="shared" ref="E1029" si="1747">$C1028*E1028</f>
        <v>0</v>
      </c>
      <c r="F1029" s="6">
        <f t="shared" ref="F1029:O1029" si="1748">$C1028*F1028</f>
        <v>31.062075</v>
      </c>
      <c r="G1029" s="6">
        <f t="shared" si="1748"/>
        <v>0</v>
      </c>
      <c r="H1029" s="6">
        <f t="shared" si="1748"/>
        <v>3251.1638499999999</v>
      </c>
      <c r="I1029" s="6">
        <f t="shared" si="1748"/>
        <v>0</v>
      </c>
      <c r="J1029" s="6">
        <f t="shared" si="1748"/>
        <v>0</v>
      </c>
      <c r="K1029" s="6">
        <f t="shared" si="1748"/>
        <v>0</v>
      </c>
      <c r="L1029" s="6">
        <f t="shared" si="1748"/>
        <v>0</v>
      </c>
      <c r="M1029" s="6">
        <f t="shared" si="1748"/>
        <v>1382.7329750000001</v>
      </c>
      <c r="N1029" s="6">
        <f t="shared" si="1748"/>
        <v>28.238250000000001</v>
      </c>
      <c r="O1029" s="6">
        <f t="shared" si="1748"/>
        <v>0</v>
      </c>
      <c r="P1029" s="6">
        <f t="shared" ref="P1029" si="1749">$C1028*P1028</f>
        <v>0</v>
      </c>
      <c r="Q1029" s="6">
        <f t="shared" ref="Q1029" si="1750">$C1028*Q1028</f>
        <v>887.62232499999993</v>
      </c>
      <c r="R1029" s="6">
        <f t="shared" ref="R1029:AB1029" si="1751">$C1028*R1028</f>
        <v>203.31540000000001</v>
      </c>
      <c r="S1029" s="6">
        <f t="shared" si="1751"/>
        <v>84.714749999999995</v>
      </c>
      <c r="T1029" s="6">
        <f t="shared" si="1751"/>
        <v>990.22130000000004</v>
      </c>
      <c r="U1029" s="6">
        <f t="shared" si="1751"/>
        <v>0</v>
      </c>
      <c r="V1029" s="6">
        <f t="shared" si="1751"/>
        <v>229.67110000000002</v>
      </c>
      <c r="W1029" s="6">
        <f t="shared" si="1751"/>
        <v>517.70124999999996</v>
      </c>
      <c r="X1029" s="6">
        <f t="shared" si="1751"/>
        <v>1384.6155250000002</v>
      </c>
      <c r="Y1029" s="6">
        <f t="shared" si="1751"/>
        <v>50.828850000000003</v>
      </c>
      <c r="Z1029" s="6">
        <f t="shared" si="1751"/>
        <v>0</v>
      </c>
      <c r="AA1029" s="6">
        <f t="shared" si="1751"/>
        <v>0</v>
      </c>
      <c r="AB1029" s="6">
        <f t="shared" si="1751"/>
        <v>0</v>
      </c>
      <c r="AC1029" s="67"/>
      <c r="AD1029" s="55"/>
    </row>
    <row r="1030" spans="1:30" s="52" customFormat="1">
      <c r="A1030" s="95" t="s">
        <v>141</v>
      </c>
      <c r="B1030" s="74">
        <f>228388/2</f>
        <v>114194</v>
      </c>
      <c r="C1030" s="186">
        <f t="shared" si="1715"/>
        <v>9516.17</v>
      </c>
      <c r="D1030" s="38">
        <v>1.6500000000000001E-2</v>
      </c>
      <c r="E1030" s="38">
        <v>0.1429</v>
      </c>
      <c r="F1030" s="38">
        <v>5.8200000000000002E-2</v>
      </c>
      <c r="G1030" s="38">
        <v>7.4899999999999994E-2</v>
      </c>
      <c r="H1030" s="38">
        <v>4.0099999999999997E-2</v>
      </c>
      <c r="I1030" s="38">
        <v>0.1406</v>
      </c>
      <c r="J1030" s="38">
        <v>2.0299999999999999E-2</v>
      </c>
      <c r="K1030" s="38">
        <v>3.2099999999999997E-2</v>
      </c>
      <c r="L1030" s="38">
        <v>1.5900000000000001E-2</v>
      </c>
      <c r="M1030" s="38">
        <v>2.5499999999999998E-2</v>
      </c>
      <c r="N1030" s="38">
        <v>0.1389</v>
      </c>
      <c r="O1030" s="38">
        <v>2.35E-2</v>
      </c>
      <c r="P1030" s="38">
        <v>0</v>
      </c>
      <c r="Q1030" s="38">
        <v>3.5900000000000001E-2</v>
      </c>
      <c r="R1030" s="38">
        <v>1.8100000000000002E-2</v>
      </c>
      <c r="S1030" s="38">
        <v>4.1999999999999997E-3</v>
      </c>
      <c r="T1030" s="38">
        <v>5.11E-2</v>
      </c>
      <c r="U1030" s="38">
        <v>1.7299999999999999E-2</v>
      </c>
      <c r="V1030" s="38">
        <v>3.6799999999999999E-2</v>
      </c>
      <c r="W1030" s="38">
        <v>4.4299999999999999E-2</v>
      </c>
      <c r="X1030" s="38">
        <v>5.9900000000000002E-2</v>
      </c>
      <c r="Y1030" s="38">
        <v>2.3999999999999998E-3</v>
      </c>
      <c r="Z1030" s="5">
        <v>0</v>
      </c>
      <c r="AA1030" s="5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86"/>
      <c r="D1031" s="6">
        <f t="shared" ref="D1031" si="1752">$C1030*D1030</f>
        <v>157.01680500000001</v>
      </c>
      <c r="E1031" s="6">
        <f t="shared" ref="E1031" si="1753">$C1030*E1030</f>
        <v>1359.8606930000001</v>
      </c>
      <c r="F1031" s="6">
        <f t="shared" ref="F1031:O1031" si="1754">$C1030*F1030</f>
        <v>553.841094</v>
      </c>
      <c r="G1031" s="6">
        <f t="shared" si="1754"/>
        <v>712.76113299999997</v>
      </c>
      <c r="H1031" s="6">
        <f t="shared" si="1754"/>
        <v>381.59841699999998</v>
      </c>
      <c r="I1031" s="6">
        <f t="shared" si="1754"/>
        <v>1337.9735020000001</v>
      </c>
      <c r="J1031" s="6">
        <f t="shared" si="1754"/>
        <v>193.17825099999999</v>
      </c>
      <c r="K1031" s="6">
        <f t="shared" si="1754"/>
        <v>305.46905699999996</v>
      </c>
      <c r="L1031" s="6">
        <f t="shared" si="1754"/>
        <v>151.30710300000001</v>
      </c>
      <c r="M1031" s="6">
        <f t="shared" si="1754"/>
        <v>242.66233499999998</v>
      </c>
      <c r="N1031" s="6">
        <f t="shared" si="1754"/>
        <v>1321.7960129999999</v>
      </c>
      <c r="O1031" s="6">
        <f t="shared" si="1754"/>
        <v>223.62999500000001</v>
      </c>
      <c r="P1031" s="6">
        <f t="shared" ref="P1031" si="1755">$C1030*P1030</f>
        <v>0</v>
      </c>
      <c r="Q1031" s="6">
        <f t="shared" ref="Q1031" si="1756">$C1030*Q1030</f>
        <v>341.63050300000003</v>
      </c>
      <c r="R1031" s="6">
        <f t="shared" ref="R1031:AB1031" si="1757">$C1030*R1030</f>
        <v>172.24267700000001</v>
      </c>
      <c r="S1031" s="6">
        <f t="shared" si="1757"/>
        <v>39.967914</v>
      </c>
      <c r="T1031" s="6">
        <f t="shared" si="1757"/>
        <v>486.27628700000002</v>
      </c>
      <c r="U1031" s="6">
        <f t="shared" si="1757"/>
        <v>164.629741</v>
      </c>
      <c r="V1031" s="6">
        <f t="shared" si="1757"/>
        <v>350.19505600000002</v>
      </c>
      <c r="W1031" s="6">
        <f t="shared" si="1757"/>
        <v>421.56633099999999</v>
      </c>
      <c r="X1031" s="6">
        <f t="shared" si="1757"/>
        <v>570.01858300000004</v>
      </c>
      <c r="Y1031" s="6">
        <f t="shared" si="1757"/>
        <v>22.838807999999997</v>
      </c>
      <c r="Z1031" s="6">
        <f t="shared" si="1757"/>
        <v>0</v>
      </c>
      <c r="AA1031" s="6">
        <f t="shared" si="1757"/>
        <v>5.7097019999999992</v>
      </c>
      <c r="AB1031" s="6">
        <f t="shared" si="1757"/>
        <v>0</v>
      </c>
      <c r="AC1031" s="67"/>
      <c r="AD1031" s="55"/>
    </row>
    <row r="1032" spans="1:30" s="52" customFormat="1">
      <c r="A1032" s="95" t="s">
        <v>453</v>
      </c>
      <c r="B1032" s="74">
        <f>228388/2</f>
        <v>114194</v>
      </c>
      <c r="C1032" s="186">
        <f t="shared" si="1715"/>
        <v>9516.17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86"/>
      <c r="D1033" s="6">
        <f t="shared" ref="D1033" si="1758">$C1032*D1032</f>
        <v>374.93709799999999</v>
      </c>
      <c r="E1033" s="6">
        <f t="shared" ref="E1033" si="1759">$C1032*E1032</f>
        <v>0</v>
      </c>
      <c r="F1033" s="6">
        <f t="shared" ref="F1033:O1033" si="1760">$C1032*F1032</f>
        <v>31.403361</v>
      </c>
      <c r="G1033" s="6">
        <f t="shared" si="1760"/>
        <v>0</v>
      </c>
      <c r="H1033" s="6">
        <f t="shared" si="1760"/>
        <v>3286.8851179999997</v>
      </c>
      <c r="I1033" s="6">
        <f t="shared" si="1760"/>
        <v>0</v>
      </c>
      <c r="J1033" s="6">
        <f t="shared" si="1760"/>
        <v>0</v>
      </c>
      <c r="K1033" s="6">
        <f t="shared" si="1760"/>
        <v>0</v>
      </c>
      <c r="L1033" s="6">
        <f t="shared" si="1760"/>
        <v>0</v>
      </c>
      <c r="M1033" s="6">
        <f t="shared" si="1760"/>
        <v>1397.925373</v>
      </c>
      <c r="N1033" s="6">
        <f t="shared" si="1760"/>
        <v>28.54851</v>
      </c>
      <c r="O1033" s="6">
        <f t="shared" si="1760"/>
        <v>0</v>
      </c>
      <c r="P1033" s="6">
        <f t="shared" ref="P1033" si="1761">$C1032*P1032</f>
        <v>0</v>
      </c>
      <c r="Q1033" s="6">
        <f t="shared" ref="Q1033" si="1762">$C1032*Q1032</f>
        <v>897.37483099999997</v>
      </c>
      <c r="R1033" s="6">
        <f t="shared" ref="R1033:AB1033" si="1763">$C1032*R1032</f>
        <v>205.549272</v>
      </c>
      <c r="S1033" s="6">
        <f t="shared" si="1763"/>
        <v>85.645529999999994</v>
      </c>
      <c r="T1033" s="6">
        <f t="shared" si="1763"/>
        <v>1001.101084</v>
      </c>
      <c r="U1033" s="6">
        <f t="shared" si="1763"/>
        <v>0</v>
      </c>
      <c r="V1033" s="6">
        <f t="shared" si="1763"/>
        <v>232.19454800000003</v>
      </c>
      <c r="W1033" s="6">
        <f t="shared" si="1763"/>
        <v>523.38935000000004</v>
      </c>
      <c r="X1033" s="6">
        <f t="shared" si="1763"/>
        <v>1399.8286070000001</v>
      </c>
      <c r="Y1033" s="6">
        <f t="shared" si="1763"/>
        <v>51.387318</v>
      </c>
      <c r="Z1033" s="6">
        <f t="shared" si="1763"/>
        <v>0</v>
      </c>
      <c r="AA1033" s="6">
        <f t="shared" si="1763"/>
        <v>0</v>
      </c>
      <c r="AB1033" s="6">
        <f t="shared" si="1763"/>
        <v>0</v>
      </c>
      <c r="AC1033" s="67"/>
      <c r="AD1033" s="55"/>
    </row>
    <row r="1034" spans="1:30" s="52" customFormat="1">
      <c r="A1034" s="95" t="s">
        <v>142</v>
      </c>
      <c r="B1034" s="200">
        <v>1938326</v>
      </c>
      <c r="C1034" s="186">
        <f t="shared" si="1715"/>
        <v>161527.17000000001</v>
      </c>
      <c r="D1034" s="5"/>
      <c r="E1034" s="5"/>
      <c r="F1034" s="5">
        <v>1.6799999999999999E-2</v>
      </c>
      <c r="G1034" s="5"/>
      <c r="H1034" s="5">
        <v>1.83E-2</v>
      </c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>
        <v>0.96489999999999998</v>
      </c>
      <c r="W1034" s="5"/>
      <c r="X1034" s="5"/>
      <c r="Y1034" s="5"/>
      <c r="Z1034" s="5"/>
      <c r="AA1034" s="5"/>
      <c r="AB1034" s="5"/>
      <c r="AC1034" s="67"/>
      <c r="AD1034" s="55"/>
    </row>
    <row r="1035" spans="1:30" s="52" customFormat="1">
      <c r="A1035" s="96"/>
      <c r="B1035" s="11"/>
      <c r="C1035" s="186"/>
      <c r="D1035" s="6">
        <f t="shared" ref="D1035" si="1764">$C1034*D1034</f>
        <v>0</v>
      </c>
      <c r="E1035" s="6">
        <f t="shared" ref="E1035" si="1765">$C1034*E1034</f>
        <v>0</v>
      </c>
      <c r="F1035" s="6">
        <f t="shared" ref="F1035:AB1035" si="1766">$C1034*F1034</f>
        <v>2713.6564560000002</v>
      </c>
      <c r="G1035" s="6">
        <f t="shared" si="1766"/>
        <v>0</v>
      </c>
      <c r="H1035" s="6">
        <f t="shared" si="1766"/>
        <v>2955.9472110000002</v>
      </c>
      <c r="I1035" s="6">
        <f t="shared" si="1766"/>
        <v>0</v>
      </c>
      <c r="J1035" s="6">
        <f t="shared" si="1766"/>
        <v>0</v>
      </c>
      <c r="K1035" s="6">
        <f t="shared" si="1766"/>
        <v>0</v>
      </c>
      <c r="L1035" s="6">
        <f t="shared" si="1766"/>
        <v>0</v>
      </c>
      <c r="M1035" s="6">
        <f t="shared" si="1766"/>
        <v>0</v>
      </c>
      <c r="N1035" s="6">
        <f t="shared" si="1766"/>
        <v>0</v>
      </c>
      <c r="O1035" s="6">
        <f t="shared" si="1766"/>
        <v>0</v>
      </c>
      <c r="P1035" s="6">
        <f t="shared" si="1766"/>
        <v>0</v>
      </c>
      <c r="Q1035" s="6">
        <f t="shared" si="1766"/>
        <v>0</v>
      </c>
      <c r="R1035" s="6">
        <f t="shared" si="1766"/>
        <v>0</v>
      </c>
      <c r="S1035" s="6">
        <f t="shared" si="1766"/>
        <v>0</v>
      </c>
      <c r="T1035" s="6">
        <f t="shared" si="1766"/>
        <v>0</v>
      </c>
      <c r="U1035" s="6">
        <f t="shared" si="1766"/>
        <v>0</v>
      </c>
      <c r="V1035" s="6">
        <f t="shared" si="1766"/>
        <v>155857.566333</v>
      </c>
      <c r="W1035" s="6">
        <f t="shared" si="1766"/>
        <v>0</v>
      </c>
      <c r="X1035" s="6">
        <f t="shared" si="1766"/>
        <v>0</v>
      </c>
      <c r="Y1035" s="6">
        <f t="shared" si="1766"/>
        <v>0</v>
      </c>
      <c r="Z1035" s="6">
        <f t="shared" si="1766"/>
        <v>0</v>
      </c>
      <c r="AA1035" s="6">
        <f t="shared" si="1766"/>
        <v>0</v>
      </c>
      <c r="AB1035" s="6">
        <f t="shared" si="1766"/>
        <v>0</v>
      </c>
      <c r="AC1035" s="67"/>
      <c r="AD1035" s="55"/>
    </row>
    <row r="1036" spans="1:30" s="52" customFormat="1">
      <c r="A1036" s="95" t="s">
        <v>143</v>
      </c>
      <c r="B1036" s="200">
        <v>3607258</v>
      </c>
      <c r="C1036" s="186">
        <f t="shared" si="1715"/>
        <v>300604.83</v>
      </c>
      <c r="D1036" s="5"/>
      <c r="E1036" s="5"/>
      <c r="F1036" s="5">
        <v>3.5400000000000001E-2</v>
      </c>
      <c r="G1036" s="5"/>
      <c r="H1036" s="5">
        <v>7.3099999999999998E-2</v>
      </c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>
        <v>0.89149999999999996</v>
      </c>
      <c r="W1036" s="5"/>
      <c r="X1036" s="5"/>
      <c r="Y1036" s="5"/>
      <c r="Z1036" s="5"/>
      <c r="AA1036" s="5"/>
      <c r="AB1036" s="5"/>
      <c r="AC1036" s="67"/>
      <c r="AD1036" s="55"/>
    </row>
    <row r="1037" spans="1:30" s="52" customFormat="1">
      <c r="A1037" s="96"/>
      <c r="B1037" s="11"/>
      <c r="C1037" s="186"/>
      <c r="D1037" s="6">
        <f t="shared" ref="D1037" si="1767">$C1036*D1036</f>
        <v>0</v>
      </c>
      <c r="E1037" s="6">
        <f t="shared" ref="E1037" si="1768">$C1036*E1036</f>
        <v>0</v>
      </c>
      <c r="F1037" s="6">
        <f t="shared" ref="F1037:AB1037" si="1769">$C1036*F1036</f>
        <v>10641.410982000001</v>
      </c>
      <c r="G1037" s="6">
        <f t="shared" si="1769"/>
        <v>0</v>
      </c>
      <c r="H1037" s="6">
        <f t="shared" si="1769"/>
        <v>21974.213072999999</v>
      </c>
      <c r="I1037" s="6">
        <f t="shared" si="1769"/>
        <v>0</v>
      </c>
      <c r="J1037" s="6">
        <f t="shared" si="1769"/>
        <v>0</v>
      </c>
      <c r="K1037" s="6">
        <f t="shared" si="1769"/>
        <v>0</v>
      </c>
      <c r="L1037" s="6">
        <f t="shared" si="1769"/>
        <v>0</v>
      </c>
      <c r="M1037" s="6">
        <f t="shared" si="1769"/>
        <v>0</v>
      </c>
      <c r="N1037" s="6">
        <f t="shared" si="1769"/>
        <v>0</v>
      </c>
      <c r="O1037" s="6">
        <f t="shared" si="1769"/>
        <v>0</v>
      </c>
      <c r="P1037" s="6">
        <f t="shared" si="1769"/>
        <v>0</v>
      </c>
      <c r="Q1037" s="6">
        <f t="shared" si="1769"/>
        <v>0</v>
      </c>
      <c r="R1037" s="6">
        <f t="shared" si="1769"/>
        <v>0</v>
      </c>
      <c r="S1037" s="6">
        <f t="shared" si="1769"/>
        <v>0</v>
      </c>
      <c r="T1037" s="6">
        <f t="shared" si="1769"/>
        <v>0</v>
      </c>
      <c r="U1037" s="6">
        <f t="shared" si="1769"/>
        <v>0</v>
      </c>
      <c r="V1037" s="6">
        <f t="shared" si="1769"/>
        <v>267989.20594499999</v>
      </c>
      <c r="W1037" s="6">
        <f t="shared" si="1769"/>
        <v>0</v>
      </c>
      <c r="X1037" s="6">
        <f t="shared" si="1769"/>
        <v>0</v>
      </c>
      <c r="Y1037" s="6">
        <f t="shared" si="1769"/>
        <v>0</v>
      </c>
      <c r="Z1037" s="6">
        <f t="shared" si="1769"/>
        <v>0</v>
      </c>
      <c r="AA1037" s="6">
        <f t="shared" si="1769"/>
        <v>0</v>
      </c>
      <c r="AB1037" s="6">
        <f t="shared" si="1769"/>
        <v>0</v>
      </c>
      <c r="AC1037" s="67"/>
      <c r="AD1037" s="55"/>
    </row>
    <row r="1038" spans="1:30" s="52" customFormat="1">
      <c r="A1038" s="95" t="s">
        <v>144</v>
      </c>
      <c r="B1038" s="200">
        <v>6798666</v>
      </c>
      <c r="C1038" s="186">
        <f t="shared" si="1715"/>
        <v>566555.5</v>
      </c>
      <c r="D1038" s="5">
        <v>7.7000000000000002E-3</v>
      </c>
      <c r="E1038" s="5"/>
      <c r="F1038" s="5"/>
      <c r="G1038" s="5"/>
      <c r="H1038" s="5">
        <v>0.1676</v>
      </c>
      <c r="I1038" s="5"/>
      <c r="J1038" s="5"/>
      <c r="K1038" s="5"/>
      <c r="L1038" s="5"/>
      <c r="M1038" s="5">
        <v>1.2200000000000001E-2</v>
      </c>
      <c r="N1038" s="5"/>
      <c r="O1038" s="5"/>
      <c r="P1038" s="5"/>
      <c r="Q1038" s="5">
        <v>1.3899999999999999E-2</v>
      </c>
      <c r="R1038" s="5">
        <v>5.8999999999999999E-3</v>
      </c>
      <c r="S1038" s="5">
        <v>1.2999999999999999E-3</v>
      </c>
      <c r="T1038" s="5">
        <v>2.1000000000000001E-2</v>
      </c>
      <c r="U1038" s="5"/>
      <c r="V1038" s="5">
        <v>0.74860000000000004</v>
      </c>
      <c r="W1038" s="5"/>
      <c r="X1038" s="5">
        <v>2.1000000000000001E-2</v>
      </c>
      <c r="Y1038" s="5">
        <v>8.0000000000000004E-4</v>
      </c>
      <c r="Z1038" s="5"/>
      <c r="AA1038" s="5"/>
      <c r="AB1038" s="5"/>
      <c r="AC1038" s="67"/>
      <c r="AD1038" s="55"/>
    </row>
    <row r="1039" spans="1:30" s="52" customFormat="1">
      <c r="A1039" s="96"/>
      <c r="B1039" s="11"/>
      <c r="C1039" s="186"/>
      <c r="D1039" s="6">
        <f t="shared" ref="D1039" si="1770">$C1038*D1038</f>
        <v>4362.4773500000001</v>
      </c>
      <c r="E1039" s="6">
        <f t="shared" ref="E1039" si="1771">$C1038*E1038</f>
        <v>0</v>
      </c>
      <c r="F1039" s="6">
        <f t="shared" ref="F1039:AB1039" si="1772">$C1038*F1038</f>
        <v>0</v>
      </c>
      <c r="G1039" s="6">
        <f t="shared" si="1772"/>
        <v>0</v>
      </c>
      <c r="H1039" s="6">
        <f t="shared" si="1772"/>
        <v>94954.701799999995</v>
      </c>
      <c r="I1039" s="6">
        <f t="shared" si="1772"/>
        <v>0</v>
      </c>
      <c r="J1039" s="6">
        <f t="shared" si="1772"/>
        <v>0</v>
      </c>
      <c r="K1039" s="6">
        <f t="shared" si="1772"/>
        <v>0</v>
      </c>
      <c r="L1039" s="6">
        <f t="shared" si="1772"/>
        <v>0</v>
      </c>
      <c r="M1039" s="6">
        <f t="shared" si="1772"/>
        <v>6911.9771000000001</v>
      </c>
      <c r="N1039" s="6">
        <f t="shared" si="1772"/>
        <v>0</v>
      </c>
      <c r="O1039" s="6">
        <f t="shared" si="1772"/>
        <v>0</v>
      </c>
      <c r="P1039" s="6">
        <f t="shared" si="1772"/>
        <v>0</v>
      </c>
      <c r="Q1039" s="6">
        <f t="shared" si="1772"/>
        <v>7875.1214499999996</v>
      </c>
      <c r="R1039" s="6">
        <f t="shared" si="1772"/>
        <v>3342.6774500000001</v>
      </c>
      <c r="S1039" s="6">
        <f t="shared" si="1772"/>
        <v>736.52215000000001</v>
      </c>
      <c r="T1039" s="6">
        <f t="shared" si="1772"/>
        <v>11897.665500000001</v>
      </c>
      <c r="U1039" s="6">
        <f t="shared" si="1772"/>
        <v>0</v>
      </c>
      <c r="V1039" s="6">
        <f t="shared" si="1772"/>
        <v>424123.4473</v>
      </c>
      <c r="W1039" s="6">
        <f t="shared" si="1772"/>
        <v>0</v>
      </c>
      <c r="X1039" s="6">
        <f t="shared" si="1772"/>
        <v>11897.665500000001</v>
      </c>
      <c r="Y1039" s="6">
        <f t="shared" si="1772"/>
        <v>453.24440000000004</v>
      </c>
      <c r="Z1039" s="6">
        <f t="shared" si="1772"/>
        <v>0</v>
      </c>
      <c r="AA1039" s="6">
        <f t="shared" si="1772"/>
        <v>0</v>
      </c>
      <c r="AB1039" s="6">
        <f t="shared" si="1772"/>
        <v>0</v>
      </c>
      <c r="AC1039" s="67"/>
      <c r="AD1039" s="55"/>
    </row>
    <row r="1040" spans="1:30" s="52" customFormat="1">
      <c r="A1040" s="95" t="s">
        <v>145</v>
      </c>
      <c r="B1040" s="200">
        <v>606617</v>
      </c>
      <c r="C1040" s="186">
        <f t="shared" si="1715"/>
        <v>50551.42</v>
      </c>
      <c r="D1040" s="5"/>
      <c r="E1040" s="5"/>
      <c r="F1040" s="5"/>
      <c r="G1040" s="5"/>
      <c r="H1040" s="5">
        <v>0.30570000000000003</v>
      </c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>
        <v>0.69430000000000003</v>
      </c>
      <c r="W1040" s="5"/>
      <c r="X1040" s="5"/>
      <c r="Y1040" s="5"/>
      <c r="Z1040" s="5"/>
      <c r="AA1040" s="5"/>
      <c r="AB1040" s="5"/>
      <c r="AC1040" s="67"/>
      <c r="AD1040" s="55"/>
    </row>
    <row r="1041" spans="1:30" s="52" customFormat="1">
      <c r="A1041" s="96"/>
      <c r="B1041" s="11"/>
      <c r="C1041" s="186"/>
      <c r="D1041" s="6">
        <f t="shared" ref="D1041" si="1773">$C1040*D1040</f>
        <v>0</v>
      </c>
      <c r="E1041" s="6">
        <f t="shared" ref="E1041" si="1774">$C1040*E1040</f>
        <v>0</v>
      </c>
      <c r="F1041" s="6">
        <f t="shared" ref="F1041:AB1041" si="1775">$C1040*F1040</f>
        <v>0</v>
      </c>
      <c r="G1041" s="6">
        <f t="shared" si="1775"/>
        <v>0</v>
      </c>
      <c r="H1041" s="6">
        <f t="shared" si="1775"/>
        <v>15453.569094</v>
      </c>
      <c r="I1041" s="6">
        <f t="shared" si="1775"/>
        <v>0</v>
      </c>
      <c r="J1041" s="6">
        <f t="shared" si="1775"/>
        <v>0</v>
      </c>
      <c r="K1041" s="6">
        <f t="shared" si="1775"/>
        <v>0</v>
      </c>
      <c r="L1041" s="6">
        <f t="shared" si="1775"/>
        <v>0</v>
      </c>
      <c r="M1041" s="6">
        <f t="shared" si="1775"/>
        <v>0</v>
      </c>
      <c r="N1041" s="6">
        <f t="shared" si="1775"/>
        <v>0</v>
      </c>
      <c r="O1041" s="6">
        <f t="shared" si="1775"/>
        <v>0</v>
      </c>
      <c r="P1041" s="6">
        <f t="shared" si="1775"/>
        <v>0</v>
      </c>
      <c r="Q1041" s="6">
        <f t="shared" si="1775"/>
        <v>0</v>
      </c>
      <c r="R1041" s="6">
        <f t="shared" si="1775"/>
        <v>0</v>
      </c>
      <c r="S1041" s="6">
        <f t="shared" si="1775"/>
        <v>0</v>
      </c>
      <c r="T1041" s="6">
        <f t="shared" si="1775"/>
        <v>0</v>
      </c>
      <c r="U1041" s="6">
        <f t="shared" si="1775"/>
        <v>0</v>
      </c>
      <c r="V1041" s="6">
        <f t="shared" si="1775"/>
        <v>35097.850906</v>
      </c>
      <c r="W1041" s="6">
        <f t="shared" si="1775"/>
        <v>0</v>
      </c>
      <c r="X1041" s="6">
        <f t="shared" si="1775"/>
        <v>0</v>
      </c>
      <c r="Y1041" s="6">
        <f t="shared" si="1775"/>
        <v>0</v>
      </c>
      <c r="Z1041" s="6">
        <f t="shared" si="1775"/>
        <v>0</v>
      </c>
      <c r="AA1041" s="6">
        <f t="shared" si="1775"/>
        <v>0</v>
      </c>
      <c r="AB1041" s="6">
        <f t="shared" si="1775"/>
        <v>0</v>
      </c>
      <c r="AC1041" s="67"/>
      <c r="AD1041" s="55"/>
    </row>
    <row r="1042" spans="1:30" s="52" customFormat="1">
      <c r="A1042" s="95" t="s">
        <v>148</v>
      </c>
      <c r="B1042" s="200">
        <v>2398772</v>
      </c>
      <c r="C1042" s="186">
        <f t="shared" si="1715"/>
        <v>199897.67</v>
      </c>
      <c r="D1042" s="5"/>
      <c r="E1042" s="5"/>
      <c r="F1042" s="5">
        <v>5.67E-2</v>
      </c>
      <c r="G1042" s="5"/>
      <c r="H1042" s="5">
        <v>0.29680000000000001</v>
      </c>
      <c r="I1042" s="5"/>
      <c r="J1042" s="5"/>
      <c r="K1042" s="5"/>
      <c r="L1042" s="5"/>
      <c r="M1042" s="5"/>
      <c r="N1042" s="37">
        <v>0.1091</v>
      </c>
      <c r="O1042" s="5"/>
      <c r="P1042" s="5"/>
      <c r="Q1042" s="5"/>
      <c r="R1042" s="5"/>
      <c r="S1042" s="5"/>
      <c r="T1042" s="5"/>
      <c r="U1042" s="5"/>
      <c r="V1042" s="5">
        <v>0.53739999999999999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2"/>
      <c r="C1043" s="186"/>
      <c r="D1043" s="6">
        <f t="shared" ref="D1043" si="1776">$C1042*D1042</f>
        <v>0</v>
      </c>
      <c r="E1043" s="6">
        <f t="shared" ref="E1043" si="1777">$C1042*E1042</f>
        <v>0</v>
      </c>
      <c r="F1043" s="6">
        <f t="shared" ref="F1043:AB1043" si="1778">$C1042*F1042</f>
        <v>11334.197889000001</v>
      </c>
      <c r="G1043" s="6">
        <f t="shared" si="1778"/>
        <v>0</v>
      </c>
      <c r="H1043" s="6">
        <f t="shared" si="1778"/>
        <v>59329.628456000006</v>
      </c>
      <c r="I1043" s="6">
        <f t="shared" si="1778"/>
        <v>0</v>
      </c>
      <c r="J1043" s="6">
        <f t="shared" si="1778"/>
        <v>0</v>
      </c>
      <c r="K1043" s="6">
        <f t="shared" si="1778"/>
        <v>0</v>
      </c>
      <c r="L1043" s="6">
        <f t="shared" si="1778"/>
        <v>0</v>
      </c>
      <c r="M1043" s="6">
        <f t="shared" si="1778"/>
        <v>0</v>
      </c>
      <c r="N1043" s="6">
        <f t="shared" si="1778"/>
        <v>21808.835797000003</v>
      </c>
      <c r="O1043" s="6">
        <f t="shared" si="1778"/>
        <v>0</v>
      </c>
      <c r="P1043" s="6">
        <f t="shared" si="1778"/>
        <v>0</v>
      </c>
      <c r="Q1043" s="6">
        <f t="shared" si="1778"/>
        <v>0</v>
      </c>
      <c r="R1043" s="6">
        <f t="shared" si="1778"/>
        <v>0</v>
      </c>
      <c r="S1043" s="6">
        <f t="shared" si="1778"/>
        <v>0</v>
      </c>
      <c r="T1043" s="6">
        <f t="shared" si="1778"/>
        <v>0</v>
      </c>
      <c r="U1043" s="6">
        <f t="shared" si="1778"/>
        <v>0</v>
      </c>
      <c r="V1043" s="6">
        <f t="shared" si="1778"/>
        <v>107425.00785800001</v>
      </c>
      <c r="W1043" s="6">
        <f t="shared" si="1778"/>
        <v>0</v>
      </c>
      <c r="X1043" s="6">
        <f t="shared" si="1778"/>
        <v>0</v>
      </c>
      <c r="Y1043" s="6">
        <f t="shared" si="1778"/>
        <v>0</v>
      </c>
      <c r="Z1043" s="6">
        <f t="shared" si="1778"/>
        <v>0</v>
      </c>
      <c r="AA1043" s="6">
        <f t="shared" si="1778"/>
        <v>0</v>
      </c>
      <c r="AB1043" s="6">
        <f t="shared" si="1778"/>
        <v>0</v>
      </c>
      <c r="AC1043" s="67"/>
      <c r="AD1043" s="55"/>
    </row>
    <row r="1044" spans="1:30" s="52" customFormat="1">
      <c r="A1044" s="95" t="s">
        <v>182</v>
      </c>
      <c r="B1044" s="200">
        <v>3702255</v>
      </c>
      <c r="C1044" s="186">
        <f t="shared" si="1715"/>
        <v>308521.25</v>
      </c>
      <c r="D1044" s="5"/>
      <c r="E1044" s="5"/>
      <c r="F1044" s="5"/>
      <c r="G1044" s="5"/>
      <c r="H1044" s="5">
        <v>0.1933</v>
      </c>
      <c r="I1044" s="5"/>
      <c r="J1044" s="5"/>
      <c r="K1044" s="5"/>
      <c r="L1044" s="5"/>
      <c r="M1044" s="5"/>
      <c r="N1044" s="37">
        <v>0.17</v>
      </c>
      <c r="O1044" s="5"/>
      <c r="P1044" s="5"/>
      <c r="Q1044" s="5"/>
      <c r="R1044" s="5"/>
      <c r="S1044" s="5"/>
      <c r="T1044" s="5"/>
      <c r="U1044" s="5"/>
      <c r="V1044" s="5">
        <v>0.63670000000000004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2"/>
      <c r="C1045" s="186"/>
      <c r="D1045" s="6">
        <f t="shared" ref="D1045" si="1779">$C1044*D1044</f>
        <v>0</v>
      </c>
      <c r="E1045" s="6">
        <f t="shared" ref="E1045" si="1780">$C1044*E1044</f>
        <v>0</v>
      </c>
      <c r="F1045" s="6">
        <f t="shared" ref="F1045:N1045" si="1781">$C1044*F1044</f>
        <v>0</v>
      </c>
      <c r="G1045" s="6">
        <f t="shared" si="1781"/>
        <v>0</v>
      </c>
      <c r="H1045" s="6">
        <f t="shared" si="1781"/>
        <v>59637.157625</v>
      </c>
      <c r="I1045" s="6">
        <f t="shared" si="1781"/>
        <v>0</v>
      </c>
      <c r="J1045" s="6">
        <f t="shared" si="1781"/>
        <v>0</v>
      </c>
      <c r="K1045" s="6">
        <f t="shared" si="1781"/>
        <v>0</v>
      </c>
      <c r="L1045" s="6">
        <f t="shared" si="1781"/>
        <v>0</v>
      </c>
      <c r="M1045" s="6">
        <f t="shared" si="1781"/>
        <v>0</v>
      </c>
      <c r="N1045" s="6">
        <f t="shared" si="1781"/>
        <v>52448.612500000003</v>
      </c>
      <c r="O1045" s="6">
        <f t="shared" ref="O1045" si="1782">$C1044*O1044</f>
        <v>0</v>
      </c>
      <c r="P1045" s="6">
        <f t="shared" ref="P1045" si="1783">$C1044*P1044</f>
        <v>0</v>
      </c>
      <c r="Q1045" s="6">
        <f t="shared" ref="Q1045:AB1045" si="1784">$C1044*Q1044</f>
        <v>0</v>
      </c>
      <c r="R1045" s="6">
        <f t="shared" si="1784"/>
        <v>0</v>
      </c>
      <c r="S1045" s="6">
        <f t="shared" si="1784"/>
        <v>0</v>
      </c>
      <c r="T1045" s="6">
        <f t="shared" si="1784"/>
        <v>0</v>
      </c>
      <c r="U1045" s="6">
        <f t="shared" si="1784"/>
        <v>0</v>
      </c>
      <c r="V1045" s="6">
        <f t="shared" si="1784"/>
        <v>196435.47987500002</v>
      </c>
      <c r="W1045" s="6">
        <f t="shared" si="1784"/>
        <v>0</v>
      </c>
      <c r="X1045" s="6">
        <f t="shared" si="1784"/>
        <v>0</v>
      </c>
      <c r="Y1045" s="6">
        <f t="shared" si="1784"/>
        <v>0</v>
      </c>
      <c r="Z1045" s="6">
        <f t="shared" si="1784"/>
        <v>0</v>
      </c>
      <c r="AA1045" s="6">
        <f t="shared" si="1784"/>
        <v>0</v>
      </c>
      <c r="AB1045" s="6">
        <f t="shared" si="1784"/>
        <v>0</v>
      </c>
      <c r="AC1045" s="67"/>
      <c r="AD1045" s="55"/>
    </row>
    <row r="1046" spans="1:30" s="52" customFormat="1">
      <c r="A1046" s="95" t="s">
        <v>181</v>
      </c>
      <c r="B1046" s="200">
        <v>6463691</v>
      </c>
      <c r="C1046" s="186">
        <f t="shared" si="1715"/>
        <v>538640.92000000004</v>
      </c>
      <c r="D1046" s="5"/>
      <c r="E1046" s="5"/>
      <c r="F1046" s="5">
        <v>4.7399999999999998E-2</v>
      </c>
      <c r="G1046" s="5"/>
      <c r="H1046" s="5"/>
      <c r="I1046" s="5"/>
      <c r="J1046" s="5"/>
      <c r="K1046" s="5"/>
      <c r="L1046" s="5"/>
      <c r="M1046" s="5"/>
      <c r="N1046" s="37"/>
      <c r="O1046" s="5"/>
      <c r="P1046" s="5"/>
      <c r="Q1046" s="5"/>
      <c r="R1046" s="5"/>
      <c r="S1046" s="5"/>
      <c r="T1046" s="5"/>
      <c r="U1046" s="5"/>
      <c r="V1046" s="5">
        <v>0.9526</v>
      </c>
      <c r="W1046" s="5"/>
      <c r="X1046" s="5"/>
      <c r="Y1046" s="5"/>
      <c r="Z1046" s="5"/>
      <c r="AA1046" s="5"/>
      <c r="AB1046" s="5"/>
      <c r="AC1046" s="67"/>
      <c r="AD1046" s="55"/>
    </row>
    <row r="1047" spans="1:30" s="52" customFormat="1">
      <c r="A1047" s="96"/>
      <c r="B1047" s="12"/>
      <c r="C1047" s="186"/>
      <c r="D1047" s="6">
        <f t="shared" ref="D1047" si="1785">$C1046*D1046</f>
        <v>0</v>
      </c>
      <c r="E1047" s="6">
        <f t="shared" ref="E1047" si="1786">$C1046*E1046</f>
        <v>0</v>
      </c>
      <c r="F1047" s="6">
        <f t="shared" ref="F1047:N1047" si="1787">$C1046*F1046</f>
        <v>25531.579608</v>
      </c>
      <c r="G1047" s="6">
        <f t="shared" si="1787"/>
        <v>0</v>
      </c>
      <c r="H1047" s="6">
        <f t="shared" si="1787"/>
        <v>0</v>
      </c>
      <c r="I1047" s="6">
        <f t="shared" si="1787"/>
        <v>0</v>
      </c>
      <c r="J1047" s="6">
        <f t="shared" si="1787"/>
        <v>0</v>
      </c>
      <c r="K1047" s="6">
        <f t="shared" si="1787"/>
        <v>0</v>
      </c>
      <c r="L1047" s="6">
        <f t="shared" si="1787"/>
        <v>0</v>
      </c>
      <c r="M1047" s="6">
        <f t="shared" si="1787"/>
        <v>0</v>
      </c>
      <c r="N1047" s="6">
        <f t="shared" si="1787"/>
        <v>0</v>
      </c>
      <c r="O1047" s="6">
        <f t="shared" ref="O1047" si="1788">$C1046*O1046</f>
        <v>0</v>
      </c>
      <c r="P1047" s="6">
        <f t="shared" ref="P1047" si="1789">$C1046*P1046</f>
        <v>0</v>
      </c>
      <c r="Q1047" s="6">
        <f t="shared" ref="Q1047:AB1047" si="1790">$C1046*Q1046</f>
        <v>0</v>
      </c>
      <c r="R1047" s="6">
        <f t="shared" si="1790"/>
        <v>0</v>
      </c>
      <c r="S1047" s="6">
        <f t="shared" si="1790"/>
        <v>0</v>
      </c>
      <c r="T1047" s="6">
        <f t="shared" si="1790"/>
        <v>0</v>
      </c>
      <c r="U1047" s="6">
        <f t="shared" si="1790"/>
        <v>0</v>
      </c>
      <c r="V1047" s="6">
        <f t="shared" si="1790"/>
        <v>513109.34039200004</v>
      </c>
      <c r="W1047" s="6">
        <f t="shared" si="1790"/>
        <v>0</v>
      </c>
      <c r="X1047" s="6">
        <f t="shared" si="1790"/>
        <v>0</v>
      </c>
      <c r="Y1047" s="6">
        <f t="shared" si="1790"/>
        <v>0</v>
      </c>
      <c r="Z1047" s="6">
        <f t="shared" si="1790"/>
        <v>0</v>
      </c>
      <c r="AA1047" s="6">
        <f t="shared" si="1790"/>
        <v>0</v>
      </c>
      <c r="AB1047" s="6">
        <f t="shared" si="1790"/>
        <v>0</v>
      </c>
      <c r="AC1047" s="67"/>
      <c r="AD1047" s="55"/>
    </row>
    <row r="1048" spans="1:30" s="52" customFormat="1">
      <c r="A1048" s="95" t="s">
        <v>236</v>
      </c>
      <c r="B1048" s="200">
        <v>1087811</v>
      </c>
      <c r="C1048" s="186">
        <f t="shared" si="1715"/>
        <v>90650.92</v>
      </c>
      <c r="D1048" s="5"/>
      <c r="E1048" s="5"/>
      <c r="F1048" s="5"/>
      <c r="G1048" s="5"/>
      <c r="H1048" s="5">
        <v>0.33050000000000002</v>
      </c>
      <c r="I1048" s="5"/>
      <c r="J1048" s="5"/>
      <c r="K1048" s="5"/>
      <c r="L1048" s="5"/>
      <c r="M1048" s="5">
        <v>1.38E-2</v>
      </c>
      <c r="N1048" s="37"/>
      <c r="O1048" s="5"/>
      <c r="P1048" s="5"/>
      <c r="Q1048" s="5"/>
      <c r="R1048" s="5"/>
      <c r="S1048" s="5"/>
      <c r="T1048" s="5">
        <v>1.35E-2</v>
      </c>
      <c r="U1048" s="5"/>
      <c r="V1048" s="5">
        <v>0.64219999999999999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2"/>
      <c r="C1049" s="186"/>
      <c r="D1049" s="6">
        <f t="shared" ref="D1049" si="1791">$C1048*D1048</f>
        <v>0</v>
      </c>
      <c r="E1049" s="6">
        <f t="shared" ref="E1049" si="1792">$C1048*E1048</f>
        <v>0</v>
      </c>
      <c r="F1049" s="6">
        <f t="shared" ref="F1049:N1049" si="1793">$C1048*F1048</f>
        <v>0</v>
      </c>
      <c r="G1049" s="6">
        <f t="shared" si="1793"/>
        <v>0</v>
      </c>
      <c r="H1049" s="6">
        <f t="shared" si="1793"/>
        <v>29960.129059999999</v>
      </c>
      <c r="I1049" s="6">
        <f t="shared" si="1793"/>
        <v>0</v>
      </c>
      <c r="J1049" s="6">
        <f t="shared" si="1793"/>
        <v>0</v>
      </c>
      <c r="K1049" s="6">
        <f t="shared" si="1793"/>
        <v>0</v>
      </c>
      <c r="L1049" s="6">
        <f t="shared" si="1793"/>
        <v>0</v>
      </c>
      <c r="M1049" s="6">
        <f t="shared" si="1793"/>
        <v>1250.982696</v>
      </c>
      <c r="N1049" s="6">
        <f t="shared" si="1793"/>
        <v>0</v>
      </c>
      <c r="O1049" s="6">
        <f t="shared" ref="O1049" si="1794">$C1048*O1048</f>
        <v>0</v>
      </c>
      <c r="P1049" s="6">
        <f t="shared" ref="P1049" si="1795">$C1048*P1048</f>
        <v>0</v>
      </c>
      <c r="Q1049" s="6">
        <f t="shared" ref="Q1049:AB1049" si="1796">$C1048*Q1048</f>
        <v>0</v>
      </c>
      <c r="R1049" s="6">
        <f t="shared" si="1796"/>
        <v>0</v>
      </c>
      <c r="S1049" s="6">
        <f t="shared" si="1796"/>
        <v>0</v>
      </c>
      <c r="T1049" s="6">
        <f t="shared" si="1796"/>
        <v>1223.7874199999999</v>
      </c>
      <c r="U1049" s="6">
        <f t="shared" si="1796"/>
        <v>0</v>
      </c>
      <c r="V1049" s="6">
        <f t="shared" si="1796"/>
        <v>58216.020823999999</v>
      </c>
      <c r="W1049" s="6">
        <f t="shared" si="1796"/>
        <v>0</v>
      </c>
      <c r="X1049" s="6">
        <f t="shared" si="1796"/>
        <v>0</v>
      </c>
      <c r="Y1049" s="6">
        <f t="shared" si="1796"/>
        <v>0</v>
      </c>
      <c r="Z1049" s="6">
        <f t="shared" si="1796"/>
        <v>0</v>
      </c>
      <c r="AA1049" s="6">
        <f t="shared" si="1796"/>
        <v>0</v>
      </c>
      <c r="AB1049" s="6">
        <f t="shared" si="1796"/>
        <v>0</v>
      </c>
      <c r="AC1049" s="67"/>
      <c r="AD1049" s="55"/>
    </row>
    <row r="1050" spans="1:30" s="52" customFormat="1">
      <c r="A1050" s="95" t="s">
        <v>522</v>
      </c>
      <c r="B1050" s="200">
        <v>1010995</v>
      </c>
      <c r="C1050" s="186">
        <f t="shared" si="1715"/>
        <v>84249.58</v>
      </c>
      <c r="D1050" s="5">
        <v>1.7500000000000002E-2</v>
      </c>
      <c r="E1050" s="5"/>
      <c r="F1050" s="5">
        <v>0.19700000000000001</v>
      </c>
      <c r="G1050" s="5"/>
      <c r="H1050" s="5">
        <v>0.2213</v>
      </c>
      <c r="I1050" s="5"/>
      <c r="J1050" s="5"/>
      <c r="K1050" s="5"/>
      <c r="L1050" s="5"/>
      <c r="M1050" s="5">
        <v>3.6999999999999998E-2</v>
      </c>
      <c r="N1050" s="37"/>
      <c r="O1050" s="5"/>
      <c r="P1050" s="5"/>
      <c r="Q1050" s="5">
        <v>7.1000000000000004E-3</v>
      </c>
      <c r="R1050" s="5">
        <v>2.4799999999999999E-2</v>
      </c>
      <c r="S1050" s="5">
        <v>5.9999999999999995E-4</v>
      </c>
      <c r="T1050" s="5">
        <v>5.5399999999999998E-2</v>
      </c>
      <c r="U1050" s="5"/>
      <c r="V1050" s="5">
        <v>0.41860000000000003</v>
      </c>
      <c r="W1050" s="5">
        <v>2.07E-2</v>
      </c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86"/>
      <c r="D1051" s="6">
        <f t="shared" ref="D1051" si="1797">$C1050*D1050</f>
        <v>1474.3676500000001</v>
      </c>
      <c r="E1051" s="6">
        <f t="shared" ref="E1051" si="1798">$C1050*E1050</f>
        <v>0</v>
      </c>
      <c r="F1051" s="6">
        <f t="shared" ref="F1051:AB1051" si="1799">$C1050*F1050</f>
        <v>16597.167260000002</v>
      </c>
      <c r="G1051" s="6">
        <f t="shared" si="1799"/>
        <v>0</v>
      </c>
      <c r="H1051" s="6">
        <f t="shared" si="1799"/>
        <v>18644.432054000001</v>
      </c>
      <c r="I1051" s="6">
        <f t="shared" si="1799"/>
        <v>0</v>
      </c>
      <c r="J1051" s="6">
        <f t="shared" si="1799"/>
        <v>0</v>
      </c>
      <c r="K1051" s="6">
        <f t="shared" si="1799"/>
        <v>0</v>
      </c>
      <c r="L1051" s="6">
        <f t="shared" si="1799"/>
        <v>0</v>
      </c>
      <c r="M1051" s="6">
        <f t="shared" si="1799"/>
        <v>3117.2344600000001</v>
      </c>
      <c r="N1051" s="6">
        <f t="shared" si="1799"/>
        <v>0</v>
      </c>
      <c r="O1051" s="6">
        <f t="shared" si="1799"/>
        <v>0</v>
      </c>
      <c r="P1051" s="6">
        <f t="shared" si="1799"/>
        <v>0</v>
      </c>
      <c r="Q1051" s="6">
        <f t="shared" si="1799"/>
        <v>598.17201800000009</v>
      </c>
      <c r="R1051" s="6">
        <f t="shared" si="1799"/>
        <v>2089.389584</v>
      </c>
      <c r="S1051" s="6">
        <f t="shared" si="1799"/>
        <v>50.549747999999994</v>
      </c>
      <c r="T1051" s="6">
        <f t="shared" si="1799"/>
        <v>4667.4267319999999</v>
      </c>
      <c r="U1051" s="6">
        <f t="shared" si="1799"/>
        <v>0</v>
      </c>
      <c r="V1051" s="6">
        <f t="shared" si="1799"/>
        <v>35266.874188000002</v>
      </c>
      <c r="W1051" s="6">
        <f t="shared" si="1799"/>
        <v>1743.966306</v>
      </c>
      <c r="X1051" s="6">
        <f t="shared" si="1799"/>
        <v>0</v>
      </c>
      <c r="Y1051" s="6">
        <f t="shared" si="1799"/>
        <v>0</v>
      </c>
      <c r="Z1051" s="6">
        <f t="shared" si="1799"/>
        <v>0</v>
      </c>
      <c r="AA1051" s="6">
        <f t="shared" si="1799"/>
        <v>0</v>
      </c>
      <c r="AB1051" s="6">
        <f t="shared" si="1799"/>
        <v>0</v>
      </c>
      <c r="AC1051" s="67"/>
      <c r="AD1051" s="55"/>
    </row>
    <row r="1052" spans="1:30" s="52" customFormat="1">
      <c r="A1052" s="95" t="s">
        <v>523</v>
      </c>
      <c r="B1052" s="200">
        <v>4816536</v>
      </c>
      <c r="C1052" s="186">
        <f t="shared" si="1715"/>
        <v>401378</v>
      </c>
      <c r="D1052" s="5"/>
      <c r="E1052" s="5"/>
      <c r="F1052" s="5">
        <v>4.7399999999999998E-2</v>
      </c>
      <c r="G1052" s="5"/>
      <c r="H1052" s="5"/>
      <c r="I1052" s="5"/>
      <c r="J1052" s="5"/>
      <c r="K1052" s="5"/>
      <c r="L1052" s="5"/>
      <c r="M1052" s="5"/>
      <c r="N1052" s="37"/>
      <c r="O1052" s="5"/>
      <c r="P1052" s="5"/>
      <c r="Q1052" s="5"/>
      <c r="R1052" s="5"/>
      <c r="S1052" s="5"/>
      <c r="T1052" s="5"/>
      <c r="U1052" s="5"/>
      <c r="V1052" s="5">
        <v>0.9526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86"/>
      <c r="D1053" s="6">
        <f t="shared" ref="D1053" si="1800">$C1052*D1052</f>
        <v>0</v>
      </c>
      <c r="E1053" s="6">
        <f t="shared" ref="E1053" si="1801">$C1052*E1052</f>
        <v>0</v>
      </c>
      <c r="F1053" s="6">
        <f t="shared" ref="F1053:AB1053" si="1802">$C1052*F1052</f>
        <v>19025.317199999998</v>
      </c>
      <c r="G1053" s="6">
        <f t="shared" si="1802"/>
        <v>0</v>
      </c>
      <c r="H1053" s="6">
        <f t="shared" si="1802"/>
        <v>0</v>
      </c>
      <c r="I1053" s="6">
        <f t="shared" si="1802"/>
        <v>0</v>
      </c>
      <c r="J1053" s="6">
        <f t="shared" si="1802"/>
        <v>0</v>
      </c>
      <c r="K1053" s="6">
        <f t="shared" si="1802"/>
        <v>0</v>
      </c>
      <c r="L1053" s="6">
        <f t="shared" si="1802"/>
        <v>0</v>
      </c>
      <c r="M1053" s="6">
        <f t="shared" si="1802"/>
        <v>0</v>
      </c>
      <c r="N1053" s="6">
        <f t="shared" si="1802"/>
        <v>0</v>
      </c>
      <c r="O1053" s="6">
        <f t="shared" si="1802"/>
        <v>0</v>
      </c>
      <c r="P1053" s="6">
        <f t="shared" si="1802"/>
        <v>0</v>
      </c>
      <c r="Q1053" s="6">
        <f t="shared" si="1802"/>
        <v>0</v>
      </c>
      <c r="R1053" s="6">
        <f t="shared" si="1802"/>
        <v>0</v>
      </c>
      <c r="S1053" s="6">
        <f t="shared" si="1802"/>
        <v>0</v>
      </c>
      <c r="T1053" s="6">
        <f t="shared" si="1802"/>
        <v>0</v>
      </c>
      <c r="U1053" s="6">
        <f t="shared" si="1802"/>
        <v>0</v>
      </c>
      <c r="V1053" s="6">
        <f t="shared" si="1802"/>
        <v>382352.68280000001</v>
      </c>
      <c r="W1053" s="6">
        <f t="shared" si="1802"/>
        <v>0</v>
      </c>
      <c r="X1053" s="6">
        <f t="shared" si="1802"/>
        <v>0</v>
      </c>
      <c r="Y1053" s="6">
        <f t="shared" si="1802"/>
        <v>0</v>
      </c>
      <c r="Z1053" s="6">
        <f t="shared" si="1802"/>
        <v>0</v>
      </c>
      <c r="AA1053" s="6">
        <f t="shared" si="1802"/>
        <v>0</v>
      </c>
      <c r="AB1053" s="6">
        <f t="shared" si="1802"/>
        <v>0</v>
      </c>
      <c r="AC1053" s="67"/>
      <c r="AD1053" s="55"/>
    </row>
    <row r="1054" spans="1:30" s="52" customFormat="1">
      <c r="A1054" s="95" t="s">
        <v>524</v>
      </c>
      <c r="B1054" s="200">
        <v>1170458</v>
      </c>
      <c r="C1054" s="163">
        <f t="shared" si="1715"/>
        <v>97538.17</v>
      </c>
      <c r="D1054" s="5">
        <v>8.0000000000000002E-3</v>
      </c>
      <c r="E1054" s="5"/>
      <c r="F1054" s="5"/>
      <c r="G1054" s="5"/>
      <c r="H1054" s="5">
        <v>0.33679999999999999</v>
      </c>
      <c r="I1054" s="5"/>
      <c r="J1054" s="5"/>
      <c r="K1054" s="5"/>
      <c r="L1054" s="5"/>
      <c r="M1054" s="5">
        <v>2.0899999999999998E-2</v>
      </c>
      <c r="N1054" s="37"/>
      <c r="O1054" s="5"/>
      <c r="P1054" s="5"/>
      <c r="Q1054" s="5"/>
      <c r="R1054" s="5"/>
      <c r="S1054" s="5"/>
      <c r="T1054" s="5">
        <v>3.0700000000000002E-2</v>
      </c>
      <c r="U1054" s="5"/>
      <c r="V1054" s="5">
        <v>0.60360000000000003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62"/>
      <c r="D1055" s="6">
        <f t="shared" ref="D1055" si="1803">$C1054*D1054</f>
        <v>780.30535999999995</v>
      </c>
      <c r="E1055" s="6">
        <f t="shared" ref="E1055" si="1804">$C1054*E1054</f>
        <v>0</v>
      </c>
      <c r="F1055" s="6">
        <f t="shared" ref="F1055:AB1055" si="1805">$C1054*F1054</f>
        <v>0</v>
      </c>
      <c r="G1055" s="6">
        <f t="shared" si="1805"/>
        <v>0</v>
      </c>
      <c r="H1055" s="6">
        <f t="shared" si="1805"/>
        <v>32850.855656</v>
      </c>
      <c r="I1055" s="6">
        <f t="shared" si="1805"/>
        <v>0</v>
      </c>
      <c r="J1055" s="6">
        <f t="shared" si="1805"/>
        <v>0</v>
      </c>
      <c r="K1055" s="6">
        <f t="shared" si="1805"/>
        <v>0</v>
      </c>
      <c r="L1055" s="6">
        <f t="shared" si="1805"/>
        <v>0</v>
      </c>
      <c r="M1055" s="6">
        <f t="shared" si="1805"/>
        <v>2038.5477529999998</v>
      </c>
      <c r="N1055" s="6">
        <f t="shared" si="1805"/>
        <v>0</v>
      </c>
      <c r="O1055" s="6">
        <f t="shared" si="1805"/>
        <v>0</v>
      </c>
      <c r="P1055" s="6">
        <f t="shared" si="1805"/>
        <v>0</v>
      </c>
      <c r="Q1055" s="6">
        <f t="shared" si="1805"/>
        <v>0</v>
      </c>
      <c r="R1055" s="6">
        <f t="shared" si="1805"/>
        <v>0</v>
      </c>
      <c r="S1055" s="6">
        <f t="shared" si="1805"/>
        <v>0</v>
      </c>
      <c r="T1055" s="6">
        <f t="shared" si="1805"/>
        <v>2994.4218190000001</v>
      </c>
      <c r="U1055" s="6">
        <f t="shared" si="1805"/>
        <v>0</v>
      </c>
      <c r="V1055" s="6">
        <f t="shared" si="1805"/>
        <v>58874.039411999998</v>
      </c>
      <c r="W1055" s="6">
        <f t="shared" si="1805"/>
        <v>0</v>
      </c>
      <c r="X1055" s="6">
        <f t="shared" si="1805"/>
        <v>0</v>
      </c>
      <c r="Y1055" s="6">
        <f t="shared" si="1805"/>
        <v>0</v>
      </c>
      <c r="Z1055" s="6">
        <f t="shared" si="1805"/>
        <v>0</v>
      </c>
      <c r="AA1055" s="6">
        <f t="shared" si="1805"/>
        <v>0</v>
      </c>
      <c r="AB1055" s="6">
        <f t="shared" si="1805"/>
        <v>0</v>
      </c>
      <c r="AC1055" s="67"/>
      <c r="AD1055" s="55"/>
    </row>
    <row r="1056" spans="1:30" s="52" customFormat="1">
      <c r="A1056" s="16" t="s">
        <v>50</v>
      </c>
      <c r="B1056" s="9">
        <f>SUM(B1016:B1054)</f>
        <v>36883088</v>
      </c>
      <c r="C1056" s="164">
        <f>SUM(C1016:C1054)</f>
        <v>3073590.69</v>
      </c>
      <c r="D1056" s="9">
        <f>D1017+D1019+D1021+D1023+D1025+D1027+D1029+D1031+D1033+D1035+D1037+D1039+D1041+D1043+D1045+D1047+D1049+D1051+D1053+D1055</f>
        <v>12251.424714000002</v>
      </c>
      <c r="E1056" s="9">
        <f>E1017+E1019+E1021+E1023+E1025+E1027+E1029+E1031+E1033+E1035+E1037+E1039+E1041+E1043+E1045+E1047+E1049+E1051+E1053+E1055</f>
        <v>5395.1066179999998</v>
      </c>
      <c r="F1056" s="9">
        <f t="shared" ref="F1056" si="1806">F1017+F1019+F1021+F1023+F1025+F1027+F1029+F1031+F1033+F1035+F1037+F1039+F1041+F1043+F1045+F1047+F1049+F1051+F1053+F1055</f>
        <v>88165.226224999991</v>
      </c>
      <c r="G1056" s="9">
        <f t="shared" ref="G1056" si="1807">G1017+G1019+G1021+G1023+G1025+G1027+G1029+G1031+G1033+G1035+G1037+G1039+G1041+G1043+G1045+G1047+G1049+G1051+G1053+G1055</f>
        <v>2827.8060579999997</v>
      </c>
      <c r="H1056" s="9">
        <f t="shared" ref="H1056:AB1056" si="1808">H1017+H1019+H1021+H1023+H1025+H1027+H1029+H1031+H1033+H1035+H1037+H1039+H1041+H1043+H1045+H1047+H1049+H1051+H1053+H1055</f>
        <v>402815.65752300003</v>
      </c>
      <c r="I1056" s="9">
        <f t="shared" si="1808"/>
        <v>5308.271452</v>
      </c>
      <c r="J1056" s="9">
        <f t="shared" si="1808"/>
        <v>766.41472599999997</v>
      </c>
      <c r="K1056" s="9">
        <f t="shared" si="1808"/>
        <v>1211.916882</v>
      </c>
      <c r="L1056" s="9">
        <f t="shared" si="1808"/>
        <v>600.29527799999994</v>
      </c>
      <c r="M1056" s="9">
        <f t="shared" si="1808"/>
        <v>26261.512667000003</v>
      </c>
      <c r="N1056" s="9">
        <f t="shared" si="1808"/>
        <v>79614.800495000003</v>
      </c>
      <c r="O1056" s="9">
        <f t="shared" si="1808"/>
        <v>887.22887000000003</v>
      </c>
      <c r="P1056" s="9">
        <f t="shared" si="1808"/>
        <v>0</v>
      </c>
      <c r="Q1056" s="9">
        <f t="shared" si="1808"/>
        <v>18674.622366000003</v>
      </c>
      <c r="R1056" s="9">
        <f t="shared" si="1808"/>
        <v>9227.32798</v>
      </c>
      <c r="S1056" s="9">
        <f t="shared" si="1808"/>
        <v>1780.3462919999997</v>
      </c>
      <c r="T1056" s="9">
        <f t="shared" si="1808"/>
        <v>36166.908835000002</v>
      </c>
      <c r="U1056" s="9">
        <f t="shared" si="1808"/>
        <v>653.15146600000003</v>
      </c>
      <c r="V1056" s="9">
        <f t="shared" si="1808"/>
        <v>2340911.2702690004</v>
      </c>
      <c r="W1056" s="9">
        <f t="shared" si="1808"/>
        <v>11887.295577999999</v>
      </c>
      <c r="X1056" s="9">
        <f t="shared" si="1808"/>
        <v>27255.351042000002</v>
      </c>
      <c r="Y1056" s="9">
        <f t="shared" si="1808"/>
        <v>747.72887600000013</v>
      </c>
      <c r="Z1056" s="9">
        <f t="shared" si="1808"/>
        <v>158.37313600000002</v>
      </c>
      <c r="AA1056" s="9">
        <f t="shared" si="1808"/>
        <v>22.652652</v>
      </c>
      <c r="AB1056" s="9">
        <f t="shared" si="1808"/>
        <v>0</v>
      </c>
      <c r="AC1056" s="67"/>
      <c r="AD1056" s="55"/>
    </row>
    <row r="1057" spans="1:30" s="52" customFormat="1">
      <c r="A1057" s="16"/>
      <c r="B1057" s="9"/>
      <c r="C1057" s="164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67"/>
      <c r="AD1057" s="55"/>
    </row>
    <row r="1058" spans="1:30" s="52" customFormat="1">
      <c r="A1058" s="86"/>
      <c r="B1058" s="26"/>
      <c r="C1058" s="165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67"/>
      <c r="AD1058" s="55"/>
    </row>
    <row r="1059" spans="1:30" s="52" customFormat="1" ht="13.8" thickBot="1">
      <c r="A1059" s="81" t="s">
        <v>508</v>
      </c>
      <c r="B1059" s="126"/>
      <c r="C1059" s="157"/>
      <c r="D1059" s="126"/>
      <c r="E1059" s="126"/>
      <c r="F1059" s="126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67"/>
      <c r="AD1059" s="55"/>
    </row>
    <row r="1060" spans="1:30" s="52" customFormat="1" ht="13.8" thickBot="1">
      <c r="A1060" s="112" t="s">
        <v>1</v>
      </c>
      <c r="B1060" s="113" t="s">
        <v>2</v>
      </c>
      <c r="C1060" s="158" t="s">
        <v>3</v>
      </c>
      <c r="D1060" s="213" t="s">
        <v>4</v>
      </c>
      <c r="E1060" s="214"/>
      <c r="F1060" s="214"/>
      <c r="G1060" s="214"/>
      <c r="H1060" s="214"/>
      <c r="I1060" s="214"/>
      <c r="J1060" s="214"/>
      <c r="K1060" s="214"/>
      <c r="L1060" s="214"/>
      <c r="M1060" s="214"/>
      <c r="N1060" s="214"/>
      <c r="O1060" s="214"/>
      <c r="P1060" s="214"/>
      <c r="Q1060" s="214"/>
      <c r="R1060" s="214"/>
      <c r="S1060" s="214"/>
      <c r="T1060" s="214"/>
      <c r="U1060" s="214"/>
      <c r="V1060" s="214"/>
      <c r="W1060" s="214"/>
      <c r="X1060" s="214"/>
      <c r="Y1060" s="214"/>
      <c r="Z1060" s="122"/>
      <c r="AA1060" s="122"/>
      <c r="AB1060" s="122"/>
      <c r="AC1060" s="67"/>
      <c r="AD1060" s="55"/>
    </row>
    <row r="1061" spans="1:30" s="52" customFormat="1">
      <c r="A1061" s="114" t="s">
        <v>5</v>
      </c>
      <c r="B1061" s="115" t="s">
        <v>6</v>
      </c>
      <c r="C1061" s="159" t="s">
        <v>6</v>
      </c>
      <c r="D1061" s="116"/>
      <c r="E1061" s="117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8"/>
      <c r="Z1061" s="115" t="s">
        <v>7</v>
      </c>
      <c r="AA1061" s="115"/>
      <c r="AB1061" s="115"/>
      <c r="AC1061" s="67"/>
      <c r="AD1061" s="55"/>
    </row>
    <row r="1062" spans="1:30" s="52" customFormat="1">
      <c r="A1062" s="114" t="s">
        <v>8</v>
      </c>
      <c r="B1062" s="115" t="s">
        <v>9</v>
      </c>
      <c r="C1062" s="159" t="s">
        <v>9</v>
      </c>
      <c r="D1062" s="119" t="s">
        <v>10</v>
      </c>
      <c r="E1062" s="115" t="s">
        <v>11</v>
      </c>
      <c r="F1062" s="115" t="s">
        <v>12</v>
      </c>
      <c r="G1062" s="115" t="s">
        <v>13</v>
      </c>
      <c r="H1062" s="115" t="s">
        <v>14</v>
      </c>
      <c r="I1062" s="115" t="s">
        <v>15</v>
      </c>
      <c r="J1062" s="115" t="s">
        <v>16</v>
      </c>
      <c r="K1062" s="115" t="s">
        <v>17</v>
      </c>
      <c r="L1062" s="115" t="s">
        <v>18</v>
      </c>
      <c r="M1062" s="115" t="s">
        <v>19</v>
      </c>
      <c r="N1062" s="115" t="s">
        <v>20</v>
      </c>
      <c r="O1062" s="115" t="s">
        <v>169</v>
      </c>
      <c r="P1062" s="115" t="s">
        <v>21</v>
      </c>
      <c r="Q1062" s="115" t="s">
        <v>22</v>
      </c>
      <c r="R1062" s="115" t="s">
        <v>23</v>
      </c>
      <c r="S1062" s="115" t="s">
        <v>24</v>
      </c>
      <c r="T1062" s="115" t="s">
        <v>25</v>
      </c>
      <c r="U1062" s="115" t="s">
        <v>26</v>
      </c>
      <c r="V1062" s="115" t="s">
        <v>27</v>
      </c>
      <c r="W1062" s="115" t="s">
        <v>28</v>
      </c>
      <c r="X1062" s="115" t="s">
        <v>29</v>
      </c>
      <c r="Y1062" s="115" t="s">
        <v>30</v>
      </c>
      <c r="Z1062" s="115" t="s">
        <v>31</v>
      </c>
      <c r="AA1062" s="115" t="s">
        <v>484</v>
      </c>
      <c r="AB1062" s="115" t="s">
        <v>467</v>
      </c>
      <c r="AC1062" s="67"/>
      <c r="AD1062" s="55"/>
    </row>
    <row r="1063" spans="1:30" s="52" customFormat="1">
      <c r="A1063" s="114"/>
      <c r="B1063" s="115"/>
      <c r="C1063" s="159" t="s">
        <v>624</v>
      </c>
      <c r="D1063" s="120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67"/>
      <c r="AD1063" s="55"/>
    </row>
    <row r="1064" spans="1:30" s="52" customFormat="1">
      <c r="A1064" s="95" t="s">
        <v>588</v>
      </c>
      <c r="B1064" s="18">
        <v>26393523</v>
      </c>
      <c r="C1064" s="163">
        <f>ROUND(B1064/12,2)</f>
        <v>2199460.25</v>
      </c>
      <c r="D1064" s="8"/>
      <c r="E1064" s="8"/>
      <c r="F1064" s="5">
        <v>6.7400000000000002E-2</v>
      </c>
      <c r="G1064" s="19"/>
      <c r="H1064" s="8"/>
      <c r="I1064" s="8"/>
      <c r="J1064" s="8"/>
      <c r="K1064" s="8"/>
      <c r="L1064" s="5">
        <v>0.93259999999999998</v>
      </c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67"/>
      <c r="AD1064" s="55"/>
    </row>
    <row r="1065" spans="1:30" s="52" customFormat="1">
      <c r="A1065" s="97"/>
      <c r="B1065" s="3"/>
      <c r="C1065" s="163"/>
      <c r="D1065" s="6">
        <f t="shared" ref="D1065" si="1809">$C1064*D1064</f>
        <v>0</v>
      </c>
      <c r="E1065" s="6">
        <f t="shared" ref="E1065" si="1810">$C1064*E1064</f>
        <v>0</v>
      </c>
      <c r="F1065" s="6">
        <f t="shared" ref="F1065:AB1065" si="1811">$C1064*F1064</f>
        <v>148243.62085000001</v>
      </c>
      <c r="G1065" s="6">
        <f t="shared" si="1811"/>
        <v>0</v>
      </c>
      <c r="H1065" s="6">
        <f t="shared" si="1811"/>
        <v>0</v>
      </c>
      <c r="I1065" s="6">
        <f t="shared" si="1811"/>
        <v>0</v>
      </c>
      <c r="J1065" s="6">
        <f t="shared" si="1811"/>
        <v>0</v>
      </c>
      <c r="K1065" s="6">
        <f t="shared" si="1811"/>
        <v>0</v>
      </c>
      <c r="L1065" s="6">
        <f t="shared" si="1811"/>
        <v>2051216.6291499999</v>
      </c>
      <c r="M1065" s="6">
        <f t="shared" si="1811"/>
        <v>0</v>
      </c>
      <c r="N1065" s="6">
        <f t="shared" si="1811"/>
        <v>0</v>
      </c>
      <c r="O1065" s="6">
        <f t="shared" si="1811"/>
        <v>0</v>
      </c>
      <c r="P1065" s="6">
        <f t="shared" si="1811"/>
        <v>0</v>
      </c>
      <c r="Q1065" s="6">
        <f t="shared" si="1811"/>
        <v>0</v>
      </c>
      <c r="R1065" s="6">
        <f t="shared" si="1811"/>
        <v>0</v>
      </c>
      <c r="S1065" s="6">
        <f t="shared" si="1811"/>
        <v>0</v>
      </c>
      <c r="T1065" s="6">
        <f t="shared" si="1811"/>
        <v>0</v>
      </c>
      <c r="U1065" s="6">
        <f t="shared" si="1811"/>
        <v>0</v>
      </c>
      <c r="V1065" s="6">
        <f t="shared" si="1811"/>
        <v>0</v>
      </c>
      <c r="W1065" s="6">
        <f t="shared" si="1811"/>
        <v>0</v>
      </c>
      <c r="X1065" s="6">
        <f t="shared" si="1811"/>
        <v>0</v>
      </c>
      <c r="Y1065" s="6">
        <f t="shared" si="1811"/>
        <v>0</v>
      </c>
      <c r="Z1065" s="6">
        <f t="shared" si="1811"/>
        <v>0</v>
      </c>
      <c r="AA1065" s="6">
        <f t="shared" si="1811"/>
        <v>0</v>
      </c>
      <c r="AB1065" s="6">
        <f t="shared" si="1811"/>
        <v>0</v>
      </c>
      <c r="AC1065" s="67"/>
      <c r="AD1065" s="55"/>
    </row>
    <row r="1066" spans="1:30" s="52" customFormat="1">
      <c r="A1066" s="95" t="s">
        <v>146</v>
      </c>
      <c r="B1066" s="29">
        <v>488027</v>
      </c>
      <c r="C1066" s="163">
        <f t="shared" ref="C1066:C1074" si="1812">ROUND(B1066/12,2)</f>
        <v>40668.92</v>
      </c>
      <c r="D1066" s="5"/>
      <c r="E1066" s="5"/>
      <c r="F1066" s="5">
        <v>0.9698</v>
      </c>
      <c r="G1066" s="5"/>
      <c r="H1066" s="5"/>
      <c r="I1066" s="5"/>
      <c r="J1066" s="5"/>
      <c r="K1066" s="5"/>
      <c r="L1066" s="5">
        <v>3.0200000000000001E-2</v>
      </c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67"/>
      <c r="AD1066" s="55"/>
    </row>
    <row r="1067" spans="1:30" s="52" customFormat="1">
      <c r="A1067" s="96"/>
      <c r="B1067" s="12"/>
      <c r="C1067" s="163"/>
      <c r="D1067" s="6">
        <f t="shared" ref="D1067:S1071" si="1813">$C1066*D1066</f>
        <v>0</v>
      </c>
      <c r="E1067" s="6">
        <f t="shared" ref="E1067:T1069" si="1814">$C1066*E1066</f>
        <v>0</v>
      </c>
      <c r="F1067" s="6">
        <f t="shared" ref="F1067:AB1067" si="1815">$C1066*F1066</f>
        <v>39440.718615999998</v>
      </c>
      <c r="G1067" s="6">
        <f t="shared" si="1815"/>
        <v>0</v>
      </c>
      <c r="H1067" s="6">
        <f t="shared" si="1815"/>
        <v>0</v>
      </c>
      <c r="I1067" s="6">
        <f t="shared" si="1815"/>
        <v>0</v>
      </c>
      <c r="J1067" s="6">
        <f t="shared" si="1815"/>
        <v>0</v>
      </c>
      <c r="K1067" s="6">
        <f t="shared" si="1815"/>
        <v>0</v>
      </c>
      <c r="L1067" s="6">
        <f t="shared" si="1815"/>
        <v>1228.201384</v>
      </c>
      <c r="M1067" s="6">
        <f t="shared" si="1815"/>
        <v>0</v>
      </c>
      <c r="N1067" s="6">
        <f t="shared" si="1815"/>
        <v>0</v>
      </c>
      <c r="O1067" s="6">
        <f t="shared" si="1815"/>
        <v>0</v>
      </c>
      <c r="P1067" s="6">
        <f t="shared" si="1815"/>
        <v>0</v>
      </c>
      <c r="Q1067" s="6">
        <f t="shared" si="1815"/>
        <v>0</v>
      </c>
      <c r="R1067" s="6">
        <f t="shared" si="1815"/>
        <v>0</v>
      </c>
      <c r="S1067" s="6">
        <f t="shared" si="1815"/>
        <v>0</v>
      </c>
      <c r="T1067" s="6">
        <f t="shared" si="1815"/>
        <v>0</v>
      </c>
      <c r="U1067" s="6">
        <f t="shared" si="1815"/>
        <v>0</v>
      </c>
      <c r="V1067" s="6">
        <f t="shared" si="1815"/>
        <v>0</v>
      </c>
      <c r="W1067" s="6">
        <f t="shared" si="1815"/>
        <v>0</v>
      </c>
      <c r="X1067" s="6">
        <f t="shared" si="1815"/>
        <v>0</v>
      </c>
      <c r="Y1067" s="6">
        <f t="shared" si="1815"/>
        <v>0</v>
      </c>
      <c r="Z1067" s="6">
        <f t="shared" si="1815"/>
        <v>0</v>
      </c>
      <c r="AA1067" s="6">
        <f t="shared" si="1815"/>
        <v>0</v>
      </c>
      <c r="AB1067" s="6">
        <f t="shared" si="1815"/>
        <v>0</v>
      </c>
      <c r="AC1067" s="67"/>
      <c r="AD1067" s="55"/>
    </row>
    <row r="1068" spans="1:30" s="52" customFormat="1">
      <c r="A1068" s="95" t="s">
        <v>606</v>
      </c>
      <c r="B1068" s="29">
        <v>938900</v>
      </c>
      <c r="C1068" s="163">
        <f t="shared" si="1812"/>
        <v>78241.67</v>
      </c>
      <c r="D1068" s="5"/>
      <c r="E1068" s="5"/>
      <c r="F1068" s="5">
        <v>0</v>
      </c>
      <c r="G1068" s="5"/>
      <c r="H1068" s="5"/>
      <c r="I1068" s="5"/>
      <c r="J1068" s="5"/>
      <c r="K1068" s="5"/>
      <c r="L1068" s="5">
        <v>1</v>
      </c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67"/>
      <c r="AD1068" s="55"/>
    </row>
    <row r="1069" spans="1:30" s="52" customFormat="1">
      <c r="A1069" s="96"/>
      <c r="B1069" s="12"/>
      <c r="C1069" s="163"/>
      <c r="D1069" s="6">
        <f t="shared" si="1813"/>
        <v>0</v>
      </c>
      <c r="E1069" s="6">
        <f t="shared" si="1814"/>
        <v>0</v>
      </c>
      <c r="F1069" s="6">
        <f t="shared" si="1814"/>
        <v>0</v>
      </c>
      <c r="G1069" s="6">
        <f t="shared" si="1814"/>
        <v>0</v>
      </c>
      <c r="H1069" s="6">
        <f t="shared" si="1814"/>
        <v>0</v>
      </c>
      <c r="I1069" s="6">
        <f t="shared" si="1814"/>
        <v>0</v>
      </c>
      <c r="J1069" s="6">
        <f t="shared" si="1814"/>
        <v>0</v>
      </c>
      <c r="K1069" s="6">
        <f t="shared" si="1814"/>
        <v>0</v>
      </c>
      <c r="L1069" s="6">
        <f t="shared" si="1814"/>
        <v>78241.67</v>
      </c>
      <c r="M1069" s="6">
        <f t="shared" si="1814"/>
        <v>0</v>
      </c>
      <c r="N1069" s="6">
        <f t="shared" si="1814"/>
        <v>0</v>
      </c>
      <c r="O1069" s="6">
        <f t="shared" si="1814"/>
        <v>0</v>
      </c>
      <c r="P1069" s="6">
        <f t="shared" si="1814"/>
        <v>0</v>
      </c>
      <c r="Q1069" s="6">
        <f t="shared" si="1814"/>
        <v>0</v>
      </c>
      <c r="R1069" s="6">
        <f t="shared" si="1814"/>
        <v>0</v>
      </c>
      <c r="S1069" s="6">
        <f t="shared" si="1814"/>
        <v>0</v>
      </c>
      <c r="T1069" s="6">
        <f t="shared" si="1814"/>
        <v>0</v>
      </c>
      <c r="U1069" s="6">
        <f t="shared" ref="U1069:AB1069" si="1816">$C1068*U1068</f>
        <v>0</v>
      </c>
      <c r="V1069" s="6">
        <f t="shared" si="1816"/>
        <v>0</v>
      </c>
      <c r="W1069" s="6">
        <f t="shared" si="1816"/>
        <v>0</v>
      </c>
      <c r="X1069" s="6">
        <f t="shared" si="1816"/>
        <v>0</v>
      </c>
      <c r="Y1069" s="6">
        <f t="shared" si="1816"/>
        <v>0</v>
      </c>
      <c r="Z1069" s="6">
        <f t="shared" si="1816"/>
        <v>0</v>
      </c>
      <c r="AA1069" s="6">
        <f t="shared" si="1816"/>
        <v>0</v>
      </c>
      <c r="AB1069" s="6">
        <f t="shared" si="1816"/>
        <v>0</v>
      </c>
      <c r="AC1069" s="67"/>
      <c r="AD1069" s="55"/>
    </row>
    <row r="1070" spans="1:30" s="52" customFormat="1">
      <c r="A1070" s="95" t="s">
        <v>607</v>
      </c>
      <c r="B1070" s="29">
        <v>968709</v>
      </c>
      <c r="C1070" s="163">
        <f t="shared" si="1812"/>
        <v>80725.75</v>
      </c>
      <c r="D1070" s="5"/>
      <c r="E1070" s="5"/>
      <c r="F1070" s="5"/>
      <c r="G1070" s="5">
        <v>0.3821</v>
      </c>
      <c r="H1070" s="5"/>
      <c r="I1070" s="5"/>
      <c r="J1070" s="5"/>
      <c r="K1070" s="5"/>
      <c r="L1070" s="5">
        <v>0.6179</v>
      </c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67"/>
      <c r="AD1070" s="55"/>
    </row>
    <row r="1071" spans="1:30" s="52" customFormat="1">
      <c r="A1071" s="96"/>
      <c r="B1071" s="12"/>
      <c r="C1071" s="163"/>
      <c r="D1071" s="6">
        <f t="shared" si="1813"/>
        <v>0</v>
      </c>
      <c r="E1071" s="6">
        <f t="shared" si="1813"/>
        <v>0</v>
      </c>
      <c r="F1071" s="6">
        <f t="shared" si="1813"/>
        <v>0</v>
      </c>
      <c r="G1071" s="6">
        <f t="shared" si="1813"/>
        <v>30845.309075000001</v>
      </c>
      <c r="H1071" s="6">
        <f t="shared" si="1813"/>
        <v>0</v>
      </c>
      <c r="I1071" s="6">
        <f t="shared" si="1813"/>
        <v>0</v>
      </c>
      <c r="J1071" s="6">
        <f t="shared" si="1813"/>
        <v>0</v>
      </c>
      <c r="K1071" s="6">
        <f t="shared" si="1813"/>
        <v>0</v>
      </c>
      <c r="L1071" s="6">
        <f t="shared" si="1813"/>
        <v>49880.440925000003</v>
      </c>
      <c r="M1071" s="6">
        <f t="shared" si="1813"/>
        <v>0</v>
      </c>
      <c r="N1071" s="6">
        <f t="shared" si="1813"/>
        <v>0</v>
      </c>
      <c r="O1071" s="6">
        <f t="shared" si="1813"/>
        <v>0</v>
      </c>
      <c r="P1071" s="6">
        <f t="shared" si="1813"/>
        <v>0</v>
      </c>
      <c r="Q1071" s="6">
        <f t="shared" si="1813"/>
        <v>0</v>
      </c>
      <c r="R1071" s="6">
        <f t="shared" si="1813"/>
        <v>0</v>
      </c>
      <c r="S1071" s="6">
        <f t="shared" si="1813"/>
        <v>0</v>
      </c>
      <c r="T1071" s="6">
        <f t="shared" ref="T1071:AB1071" si="1817">$C1070*T1070</f>
        <v>0</v>
      </c>
      <c r="U1071" s="6">
        <f t="shared" si="1817"/>
        <v>0</v>
      </c>
      <c r="V1071" s="6">
        <f t="shared" si="1817"/>
        <v>0</v>
      </c>
      <c r="W1071" s="6">
        <f t="shared" si="1817"/>
        <v>0</v>
      </c>
      <c r="X1071" s="6">
        <f t="shared" si="1817"/>
        <v>0</v>
      </c>
      <c r="Y1071" s="6">
        <f t="shared" si="1817"/>
        <v>0</v>
      </c>
      <c r="Z1071" s="6">
        <f t="shared" si="1817"/>
        <v>0</v>
      </c>
      <c r="AA1071" s="6">
        <f t="shared" si="1817"/>
        <v>0</v>
      </c>
      <c r="AB1071" s="6">
        <f t="shared" si="1817"/>
        <v>0</v>
      </c>
      <c r="AC1071" s="67"/>
      <c r="AD1071" s="55"/>
    </row>
    <row r="1072" spans="1:30" s="52" customFormat="1">
      <c r="A1072" s="95" t="s">
        <v>608</v>
      </c>
      <c r="B1072" s="29">
        <v>1710884</v>
      </c>
      <c r="C1072" s="163">
        <f t="shared" si="1812"/>
        <v>142573.67000000001</v>
      </c>
      <c r="D1072" s="5"/>
      <c r="E1072" s="5"/>
      <c r="F1072" s="5">
        <v>0.18690000000000001</v>
      </c>
      <c r="G1072" s="5"/>
      <c r="H1072" s="5"/>
      <c r="I1072" s="5"/>
      <c r="J1072" s="5"/>
      <c r="K1072" s="5"/>
      <c r="L1072" s="5">
        <v>0.81310000000000004</v>
      </c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67"/>
      <c r="AD1072" s="55"/>
    </row>
    <row r="1073" spans="1:30" s="52" customFormat="1">
      <c r="A1073" s="96"/>
      <c r="B1073" s="12"/>
      <c r="C1073" s="163"/>
      <c r="D1073" s="6">
        <f t="shared" ref="D1073:AB1073" si="1818">$C1072*D1072</f>
        <v>0</v>
      </c>
      <c r="E1073" s="6">
        <f t="shared" si="1818"/>
        <v>0</v>
      </c>
      <c r="F1073" s="6">
        <f t="shared" si="1818"/>
        <v>26647.018923000003</v>
      </c>
      <c r="G1073" s="6">
        <f t="shared" si="1818"/>
        <v>0</v>
      </c>
      <c r="H1073" s="6">
        <f t="shared" si="1818"/>
        <v>0</v>
      </c>
      <c r="I1073" s="6">
        <f t="shared" si="1818"/>
        <v>0</v>
      </c>
      <c r="J1073" s="6">
        <f t="shared" si="1818"/>
        <v>0</v>
      </c>
      <c r="K1073" s="6">
        <f t="shared" si="1818"/>
        <v>0</v>
      </c>
      <c r="L1073" s="6">
        <f t="shared" si="1818"/>
        <v>115926.65107700002</v>
      </c>
      <c r="M1073" s="6">
        <f t="shared" si="1818"/>
        <v>0</v>
      </c>
      <c r="N1073" s="6">
        <f t="shared" si="1818"/>
        <v>0</v>
      </c>
      <c r="O1073" s="6">
        <f t="shared" si="1818"/>
        <v>0</v>
      </c>
      <c r="P1073" s="6">
        <f t="shared" si="1818"/>
        <v>0</v>
      </c>
      <c r="Q1073" s="6">
        <f t="shared" si="1818"/>
        <v>0</v>
      </c>
      <c r="R1073" s="6">
        <f t="shared" si="1818"/>
        <v>0</v>
      </c>
      <c r="S1073" s="6">
        <f t="shared" si="1818"/>
        <v>0</v>
      </c>
      <c r="T1073" s="6">
        <f t="shared" si="1818"/>
        <v>0</v>
      </c>
      <c r="U1073" s="6">
        <f t="shared" si="1818"/>
        <v>0</v>
      </c>
      <c r="V1073" s="6">
        <f t="shared" si="1818"/>
        <v>0</v>
      </c>
      <c r="W1073" s="6">
        <f t="shared" si="1818"/>
        <v>0</v>
      </c>
      <c r="X1073" s="6">
        <f t="shared" si="1818"/>
        <v>0</v>
      </c>
      <c r="Y1073" s="6">
        <f t="shared" si="1818"/>
        <v>0</v>
      </c>
      <c r="Z1073" s="6">
        <f t="shared" si="1818"/>
        <v>0</v>
      </c>
      <c r="AA1073" s="6">
        <f t="shared" si="1818"/>
        <v>0</v>
      </c>
      <c r="AB1073" s="6">
        <f t="shared" si="1818"/>
        <v>0</v>
      </c>
      <c r="AC1073" s="67"/>
      <c r="AD1073" s="55"/>
    </row>
    <row r="1074" spans="1:30" s="52" customFormat="1">
      <c r="A1074" s="95" t="s">
        <v>609</v>
      </c>
      <c r="B1074" s="29">
        <v>1173756</v>
      </c>
      <c r="C1074" s="163">
        <f t="shared" si="1812"/>
        <v>97813</v>
      </c>
      <c r="D1074" s="5">
        <v>9.9000000000000008E-3</v>
      </c>
      <c r="E1074" s="5"/>
      <c r="F1074" s="5">
        <v>0.66139999999999999</v>
      </c>
      <c r="G1074" s="5"/>
      <c r="H1074" s="5">
        <v>4.5999999999999999E-2</v>
      </c>
      <c r="I1074" s="5"/>
      <c r="J1074" s="5"/>
      <c r="K1074" s="5"/>
      <c r="L1074" s="5"/>
      <c r="M1074" s="5">
        <v>5.8299999999999998E-2</v>
      </c>
      <c r="N1074" s="5">
        <v>8.8099999999999998E-2</v>
      </c>
      <c r="O1074" s="5"/>
      <c r="P1074" s="5">
        <v>4.0000000000000002E-4</v>
      </c>
      <c r="Q1074" s="5"/>
      <c r="R1074" s="5"/>
      <c r="S1074" s="5">
        <v>1.1999999999999999E-3</v>
      </c>
      <c r="T1074" s="5">
        <v>3.39E-2</v>
      </c>
      <c r="U1074" s="5"/>
      <c r="V1074" s="5">
        <v>6.2899999999999998E-2</v>
      </c>
      <c r="W1074" s="5"/>
      <c r="X1074" s="5">
        <v>3.4500000000000003E-2</v>
      </c>
      <c r="Y1074" s="5"/>
      <c r="Z1074" s="5">
        <v>3.3999999999999998E-3</v>
      </c>
      <c r="AA1074" s="5"/>
      <c r="AB1074" s="5"/>
      <c r="AC1074" s="67"/>
      <c r="AD1074" s="55"/>
    </row>
    <row r="1075" spans="1:30" s="52" customFormat="1">
      <c r="A1075" s="96"/>
      <c r="B1075" s="12"/>
      <c r="C1075" s="162"/>
      <c r="D1075" s="6">
        <f>$C1074*D1074</f>
        <v>968.34870000000012</v>
      </c>
      <c r="E1075" s="6">
        <f t="shared" ref="E1075:AB1075" si="1819">$C1074*E1074</f>
        <v>0</v>
      </c>
      <c r="F1075" s="6">
        <f t="shared" si="1819"/>
        <v>64693.518199999999</v>
      </c>
      <c r="G1075" s="6">
        <f t="shared" si="1819"/>
        <v>0</v>
      </c>
      <c r="H1075" s="6">
        <f t="shared" si="1819"/>
        <v>4499.3980000000001</v>
      </c>
      <c r="I1075" s="6">
        <f t="shared" si="1819"/>
        <v>0</v>
      </c>
      <c r="J1075" s="6">
        <f t="shared" si="1819"/>
        <v>0</v>
      </c>
      <c r="K1075" s="6">
        <f t="shared" si="1819"/>
        <v>0</v>
      </c>
      <c r="L1075" s="6">
        <f t="shared" si="1819"/>
        <v>0</v>
      </c>
      <c r="M1075" s="6">
        <f t="shared" si="1819"/>
        <v>5702.4978999999994</v>
      </c>
      <c r="N1075" s="6">
        <f t="shared" si="1819"/>
        <v>8617.3253000000004</v>
      </c>
      <c r="O1075" s="6">
        <f t="shared" si="1819"/>
        <v>0</v>
      </c>
      <c r="P1075" s="6">
        <f t="shared" si="1819"/>
        <v>39.1252</v>
      </c>
      <c r="Q1075" s="6">
        <f t="shared" si="1819"/>
        <v>0</v>
      </c>
      <c r="R1075" s="6">
        <f t="shared" si="1819"/>
        <v>0</v>
      </c>
      <c r="S1075" s="6">
        <f t="shared" si="1819"/>
        <v>117.37559999999999</v>
      </c>
      <c r="T1075" s="6">
        <f t="shared" si="1819"/>
        <v>3315.8607000000002</v>
      </c>
      <c r="U1075" s="6">
        <f t="shared" si="1819"/>
        <v>0</v>
      </c>
      <c r="V1075" s="6">
        <f t="shared" si="1819"/>
        <v>6152.4376999999995</v>
      </c>
      <c r="W1075" s="6">
        <f t="shared" si="1819"/>
        <v>0</v>
      </c>
      <c r="X1075" s="6">
        <f t="shared" si="1819"/>
        <v>3374.5485000000003</v>
      </c>
      <c r="Y1075" s="6">
        <f t="shared" si="1819"/>
        <v>0</v>
      </c>
      <c r="Z1075" s="6">
        <f t="shared" si="1819"/>
        <v>332.56419999999997</v>
      </c>
      <c r="AA1075" s="6">
        <f t="shared" si="1819"/>
        <v>0</v>
      </c>
      <c r="AB1075" s="6">
        <f t="shared" si="1819"/>
        <v>0</v>
      </c>
      <c r="AC1075" s="67"/>
      <c r="AD1075" s="55"/>
    </row>
    <row r="1076" spans="1:30" s="52" customFormat="1">
      <c r="A1076" s="16" t="s">
        <v>50</v>
      </c>
      <c r="B1076" s="9">
        <f>SUM(B1064:B1074)</f>
        <v>31673799</v>
      </c>
      <c r="C1076" s="164">
        <f>SUM(C1064:C1074)</f>
        <v>2639483.2599999998</v>
      </c>
      <c r="D1076" s="9">
        <f>D1065+D1067+D1069+D1071+D1073+D1075</f>
        <v>968.34870000000012</v>
      </c>
      <c r="E1076" s="9">
        <f>E1065+E1067+E1069+E1071+E1073+E1075</f>
        <v>0</v>
      </c>
      <c r="F1076" s="9">
        <f>F1065+F1067+F1069+F1071+F1073+F1075</f>
        <v>279024.87658899999</v>
      </c>
      <c r="G1076" s="9">
        <f t="shared" ref="G1076:AB1076" si="1820">G1065+G1067+G1069+G1071+G1073+G1075</f>
        <v>30845.309075000001</v>
      </c>
      <c r="H1076" s="9">
        <f t="shared" si="1820"/>
        <v>4499.3980000000001</v>
      </c>
      <c r="I1076" s="9">
        <f t="shared" si="1820"/>
        <v>0</v>
      </c>
      <c r="J1076" s="9">
        <f t="shared" si="1820"/>
        <v>0</v>
      </c>
      <c r="K1076" s="9">
        <f t="shared" si="1820"/>
        <v>0</v>
      </c>
      <c r="L1076" s="9">
        <f t="shared" si="1820"/>
        <v>2296493.5925360001</v>
      </c>
      <c r="M1076" s="9">
        <f t="shared" si="1820"/>
        <v>5702.4978999999994</v>
      </c>
      <c r="N1076" s="9">
        <f t="shared" si="1820"/>
        <v>8617.3253000000004</v>
      </c>
      <c r="O1076" s="9">
        <f t="shared" si="1820"/>
        <v>0</v>
      </c>
      <c r="P1076" s="9">
        <f t="shared" si="1820"/>
        <v>39.1252</v>
      </c>
      <c r="Q1076" s="9">
        <f t="shared" si="1820"/>
        <v>0</v>
      </c>
      <c r="R1076" s="9">
        <f t="shared" si="1820"/>
        <v>0</v>
      </c>
      <c r="S1076" s="9">
        <f t="shared" si="1820"/>
        <v>117.37559999999999</v>
      </c>
      <c r="T1076" s="9">
        <f t="shared" si="1820"/>
        <v>3315.8607000000002</v>
      </c>
      <c r="U1076" s="9">
        <f t="shared" si="1820"/>
        <v>0</v>
      </c>
      <c r="V1076" s="9">
        <f t="shared" si="1820"/>
        <v>6152.4376999999995</v>
      </c>
      <c r="W1076" s="9">
        <f t="shared" si="1820"/>
        <v>0</v>
      </c>
      <c r="X1076" s="9">
        <f t="shared" si="1820"/>
        <v>3374.5485000000003</v>
      </c>
      <c r="Y1076" s="9">
        <f t="shared" si="1820"/>
        <v>0</v>
      </c>
      <c r="Z1076" s="9">
        <f t="shared" si="1820"/>
        <v>332.56419999999997</v>
      </c>
      <c r="AA1076" s="9">
        <f t="shared" si="1820"/>
        <v>0</v>
      </c>
      <c r="AB1076" s="9">
        <f t="shared" si="1820"/>
        <v>0</v>
      </c>
      <c r="AC1076" s="67"/>
      <c r="AD1076" s="55"/>
    </row>
    <row r="1077" spans="1:30" s="52" customFormat="1">
      <c r="A1077" s="16"/>
      <c r="B1077" s="9"/>
      <c r="C1077" s="164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67"/>
      <c r="AD1077" s="55"/>
    </row>
    <row r="1078" spans="1:30" s="52" customFormat="1">
      <c r="A1078" s="86"/>
      <c r="B1078" s="17"/>
      <c r="C1078" s="165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67"/>
      <c r="AD1078" s="55"/>
    </row>
    <row r="1079" spans="1:30" s="52" customFormat="1" ht="13.8" thickBot="1">
      <c r="A1079" s="81" t="s">
        <v>271</v>
      </c>
      <c r="B1079" s="126"/>
      <c r="C1079" s="157"/>
      <c r="D1079" s="126"/>
      <c r="E1079" s="126"/>
      <c r="F1079" s="126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67"/>
      <c r="AD1079" s="55"/>
    </row>
    <row r="1080" spans="1:30" s="52" customFormat="1" ht="13.8" thickBot="1">
      <c r="A1080" s="112" t="s">
        <v>1</v>
      </c>
      <c r="B1080" s="113" t="s">
        <v>2</v>
      </c>
      <c r="C1080" s="158" t="s">
        <v>3</v>
      </c>
      <c r="D1080" s="213" t="s">
        <v>4</v>
      </c>
      <c r="E1080" s="214"/>
      <c r="F1080" s="214"/>
      <c r="G1080" s="214"/>
      <c r="H1080" s="214"/>
      <c r="I1080" s="214"/>
      <c r="J1080" s="214"/>
      <c r="K1080" s="214"/>
      <c r="L1080" s="214"/>
      <c r="M1080" s="214"/>
      <c r="N1080" s="214"/>
      <c r="O1080" s="214"/>
      <c r="P1080" s="214"/>
      <c r="Q1080" s="214"/>
      <c r="R1080" s="214"/>
      <c r="S1080" s="214"/>
      <c r="T1080" s="214"/>
      <c r="U1080" s="214"/>
      <c r="V1080" s="214"/>
      <c r="W1080" s="214"/>
      <c r="X1080" s="214"/>
      <c r="Y1080" s="214"/>
      <c r="Z1080" s="122"/>
      <c r="AA1080" s="122"/>
      <c r="AB1080" s="122"/>
      <c r="AC1080" s="67"/>
      <c r="AD1080" s="55"/>
    </row>
    <row r="1081" spans="1:30" s="52" customFormat="1">
      <c r="A1081" s="114" t="s">
        <v>5</v>
      </c>
      <c r="B1081" s="115" t="s">
        <v>6</v>
      </c>
      <c r="C1081" s="159" t="s">
        <v>6</v>
      </c>
      <c r="D1081" s="116"/>
      <c r="E1081" s="117"/>
      <c r="F1081" s="117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8"/>
      <c r="Z1081" s="115" t="s">
        <v>7</v>
      </c>
      <c r="AA1081" s="115"/>
      <c r="AB1081" s="115"/>
      <c r="AC1081" s="67"/>
      <c r="AD1081" s="55"/>
    </row>
    <row r="1082" spans="1:30" s="52" customFormat="1">
      <c r="A1082" s="114" t="s">
        <v>8</v>
      </c>
      <c r="B1082" s="115" t="s">
        <v>9</v>
      </c>
      <c r="C1082" s="159" t="s">
        <v>9</v>
      </c>
      <c r="D1082" s="119" t="s">
        <v>10</v>
      </c>
      <c r="E1082" s="115" t="s">
        <v>11</v>
      </c>
      <c r="F1082" s="115" t="s">
        <v>12</v>
      </c>
      <c r="G1082" s="115" t="s">
        <v>13</v>
      </c>
      <c r="H1082" s="115" t="s">
        <v>14</v>
      </c>
      <c r="I1082" s="115" t="s">
        <v>15</v>
      </c>
      <c r="J1082" s="115" t="s">
        <v>16</v>
      </c>
      <c r="K1082" s="115" t="s">
        <v>17</v>
      </c>
      <c r="L1082" s="115" t="s">
        <v>18</v>
      </c>
      <c r="M1082" s="115" t="s">
        <v>19</v>
      </c>
      <c r="N1082" s="115" t="s">
        <v>20</v>
      </c>
      <c r="O1082" s="115" t="s">
        <v>169</v>
      </c>
      <c r="P1082" s="115" t="s">
        <v>21</v>
      </c>
      <c r="Q1082" s="115" t="s">
        <v>22</v>
      </c>
      <c r="R1082" s="115" t="s">
        <v>23</v>
      </c>
      <c r="S1082" s="115" t="s">
        <v>24</v>
      </c>
      <c r="T1082" s="115" t="s">
        <v>25</v>
      </c>
      <c r="U1082" s="115" t="s">
        <v>26</v>
      </c>
      <c r="V1082" s="115" t="s">
        <v>27</v>
      </c>
      <c r="W1082" s="115" t="s">
        <v>28</v>
      </c>
      <c r="X1082" s="115" t="s">
        <v>29</v>
      </c>
      <c r="Y1082" s="115" t="s">
        <v>30</v>
      </c>
      <c r="Z1082" s="115" t="s">
        <v>31</v>
      </c>
      <c r="AA1082" s="115" t="s">
        <v>484</v>
      </c>
      <c r="AB1082" s="115" t="s">
        <v>467</v>
      </c>
      <c r="AC1082" s="67"/>
      <c r="AD1082" s="55"/>
    </row>
    <row r="1083" spans="1:30" s="52" customFormat="1">
      <c r="A1083" s="114"/>
      <c r="B1083" s="115"/>
      <c r="C1083" s="159" t="s">
        <v>623</v>
      </c>
      <c r="D1083" s="120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67"/>
      <c r="AD1083" s="55"/>
    </row>
    <row r="1084" spans="1:30" s="52" customFormat="1">
      <c r="A1084" s="95" t="s">
        <v>272</v>
      </c>
      <c r="B1084" s="29">
        <v>27169277</v>
      </c>
      <c r="C1084" s="163">
        <f>ROUND(B1084/12,2)</f>
        <v>2264106.42</v>
      </c>
      <c r="D1084" s="20"/>
      <c r="E1084" s="20">
        <v>4.1300000000000003E-2</v>
      </c>
      <c r="F1084" s="5">
        <v>2.23E-2</v>
      </c>
      <c r="G1084" s="19">
        <v>8.0000000000000004E-4</v>
      </c>
      <c r="H1084" s="20"/>
      <c r="I1084" s="20">
        <v>0.92989999999999995</v>
      </c>
      <c r="J1084" s="20">
        <v>4.1000000000000003E-3</v>
      </c>
      <c r="K1084" s="20"/>
      <c r="L1084" s="5"/>
      <c r="M1084" s="20"/>
      <c r="N1084" s="20">
        <v>1.6000000000000001E-3</v>
      </c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67"/>
      <c r="AD1084" s="55"/>
    </row>
    <row r="1085" spans="1:30" s="52" customFormat="1">
      <c r="A1085" s="97"/>
      <c r="B1085" s="3"/>
      <c r="C1085" s="163"/>
      <c r="D1085" s="6"/>
      <c r="E1085" s="6">
        <f>$C1084*E1084</f>
        <v>93507.595146000007</v>
      </c>
      <c r="F1085" s="6">
        <f>$C1084*F1084</f>
        <v>50489.573166000002</v>
      </c>
      <c r="G1085" s="6">
        <f>$C1084*G1084</f>
        <v>1811.285136</v>
      </c>
      <c r="H1085" s="6"/>
      <c r="I1085" s="6">
        <f>$C1084*I1084</f>
        <v>2105392.5599579997</v>
      </c>
      <c r="J1085" s="6">
        <f>$C1084*J1084</f>
        <v>9282.836322000001</v>
      </c>
      <c r="K1085" s="6"/>
      <c r="L1085" s="6"/>
      <c r="M1085" s="6"/>
      <c r="N1085" s="6">
        <f>$C1084*N1084</f>
        <v>3622.5702719999999</v>
      </c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7"/>
      <c r="AD1085" s="55"/>
    </row>
    <row r="1086" spans="1:30" s="52" customFormat="1">
      <c r="A1086" s="95" t="s">
        <v>386</v>
      </c>
      <c r="B1086" s="29">
        <v>1278708</v>
      </c>
      <c r="C1086" s="163">
        <f t="shared" ref="C1086" si="1821">ROUND(B1086/12,2)</f>
        <v>106559</v>
      </c>
      <c r="D1086" s="5"/>
      <c r="E1086" s="5">
        <v>3.3399999999999999E-2</v>
      </c>
      <c r="F1086" s="5"/>
      <c r="G1086" s="5">
        <v>3.4299999999999997E-2</v>
      </c>
      <c r="H1086" s="5"/>
      <c r="I1086" s="5">
        <v>0.92020000000000002</v>
      </c>
      <c r="J1086" s="5"/>
      <c r="K1086" s="5"/>
      <c r="L1086" s="5">
        <v>1.21E-2</v>
      </c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67"/>
      <c r="AD1086" s="55"/>
    </row>
    <row r="1087" spans="1:30" s="52" customFormat="1">
      <c r="A1087" s="96"/>
      <c r="B1087" s="12"/>
      <c r="C1087" s="163"/>
      <c r="D1087" s="6"/>
      <c r="E1087" s="6">
        <f>$C1086*E1086</f>
        <v>3559.0706</v>
      </c>
      <c r="F1087" s="6">
        <f>$C1086*F1086</f>
        <v>0</v>
      </c>
      <c r="G1087" s="6">
        <f>$C1086*G1086</f>
        <v>3654.9736999999996</v>
      </c>
      <c r="H1087" s="6"/>
      <c r="I1087" s="6">
        <f>$C1086*I1086</f>
        <v>98055.591799999995</v>
      </c>
      <c r="J1087" s="6">
        <f>$C1086*J1086</f>
        <v>0</v>
      </c>
      <c r="K1087" s="6"/>
      <c r="L1087" s="6">
        <f>$C1086*L1086</f>
        <v>1289.3639000000001</v>
      </c>
      <c r="M1087" s="6"/>
      <c r="N1087" s="6">
        <f>$C1086*N1086</f>
        <v>0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7"/>
      <c r="AD1087" s="55"/>
    </row>
    <row r="1088" spans="1:30" s="155" customFormat="1">
      <c r="A1088" s="176" t="s">
        <v>525</v>
      </c>
      <c r="B1088" s="29">
        <v>1307365</v>
      </c>
      <c r="C1088" s="163">
        <f>ROUND(B1088/12,2)</f>
        <v>108947.08</v>
      </c>
      <c r="D1088" s="153">
        <v>1.8E-3</v>
      </c>
      <c r="E1088" s="153">
        <v>0.18679999999999999</v>
      </c>
      <c r="F1088" s="153">
        <v>5.8599999999999999E-2</v>
      </c>
      <c r="G1088" s="153">
        <v>7.85E-2</v>
      </c>
      <c r="H1088" s="153">
        <v>3.32E-2</v>
      </c>
      <c r="I1088" s="153">
        <v>0.3821</v>
      </c>
      <c r="J1088" s="153">
        <v>2.76E-2</v>
      </c>
      <c r="K1088" s="153">
        <v>4.1300000000000003E-2</v>
      </c>
      <c r="L1088" s="153">
        <v>2.23E-2</v>
      </c>
      <c r="M1088" s="153">
        <v>1.9699999999999999E-2</v>
      </c>
      <c r="N1088" s="153">
        <v>5.1499999999999997E-2</v>
      </c>
      <c r="O1088" s="153">
        <v>1.3599999999999999E-2</v>
      </c>
      <c r="P1088" s="153">
        <v>5.0000000000000001E-4</v>
      </c>
      <c r="Q1088" s="153">
        <v>5.1999999999999998E-3</v>
      </c>
      <c r="R1088" s="153">
        <v>4.0000000000000002E-4</v>
      </c>
      <c r="S1088" s="153">
        <v>4.0000000000000002E-4</v>
      </c>
      <c r="T1088" s="153">
        <v>1.0800000000000001E-2</v>
      </c>
      <c r="U1088" s="153">
        <v>1.2500000000000001E-2</v>
      </c>
      <c r="V1088" s="153">
        <v>3.56E-2</v>
      </c>
      <c r="W1088" s="153">
        <v>4.4999999999999997E-3</v>
      </c>
      <c r="X1088" s="153">
        <v>1.17E-2</v>
      </c>
      <c r="Y1088" s="153">
        <v>1.4E-3</v>
      </c>
      <c r="Z1088" s="153"/>
      <c r="AA1088" s="153"/>
      <c r="AB1088" s="153"/>
      <c r="AC1088" s="67"/>
      <c r="AD1088" s="154"/>
    </row>
    <row r="1089" spans="1:30" s="52" customFormat="1">
      <c r="A1089" s="96"/>
      <c r="B1089" s="12"/>
      <c r="C1089" s="162"/>
      <c r="D1089" s="6">
        <f>$C1088*D1088</f>
        <v>196.10474400000001</v>
      </c>
      <c r="E1089" s="6">
        <f>$C1088*E1088</f>
        <v>20351.314544000001</v>
      </c>
      <c r="F1089" s="6">
        <f>$C1088*F1088</f>
        <v>6384.2988880000003</v>
      </c>
      <c r="G1089" s="6">
        <f>$C1088*G1088</f>
        <v>8552.3457799999996</v>
      </c>
      <c r="H1089" s="6">
        <f t="shared" ref="H1089" si="1822">$C1088*H1088</f>
        <v>3617.043056</v>
      </c>
      <c r="I1089" s="6">
        <f t="shared" ref="I1089" si="1823">$C1088*I1088</f>
        <v>41628.679268</v>
      </c>
      <c r="J1089" s="6">
        <f t="shared" ref="J1089:AB1089" si="1824">$C1088*J1088</f>
        <v>3006.9394080000002</v>
      </c>
      <c r="K1089" s="6">
        <f t="shared" si="1824"/>
        <v>4499.5144040000005</v>
      </c>
      <c r="L1089" s="6">
        <f t="shared" si="1824"/>
        <v>2429.5198840000003</v>
      </c>
      <c r="M1089" s="6">
        <f t="shared" si="1824"/>
        <v>2146.2574759999998</v>
      </c>
      <c r="N1089" s="6">
        <f t="shared" si="1824"/>
        <v>5610.7746200000001</v>
      </c>
      <c r="O1089" s="6">
        <f t="shared" si="1824"/>
        <v>1481.680288</v>
      </c>
      <c r="P1089" s="6">
        <f t="shared" si="1824"/>
        <v>54.47354</v>
      </c>
      <c r="Q1089" s="6">
        <f t="shared" si="1824"/>
        <v>566.52481599999999</v>
      </c>
      <c r="R1089" s="6">
        <f t="shared" si="1824"/>
        <v>43.578832000000006</v>
      </c>
      <c r="S1089" s="6">
        <f t="shared" si="1824"/>
        <v>43.578832000000006</v>
      </c>
      <c r="T1089" s="6">
        <f t="shared" si="1824"/>
        <v>1176.6284640000001</v>
      </c>
      <c r="U1089" s="6">
        <f t="shared" si="1824"/>
        <v>1361.8385000000001</v>
      </c>
      <c r="V1089" s="6">
        <f t="shared" si="1824"/>
        <v>3878.516048</v>
      </c>
      <c r="W1089" s="6">
        <f t="shared" si="1824"/>
        <v>490.26185999999996</v>
      </c>
      <c r="X1089" s="6">
        <f t="shared" si="1824"/>
        <v>1274.680836</v>
      </c>
      <c r="Y1089" s="6">
        <f t="shared" si="1824"/>
        <v>152.52591200000001</v>
      </c>
      <c r="Z1089" s="6">
        <f t="shared" si="1824"/>
        <v>0</v>
      </c>
      <c r="AA1089" s="6">
        <f t="shared" si="1824"/>
        <v>0</v>
      </c>
      <c r="AB1089" s="6">
        <f t="shared" si="1824"/>
        <v>0</v>
      </c>
      <c r="AC1089" s="67"/>
      <c r="AD1089" s="55"/>
    </row>
    <row r="1090" spans="1:30" s="52" customFormat="1">
      <c r="A1090" s="50" t="s">
        <v>50</v>
      </c>
      <c r="B1090" s="33">
        <f>SUM(B1084:B1089)</f>
        <v>29755350</v>
      </c>
      <c r="C1090" s="51">
        <f>SUM(C1084:C1089)</f>
        <v>2479612.5</v>
      </c>
      <c r="D1090" s="51">
        <f>D1085+D1087+D1089</f>
        <v>196.10474400000001</v>
      </c>
      <c r="E1090" s="51">
        <f>E1085+E1087+E1089</f>
        <v>117417.98029000001</v>
      </c>
      <c r="F1090" s="51">
        <f>F1085+F1087+F1089</f>
        <v>56873.872053999999</v>
      </c>
      <c r="G1090" s="51">
        <f t="shared" ref="G1090" si="1825">G1085+G1087+G1089</f>
        <v>14018.604615999999</v>
      </c>
      <c r="H1090" s="51">
        <f t="shared" ref="H1090" si="1826">H1085+H1087+H1089</f>
        <v>3617.043056</v>
      </c>
      <c r="I1090" s="51">
        <f t="shared" ref="I1090:AB1090" si="1827">I1085+I1087+I1089</f>
        <v>2245076.831026</v>
      </c>
      <c r="J1090" s="51">
        <f t="shared" si="1827"/>
        <v>12289.775730000001</v>
      </c>
      <c r="K1090" s="51">
        <f t="shared" si="1827"/>
        <v>4499.5144040000005</v>
      </c>
      <c r="L1090" s="51">
        <f t="shared" si="1827"/>
        <v>3718.8837840000006</v>
      </c>
      <c r="M1090" s="51">
        <f t="shared" si="1827"/>
        <v>2146.2574759999998</v>
      </c>
      <c r="N1090" s="51">
        <f t="shared" si="1827"/>
        <v>9233.344892000001</v>
      </c>
      <c r="O1090" s="51">
        <f t="shared" si="1827"/>
        <v>1481.680288</v>
      </c>
      <c r="P1090" s="51">
        <f t="shared" si="1827"/>
        <v>54.47354</v>
      </c>
      <c r="Q1090" s="51">
        <f t="shared" si="1827"/>
        <v>566.52481599999999</v>
      </c>
      <c r="R1090" s="51">
        <f t="shared" si="1827"/>
        <v>43.578832000000006</v>
      </c>
      <c r="S1090" s="51">
        <f t="shared" si="1827"/>
        <v>43.578832000000006</v>
      </c>
      <c r="T1090" s="51">
        <f t="shared" si="1827"/>
        <v>1176.6284640000001</v>
      </c>
      <c r="U1090" s="51">
        <f t="shared" si="1827"/>
        <v>1361.8385000000001</v>
      </c>
      <c r="V1090" s="51">
        <f t="shared" si="1827"/>
        <v>3878.516048</v>
      </c>
      <c r="W1090" s="51">
        <f t="shared" si="1827"/>
        <v>490.26185999999996</v>
      </c>
      <c r="X1090" s="51">
        <f t="shared" si="1827"/>
        <v>1274.680836</v>
      </c>
      <c r="Y1090" s="51">
        <f t="shared" si="1827"/>
        <v>152.52591200000001</v>
      </c>
      <c r="Z1090" s="51">
        <f t="shared" si="1827"/>
        <v>0</v>
      </c>
      <c r="AA1090" s="51">
        <f t="shared" si="1827"/>
        <v>0</v>
      </c>
      <c r="AB1090" s="51">
        <f t="shared" si="1827"/>
        <v>0</v>
      </c>
      <c r="AC1090" s="67"/>
      <c r="AD1090" s="55"/>
    </row>
    <row r="1091" spans="1:30" s="52" customFormat="1">
      <c r="A1091" s="54"/>
      <c r="B1091" s="7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67"/>
      <c r="AD1091" s="55"/>
    </row>
    <row r="1092" spans="1:30" s="52" customFormat="1">
      <c r="A1092" s="16"/>
      <c r="B1092" s="9"/>
      <c r="C1092" s="164"/>
      <c r="D1092" s="64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67"/>
      <c r="AD1092" s="55"/>
    </row>
    <row r="1093" spans="1:30" s="52" customFormat="1" ht="13.8" thickBot="1">
      <c r="A1093" s="81" t="s">
        <v>316</v>
      </c>
      <c r="B1093" s="126"/>
      <c r="C1093" s="157"/>
      <c r="D1093" s="126"/>
      <c r="E1093" s="126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67"/>
      <c r="AD1093" s="55"/>
    </row>
    <row r="1094" spans="1:30" s="52" customFormat="1" ht="13.8" thickBot="1">
      <c r="A1094" s="112" t="s">
        <v>1</v>
      </c>
      <c r="B1094" s="113" t="s">
        <v>2</v>
      </c>
      <c r="C1094" s="158" t="s">
        <v>3</v>
      </c>
      <c r="D1094" s="213" t="s">
        <v>4</v>
      </c>
      <c r="E1094" s="214"/>
      <c r="F1094" s="214"/>
      <c r="G1094" s="214"/>
      <c r="H1094" s="214"/>
      <c r="I1094" s="214"/>
      <c r="J1094" s="214"/>
      <c r="K1094" s="214"/>
      <c r="L1094" s="214"/>
      <c r="M1094" s="214"/>
      <c r="N1094" s="214"/>
      <c r="O1094" s="214"/>
      <c r="P1094" s="214"/>
      <c r="Q1094" s="214"/>
      <c r="R1094" s="214"/>
      <c r="S1094" s="214"/>
      <c r="T1094" s="214"/>
      <c r="U1094" s="214"/>
      <c r="V1094" s="214"/>
      <c r="W1094" s="214"/>
      <c r="X1094" s="214"/>
      <c r="Y1094" s="214"/>
      <c r="Z1094" s="122"/>
      <c r="AA1094" s="122"/>
      <c r="AB1094" s="122"/>
      <c r="AC1094" s="67"/>
      <c r="AD1094" s="55"/>
    </row>
    <row r="1095" spans="1:30" s="52" customFormat="1">
      <c r="A1095" s="114" t="s">
        <v>5</v>
      </c>
      <c r="B1095" s="115" t="s">
        <v>6</v>
      </c>
      <c r="C1095" s="159" t="s">
        <v>6</v>
      </c>
      <c r="D1095" s="116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  <c r="R1095" s="117"/>
      <c r="S1095" s="117"/>
      <c r="T1095" s="117"/>
      <c r="U1095" s="117"/>
      <c r="V1095" s="117"/>
      <c r="W1095" s="117"/>
      <c r="X1095" s="117"/>
      <c r="Y1095" s="118"/>
      <c r="Z1095" s="115" t="s">
        <v>7</v>
      </c>
      <c r="AA1095" s="115"/>
      <c r="AB1095" s="115"/>
      <c r="AC1095" s="67"/>
      <c r="AD1095" s="55"/>
    </row>
    <row r="1096" spans="1:30" s="52" customFormat="1">
      <c r="A1096" s="114" t="s">
        <v>8</v>
      </c>
      <c r="B1096" s="115" t="s">
        <v>9</v>
      </c>
      <c r="C1096" s="159" t="s">
        <v>9</v>
      </c>
      <c r="D1096" s="119" t="s">
        <v>10</v>
      </c>
      <c r="E1096" s="115" t="s">
        <v>11</v>
      </c>
      <c r="F1096" s="115" t="s">
        <v>12</v>
      </c>
      <c r="G1096" s="115" t="s">
        <v>13</v>
      </c>
      <c r="H1096" s="115" t="s">
        <v>14</v>
      </c>
      <c r="I1096" s="115" t="s">
        <v>15</v>
      </c>
      <c r="J1096" s="115" t="s">
        <v>16</v>
      </c>
      <c r="K1096" s="115" t="s">
        <v>17</v>
      </c>
      <c r="L1096" s="115" t="s">
        <v>18</v>
      </c>
      <c r="M1096" s="115" t="s">
        <v>19</v>
      </c>
      <c r="N1096" s="115" t="s">
        <v>20</v>
      </c>
      <c r="O1096" s="115" t="s">
        <v>169</v>
      </c>
      <c r="P1096" s="115" t="s">
        <v>21</v>
      </c>
      <c r="Q1096" s="115" t="s">
        <v>22</v>
      </c>
      <c r="R1096" s="115" t="s">
        <v>23</v>
      </c>
      <c r="S1096" s="115" t="s">
        <v>24</v>
      </c>
      <c r="T1096" s="115" t="s">
        <v>25</v>
      </c>
      <c r="U1096" s="115" t="s">
        <v>26</v>
      </c>
      <c r="V1096" s="115" t="s">
        <v>27</v>
      </c>
      <c r="W1096" s="115" t="s">
        <v>28</v>
      </c>
      <c r="X1096" s="115" t="s">
        <v>29</v>
      </c>
      <c r="Y1096" s="115" t="s">
        <v>30</v>
      </c>
      <c r="Z1096" s="115" t="s">
        <v>31</v>
      </c>
      <c r="AA1096" s="115" t="s">
        <v>484</v>
      </c>
      <c r="AB1096" s="115" t="s">
        <v>467</v>
      </c>
      <c r="AC1096" s="67"/>
      <c r="AD1096" s="55"/>
    </row>
    <row r="1097" spans="1:30" s="52" customFormat="1">
      <c r="A1097" s="114"/>
      <c r="B1097" s="115"/>
      <c r="C1097" s="159" t="s">
        <v>625</v>
      </c>
      <c r="D1097" s="116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67"/>
      <c r="AD1097" s="55"/>
    </row>
    <row r="1098" spans="1:30" s="52" customFormat="1">
      <c r="A1098" s="174" t="s">
        <v>317</v>
      </c>
      <c r="B1098" s="74">
        <v>1483418.9593657358</v>
      </c>
      <c r="C1098" s="163">
        <f>ROUND(B1098/12,2)</f>
        <v>123618.25</v>
      </c>
      <c r="D1098" s="147"/>
      <c r="E1098" s="37"/>
      <c r="F1098" s="40"/>
      <c r="G1098" s="40"/>
      <c r="H1098" s="147"/>
      <c r="I1098" s="147"/>
      <c r="J1098" s="147"/>
      <c r="K1098" s="147"/>
      <c r="L1098" s="40"/>
      <c r="M1098" s="147"/>
      <c r="N1098" s="147"/>
      <c r="O1098" s="147"/>
      <c r="P1098" s="147"/>
      <c r="Q1098" s="147">
        <v>0.35399999999999998</v>
      </c>
      <c r="R1098" s="147"/>
      <c r="S1098" s="147">
        <v>5.67E-2</v>
      </c>
      <c r="T1098" s="147"/>
      <c r="U1098" s="147"/>
      <c r="V1098" s="147"/>
      <c r="W1098" s="147"/>
      <c r="X1098" s="147">
        <v>0.54369999999999996</v>
      </c>
      <c r="Y1098" s="147">
        <v>2.9399999999999999E-2</v>
      </c>
      <c r="Z1098" s="147">
        <v>1.6199999999999999E-2</v>
      </c>
      <c r="AA1098" s="147">
        <v>0</v>
      </c>
      <c r="AB1098" s="147">
        <v>0</v>
      </c>
      <c r="AC1098" s="67"/>
      <c r="AD1098" s="55"/>
    </row>
    <row r="1099" spans="1:30" s="52" customFormat="1">
      <c r="A1099" s="104"/>
      <c r="B1099" s="184"/>
      <c r="C1099" s="163"/>
      <c r="D1099" s="30">
        <f>$C1098*D1098</f>
        <v>0</v>
      </c>
      <c r="E1099" s="30">
        <f t="shared" ref="E1099" si="1828">$C1098*E1098</f>
        <v>0</v>
      </c>
      <c r="F1099" s="30">
        <f t="shared" ref="F1099" si="1829">$C1098*F1098</f>
        <v>0</v>
      </c>
      <c r="G1099" s="30">
        <f t="shared" ref="G1099:AB1099" si="1830">$C1098*G1098</f>
        <v>0</v>
      </c>
      <c r="H1099" s="30">
        <f t="shared" si="1830"/>
        <v>0</v>
      </c>
      <c r="I1099" s="30">
        <f t="shared" si="1830"/>
        <v>0</v>
      </c>
      <c r="J1099" s="30">
        <f t="shared" si="1830"/>
        <v>0</v>
      </c>
      <c r="K1099" s="30">
        <f t="shared" si="1830"/>
        <v>0</v>
      </c>
      <c r="L1099" s="30">
        <f t="shared" si="1830"/>
        <v>0</v>
      </c>
      <c r="M1099" s="30">
        <f t="shared" si="1830"/>
        <v>0</v>
      </c>
      <c r="N1099" s="30">
        <f t="shared" si="1830"/>
        <v>0</v>
      </c>
      <c r="O1099" s="30">
        <f t="shared" si="1830"/>
        <v>0</v>
      </c>
      <c r="P1099" s="30">
        <f t="shared" si="1830"/>
        <v>0</v>
      </c>
      <c r="Q1099" s="30">
        <f t="shared" si="1830"/>
        <v>43760.860499999995</v>
      </c>
      <c r="R1099" s="30">
        <f t="shared" si="1830"/>
        <v>0</v>
      </c>
      <c r="S1099" s="30">
        <f t="shared" si="1830"/>
        <v>7009.154775</v>
      </c>
      <c r="T1099" s="30">
        <f t="shared" si="1830"/>
        <v>0</v>
      </c>
      <c r="U1099" s="30">
        <f t="shared" si="1830"/>
        <v>0</v>
      </c>
      <c r="V1099" s="30">
        <f t="shared" si="1830"/>
        <v>0</v>
      </c>
      <c r="W1099" s="30">
        <f t="shared" si="1830"/>
        <v>0</v>
      </c>
      <c r="X1099" s="30">
        <f t="shared" si="1830"/>
        <v>67211.242524999994</v>
      </c>
      <c r="Y1099" s="30">
        <f t="shared" si="1830"/>
        <v>3634.37655</v>
      </c>
      <c r="Z1099" s="30">
        <f t="shared" si="1830"/>
        <v>2002.61565</v>
      </c>
      <c r="AA1099" s="30">
        <f t="shared" si="1830"/>
        <v>0</v>
      </c>
      <c r="AB1099" s="30">
        <f t="shared" si="1830"/>
        <v>0</v>
      </c>
      <c r="AC1099" s="67"/>
      <c r="AD1099" s="55"/>
    </row>
    <row r="1100" spans="1:30" s="52" customFormat="1">
      <c r="A1100" s="174" t="s">
        <v>318</v>
      </c>
      <c r="B1100" s="74">
        <v>730333.66460538807</v>
      </c>
      <c r="C1100" s="163">
        <f t="shared" ref="C1100:C1104" si="1831">ROUND(B1100/12,2)</f>
        <v>60861.14</v>
      </c>
      <c r="D1100" s="147"/>
      <c r="E1100" s="37"/>
      <c r="F1100" s="40"/>
      <c r="G1100" s="40"/>
      <c r="H1100" s="147"/>
      <c r="I1100" s="147"/>
      <c r="J1100" s="147"/>
      <c r="K1100" s="147"/>
      <c r="L1100" s="40"/>
      <c r="M1100" s="147"/>
      <c r="N1100" s="147"/>
      <c r="O1100" s="147"/>
      <c r="P1100" s="147"/>
      <c r="Q1100" s="147">
        <v>0.61770000000000003</v>
      </c>
      <c r="R1100" s="147"/>
      <c r="S1100" s="147">
        <v>0.03</v>
      </c>
      <c r="T1100" s="147"/>
      <c r="U1100" s="147"/>
      <c r="V1100" s="147"/>
      <c r="W1100" s="147"/>
      <c r="X1100" s="147">
        <v>0.32729999999999998</v>
      </c>
      <c r="Y1100" s="147">
        <v>1.4500000000000001E-2</v>
      </c>
      <c r="Z1100" s="147">
        <v>1.0500000000000001E-2</v>
      </c>
      <c r="AA1100" s="147">
        <v>0</v>
      </c>
      <c r="AB1100" s="147">
        <v>0</v>
      </c>
      <c r="AC1100" s="67"/>
      <c r="AD1100" s="55"/>
    </row>
    <row r="1101" spans="1:30" s="52" customFormat="1">
      <c r="A1101" s="104"/>
      <c r="B1101" s="184"/>
      <c r="C1101" s="163"/>
      <c r="D1101" s="30">
        <f t="shared" ref="D1101" si="1832">$C1100*D1100</f>
        <v>0</v>
      </c>
      <c r="E1101" s="30">
        <f t="shared" ref="E1101" si="1833">$C1100*E1100</f>
        <v>0</v>
      </c>
      <c r="F1101" s="30">
        <f t="shared" ref="F1101:AB1101" si="1834">$C1100*F1100</f>
        <v>0</v>
      </c>
      <c r="G1101" s="30">
        <f t="shared" si="1834"/>
        <v>0</v>
      </c>
      <c r="H1101" s="30">
        <f t="shared" si="1834"/>
        <v>0</v>
      </c>
      <c r="I1101" s="30">
        <f t="shared" si="1834"/>
        <v>0</v>
      </c>
      <c r="J1101" s="30">
        <f t="shared" si="1834"/>
        <v>0</v>
      </c>
      <c r="K1101" s="30">
        <f t="shared" si="1834"/>
        <v>0</v>
      </c>
      <c r="L1101" s="30">
        <f t="shared" si="1834"/>
        <v>0</v>
      </c>
      <c r="M1101" s="30">
        <f t="shared" si="1834"/>
        <v>0</v>
      </c>
      <c r="N1101" s="30">
        <f t="shared" si="1834"/>
        <v>0</v>
      </c>
      <c r="O1101" s="30">
        <f t="shared" si="1834"/>
        <v>0</v>
      </c>
      <c r="P1101" s="30">
        <f t="shared" si="1834"/>
        <v>0</v>
      </c>
      <c r="Q1101" s="30">
        <f t="shared" si="1834"/>
        <v>37593.926178000002</v>
      </c>
      <c r="R1101" s="30">
        <f t="shared" si="1834"/>
        <v>0</v>
      </c>
      <c r="S1101" s="30">
        <f t="shared" si="1834"/>
        <v>1825.8342</v>
      </c>
      <c r="T1101" s="30">
        <f t="shared" si="1834"/>
        <v>0</v>
      </c>
      <c r="U1101" s="30">
        <f t="shared" si="1834"/>
        <v>0</v>
      </c>
      <c r="V1101" s="30">
        <f t="shared" si="1834"/>
        <v>0</v>
      </c>
      <c r="W1101" s="30">
        <f t="shared" si="1834"/>
        <v>0</v>
      </c>
      <c r="X1101" s="30">
        <f t="shared" si="1834"/>
        <v>19919.851122</v>
      </c>
      <c r="Y1101" s="30">
        <f t="shared" si="1834"/>
        <v>882.48653000000002</v>
      </c>
      <c r="Z1101" s="30">
        <f t="shared" si="1834"/>
        <v>639.04196999999999</v>
      </c>
      <c r="AA1101" s="30">
        <f t="shared" si="1834"/>
        <v>0</v>
      </c>
      <c r="AB1101" s="30">
        <f t="shared" si="1834"/>
        <v>0</v>
      </c>
      <c r="AC1101" s="67"/>
      <c r="AD1101" s="55"/>
    </row>
    <row r="1102" spans="1:30" s="52" customFormat="1">
      <c r="A1102" s="174" t="s">
        <v>319</v>
      </c>
      <c r="B1102" s="74">
        <v>925744.53852526052</v>
      </c>
      <c r="C1102" s="163">
        <f t="shared" si="1831"/>
        <v>77145.38</v>
      </c>
      <c r="D1102" s="10">
        <v>2.4500000000000001E-2</v>
      </c>
      <c r="E1102" s="37"/>
      <c r="F1102" s="5"/>
      <c r="G1102" s="5"/>
      <c r="H1102" s="10"/>
      <c r="I1102" s="10"/>
      <c r="J1102" s="10"/>
      <c r="K1102" s="10"/>
      <c r="L1102" s="5"/>
      <c r="M1102" s="10"/>
      <c r="N1102" s="10"/>
      <c r="O1102" s="10"/>
      <c r="P1102" s="10"/>
      <c r="Q1102" s="10">
        <v>0.97550000000000003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67"/>
      <c r="AD1102" s="55"/>
    </row>
    <row r="1103" spans="1:30" s="52" customFormat="1">
      <c r="A1103" s="104"/>
      <c r="B1103" s="184"/>
      <c r="C1103" s="163"/>
      <c r="D1103" s="30">
        <f t="shared" ref="D1103" si="1835">$C1102*D1102</f>
        <v>1890.0618100000002</v>
      </c>
      <c r="E1103" s="30">
        <f t="shared" ref="E1103" si="1836">$C1102*E1102</f>
        <v>0</v>
      </c>
      <c r="F1103" s="30">
        <f t="shared" ref="F1103:AB1103" si="1837">$C1102*F1102</f>
        <v>0</v>
      </c>
      <c r="G1103" s="30">
        <f t="shared" si="1837"/>
        <v>0</v>
      </c>
      <c r="H1103" s="30">
        <f t="shared" si="1837"/>
        <v>0</v>
      </c>
      <c r="I1103" s="30">
        <f t="shared" si="1837"/>
        <v>0</v>
      </c>
      <c r="J1103" s="30">
        <f t="shared" si="1837"/>
        <v>0</v>
      </c>
      <c r="K1103" s="30">
        <f t="shared" si="1837"/>
        <v>0</v>
      </c>
      <c r="L1103" s="30">
        <f t="shared" si="1837"/>
        <v>0</v>
      </c>
      <c r="M1103" s="30">
        <f t="shared" si="1837"/>
        <v>0</v>
      </c>
      <c r="N1103" s="30">
        <f t="shared" si="1837"/>
        <v>0</v>
      </c>
      <c r="O1103" s="30">
        <f t="shared" si="1837"/>
        <v>0</v>
      </c>
      <c r="P1103" s="30">
        <f t="shared" si="1837"/>
        <v>0</v>
      </c>
      <c r="Q1103" s="30">
        <f t="shared" si="1837"/>
        <v>75255.318190000005</v>
      </c>
      <c r="R1103" s="30">
        <f t="shared" si="1837"/>
        <v>0</v>
      </c>
      <c r="S1103" s="30">
        <f t="shared" si="1837"/>
        <v>0</v>
      </c>
      <c r="T1103" s="30">
        <f t="shared" si="1837"/>
        <v>0</v>
      </c>
      <c r="U1103" s="30">
        <f t="shared" si="1837"/>
        <v>0</v>
      </c>
      <c r="V1103" s="30">
        <f t="shared" si="1837"/>
        <v>0</v>
      </c>
      <c r="W1103" s="30">
        <f t="shared" si="1837"/>
        <v>0</v>
      </c>
      <c r="X1103" s="30">
        <f t="shared" si="1837"/>
        <v>0</v>
      </c>
      <c r="Y1103" s="30">
        <f t="shared" si="1837"/>
        <v>0</v>
      </c>
      <c r="Z1103" s="30">
        <f t="shared" si="1837"/>
        <v>0</v>
      </c>
      <c r="AA1103" s="30">
        <f t="shared" si="1837"/>
        <v>0</v>
      </c>
      <c r="AB1103" s="30">
        <f t="shared" si="1837"/>
        <v>0</v>
      </c>
      <c r="AC1103" s="67"/>
      <c r="AD1103" s="55"/>
    </row>
    <row r="1104" spans="1:30" s="52" customFormat="1">
      <c r="A1104" s="174" t="s">
        <v>320</v>
      </c>
      <c r="B1104" s="74">
        <v>22378147.679107316</v>
      </c>
      <c r="C1104" s="163">
        <f t="shared" si="1831"/>
        <v>1864845.64</v>
      </c>
      <c r="D1104" s="147"/>
      <c r="E1104" s="37"/>
      <c r="F1104" s="40"/>
      <c r="G1104" s="40"/>
      <c r="H1104" s="147"/>
      <c r="I1104" s="147"/>
      <c r="J1104" s="147"/>
      <c r="K1104" s="147"/>
      <c r="L1104" s="40"/>
      <c r="M1104" s="147"/>
      <c r="N1104" s="147"/>
      <c r="O1104" s="147"/>
      <c r="P1104" s="147">
        <v>1.77E-2</v>
      </c>
      <c r="Q1104" s="147">
        <v>0.35830000000000001</v>
      </c>
      <c r="R1104" s="147"/>
      <c r="S1104" s="147">
        <v>0.2361</v>
      </c>
      <c r="T1104" s="147"/>
      <c r="U1104" s="147"/>
      <c r="V1104" s="147"/>
      <c r="W1104" s="147"/>
      <c r="X1104" s="147">
        <v>0.35870000000000002</v>
      </c>
      <c r="Y1104" s="147">
        <v>1.43E-2</v>
      </c>
      <c r="Z1104" s="147">
        <v>1.49E-2</v>
      </c>
      <c r="AA1104" s="147">
        <v>0</v>
      </c>
      <c r="AB1104" s="147">
        <v>0</v>
      </c>
      <c r="AC1104" s="67"/>
      <c r="AD1104" s="55"/>
    </row>
    <row r="1105" spans="1:30" s="52" customFormat="1">
      <c r="A1105" s="104"/>
      <c r="B1105" s="24"/>
      <c r="C1105" s="166"/>
      <c r="D1105" s="30">
        <f t="shared" ref="D1105" si="1838">$C1104*D1104</f>
        <v>0</v>
      </c>
      <c r="E1105" s="30">
        <f t="shared" ref="E1105" si="1839">$C1104*E1104</f>
        <v>0</v>
      </c>
      <c r="F1105" s="30">
        <f t="shared" ref="F1105:AB1105" si="1840">$C1104*F1104</f>
        <v>0</v>
      </c>
      <c r="G1105" s="30">
        <f t="shared" si="1840"/>
        <v>0</v>
      </c>
      <c r="H1105" s="30">
        <f t="shared" si="1840"/>
        <v>0</v>
      </c>
      <c r="I1105" s="30">
        <f t="shared" si="1840"/>
        <v>0</v>
      </c>
      <c r="J1105" s="30">
        <f t="shared" si="1840"/>
        <v>0</v>
      </c>
      <c r="K1105" s="30">
        <f t="shared" si="1840"/>
        <v>0</v>
      </c>
      <c r="L1105" s="30">
        <f t="shared" si="1840"/>
        <v>0</v>
      </c>
      <c r="M1105" s="30">
        <f t="shared" si="1840"/>
        <v>0</v>
      </c>
      <c r="N1105" s="30">
        <f t="shared" si="1840"/>
        <v>0</v>
      </c>
      <c r="O1105" s="30">
        <f t="shared" si="1840"/>
        <v>0</v>
      </c>
      <c r="P1105" s="30">
        <f t="shared" si="1840"/>
        <v>33007.767827999996</v>
      </c>
      <c r="Q1105" s="30">
        <f t="shared" si="1840"/>
        <v>668174.19281199994</v>
      </c>
      <c r="R1105" s="30">
        <f t="shared" si="1840"/>
        <v>0</v>
      </c>
      <c r="S1105" s="30">
        <f t="shared" si="1840"/>
        <v>440290.05560399999</v>
      </c>
      <c r="T1105" s="30">
        <f t="shared" si="1840"/>
        <v>0</v>
      </c>
      <c r="U1105" s="30">
        <f t="shared" si="1840"/>
        <v>0</v>
      </c>
      <c r="V1105" s="30">
        <f t="shared" si="1840"/>
        <v>0</v>
      </c>
      <c r="W1105" s="30">
        <f t="shared" si="1840"/>
        <v>0</v>
      </c>
      <c r="X1105" s="30">
        <f t="shared" si="1840"/>
        <v>668920.13106799999</v>
      </c>
      <c r="Y1105" s="30">
        <f t="shared" si="1840"/>
        <v>26667.292652</v>
      </c>
      <c r="Z1105" s="30">
        <f t="shared" si="1840"/>
        <v>27786.200035999998</v>
      </c>
      <c r="AA1105" s="30">
        <f t="shared" si="1840"/>
        <v>0</v>
      </c>
      <c r="AB1105" s="30">
        <f t="shared" si="1840"/>
        <v>0</v>
      </c>
      <c r="AC1105" s="67"/>
      <c r="AD1105" s="55"/>
    </row>
    <row r="1106" spans="1:30" s="52" customFormat="1">
      <c r="A1106" s="88" t="s">
        <v>50</v>
      </c>
      <c r="B1106" s="150">
        <f>SUM(B1098:B1104)</f>
        <v>25517644.8416037</v>
      </c>
      <c r="C1106" s="51">
        <f>SUM(C1098:C1104)</f>
        <v>2126470.41</v>
      </c>
      <c r="D1106" s="51">
        <f>D1099+D1101+D1103+D1105</f>
        <v>1890.0618100000002</v>
      </c>
      <c r="E1106" s="51">
        <f t="shared" ref="E1106" si="1841">E1099+E1101+E1103+E1105</f>
        <v>0</v>
      </c>
      <c r="F1106" s="51">
        <f t="shared" ref="F1106" si="1842">F1099+F1101+F1103+F1105</f>
        <v>0</v>
      </c>
      <c r="G1106" s="51">
        <f t="shared" ref="G1106:AB1106" si="1843">G1099+G1101+G1103+G1105</f>
        <v>0</v>
      </c>
      <c r="H1106" s="51">
        <f t="shared" si="1843"/>
        <v>0</v>
      </c>
      <c r="I1106" s="51">
        <f t="shared" si="1843"/>
        <v>0</v>
      </c>
      <c r="J1106" s="51">
        <f t="shared" si="1843"/>
        <v>0</v>
      </c>
      <c r="K1106" s="51">
        <f t="shared" si="1843"/>
        <v>0</v>
      </c>
      <c r="L1106" s="51">
        <f t="shared" si="1843"/>
        <v>0</v>
      </c>
      <c r="M1106" s="51">
        <f t="shared" si="1843"/>
        <v>0</v>
      </c>
      <c r="N1106" s="51">
        <f t="shared" si="1843"/>
        <v>0</v>
      </c>
      <c r="O1106" s="51">
        <f t="shared" si="1843"/>
        <v>0</v>
      </c>
      <c r="P1106" s="51">
        <f t="shared" si="1843"/>
        <v>33007.767827999996</v>
      </c>
      <c r="Q1106" s="51">
        <f t="shared" si="1843"/>
        <v>824784.29767999996</v>
      </c>
      <c r="R1106" s="51">
        <f t="shared" si="1843"/>
        <v>0</v>
      </c>
      <c r="S1106" s="51">
        <f t="shared" si="1843"/>
        <v>449125.04457899998</v>
      </c>
      <c r="T1106" s="51">
        <f t="shared" si="1843"/>
        <v>0</v>
      </c>
      <c r="U1106" s="51">
        <f t="shared" si="1843"/>
        <v>0</v>
      </c>
      <c r="V1106" s="51">
        <f t="shared" si="1843"/>
        <v>0</v>
      </c>
      <c r="W1106" s="51">
        <f t="shared" si="1843"/>
        <v>0</v>
      </c>
      <c r="X1106" s="51">
        <f t="shared" si="1843"/>
        <v>756051.22471500002</v>
      </c>
      <c r="Y1106" s="51">
        <f t="shared" si="1843"/>
        <v>31184.155731999999</v>
      </c>
      <c r="Z1106" s="51">
        <f t="shared" si="1843"/>
        <v>30427.857656</v>
      </c>
      <c r="AA1106" s="51">
        <f t="shared" si="1843"/>
        <v>0</v>
      </c>
      <c r="AB1106" s="51">
        <f t="shared" si="1843"/>
        <v>0</v>
      </c>
      <c r="AC1106" s="67"/>
      <c r="AD1106" s="55"/>
    </row>
    <row r="1107" spans="1:30" s="52" customFormat="1">
      <c r="A1107" s="130"/>
      <c r="B1107" s="131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67"/>
      <c r="AD1107" s="55"/>
    </row>
    <row r="1108" spans="1:30" s="52" customFormat="1">
      <c r="A1108" s="16"/>
      <c r="B1108" s="9"/>
      <c r="C1108" s="164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67"/>
      <c r="AD1108" s="55"/>
    </row>
    <row r="1109" spans="1:30" s="52" customFormat="1" ht="13.5" customHeight="1" thickBot="1">
      <c r="A1109" s="81" t="s">
        <v>324</v>
      </c>
      <c r="B1109" s="126"/>
      <c r="C1109" s="157"/>
      <c r="D1109" s="126"/>
      <c r="E1109" s="126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67"/>
      <c r="AD1109" s="55"/>
    </row>
    <row r="1110" spans="1:30" s="52" customFormat="1" ht="13.5" customHeight="1" thickBot="1">
      <c r="A1110" s="112" t="s">
        <v>1</v>
      </c>
      <c r="B1110" s="113" t="s">
        <v>2</v>
      </c>
      <c r="C1110" s="158" t="s">
        <v>3</v>
      </c>
      <c r="D1110" s="213" t="s">
        <v>4</v>
      </c>
      <c r="E1110" s="214"/>
      <c r="F1110" s="214"/>
      <c r="G1110" s="214"/>
      <c r="H1110" s="214"/>
      <c r="I1110" s="214"/>
      <c r="J1110" s="214"/>
      <c r="K1110" s="214"/>
      <c r="L1110" s="214"/>
      <c r="M1110" s="214"/>
      <c r="N1110" s="214"/>
      <c r="O1110" s="214"/>
      <c r="P1110" s="214"/>
      <c r="Q1110" s="214"/>
      <c r="R1110" s="214"/>
      <c r="S1110" s="214"/>
      <c r="T1110" s="214"/>
      <c r="U1110" s="214"/>
      <c r="V1110" s="214"/>
      <c r="W1110" s="214"/>
      <c r="X1110" s="214"/>
      <c r="Y1110" s="214"/>
      <c r="Z1110" s="122"/>
      <c r="AA1110" s="122"/>
      <c r="AB1110" s="122"/>
      <c r="AC1110" s="67"/>
      <c r="AD1110" s="55"/>
    </row>
    <row r="1111" spans="1:30" s="52" customFormat="1">
      <c r="A1111" s="114" t="s">
        <v>5</v>
      </c>
      <c r="B1111" s="115" t="s">
        <v>6</v>
      </c>
      <c r="C1111" s="159" t="s">
        <v>6</v>
      </c>
      <c r="D1111" s="116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  <c r="R1111" s="117"/>
      <c r="S1111" s="117"/>
      <c r="T1111" s="117"/>
      <c r="U1111" s="117"/>
      <c r="V1111" s="117"/>
      <c r="W1111" s="117"/>
      <c r="X1111" s="117"/>
      <c r="Y1111" s="118"/>
      <c r="Z1111" s="115" t="s">
        <v>7</v>
      </c>
      <c r="AA1111" s="115"/>
      <c r="AB1111" s="115"/>
      <c r="AC1111" s="67"/>
      <c r="AD1111" s="55"/>
    </row>
    <row r="1112" spans="1:30" s="52" customFormat="1">
      <c r="A1112" s="114" t="s">
        <v>8</v>
      </c>
      <c r="B1112" s="115" t="s">
        <v>9</v>
      </c>
      <c r="C1112" s="159" t="s">
        <v>9</v>
      </c>
      <c r="D1112" s="119" t="s">
        <v>10</v>
      </c>
      <c r="E1112" s="115" t="s">
        <v>11</v>
      </c>
      <c r="F1112" s="115" t="s">
        <v>12</v>
      </c>
      <c r="G1112" s="115" t="s">
        <v>13</v>
      </c>
      <c r="H1112" s="115" t="s">
        <v>14</v>
      </c>
      <c r="I1112" s="115" t="s">
        <v>15</v>
      </c>
      <c r="J1112" s="115" t="s">
        <v>16</v>
      </c>
      <c r="K1112" s="115" t="s">
        <v>17</v>
      </c>
      <c r="L1112" s="115" t="s">
        <v>18</v>
      </c>
      <c r="M1112" s="115" t="s">
        <v>19</v>
      </c>
      <c r="N1112" s="115" t="s">
        <v>20</v>
      </c>
      <c r="O1112" s="115" t="s">
        <v>169</v>
      </c>
      <c r="P1112" s="115" t="s">
        <v>21</v>
      </c>
      <c r="Q1112" s="115" t="s">
        <v>22</v>
      </c>
      <c r="R1112" s="115" t="s">
        <v>23</v>
      </c>
      <c r="S1112" s="115" t="s">
        <v>24</v>
      </c>
      <c r="T1112" s="115" t="s">
        <v>25</v>
      </c>
      <c r="U1112" s="115" t="s">
        <v>26</v>
      </c>
      <c r="V1112" s="115" t="s">
        <v>27</v>
      </c>
      <c r="W1112" s="115" t="s">
        <v>28</v>
      </c>
      <c r="X1112" s="115" t="s">
        <v>29</v>
      </c>
      <c r="Y1112" s="115" t="s">
        <v>30</v>
      </c>
      <c r="Z1112" s="115" t="s">
        <v>31</v>
      </c>
      <c r="AA1112" s="115" t="s">
        <v>484</v>
      </c>
      <c r="AB1112" s="115" t="s">
        <v>467</v>
      </c>
      <c r="AC1112" s="67"/>
      <c r="AD1112" s="55"/>
    </row>
    <row r="1113" spans="1:30" s="52" customFormat="1">
      <c r="A1113" s="114"/>
      <c r="B1113" s="115"/>
      <c r="C1113" s="159" t="s">
        <v>625</v>
      </c>
      <c r="D1113" s="116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  <c r="R1113" s="117"/>
      <c r="S1113" s="117"/>
      <c r="T1113" s="117"/>
      <c r="U1113" s="117"/>
      <c r="V1113" s="117"/>
      <c r="W1113" s="117"/>
      <c r="X1113" s="117"/>
      <c r="Y1113" s="117"/>
      <c r="Z1113" s="117"/>
      <c r="AA1113" s="117"/>
      <c r="AB1113" s="117"/>
      <c r="AC1113" s="67"/>
      <c r="AD1113" s="55"/>
    </row>
    <row r="1114" spans="1:30" s="52" customFormat="1">
      <c r="A1114" s="174" t="s">
        <v>325</v>
      </c>
      <c r="B1114" s="74">
        <v>1300014.7192052768</v>
      </c>
      <c r="C1114" s="163">
        <f>ROUND(B1114/12,2)</f>
        <v>108334.56</v>
      </c>
      <c r="D1114" s="147">
        <v>6.7100000000000007E-2</v>
      </c>
      <c r="E1114" s="37"/>
      <c r="F1114" s="40">
        <v>3.9699999999999999E-2</v>
      </c>
      <c r="G1114" s="40"/>
      <c r="H1114" s="147"/>
      <c r="I1114" s="147"/>
      <c r="J1114" s="147"/>
      <c r="K1114" s="147"/>
      <c r="L1114" s="40"/>
      <c r="M1114" s="147">
        <v>9.0999999999999998E-2</v>
      </c>
      <c r="N1114" s="147"/>
      <c r="O1114" s="147"/>
      <c r="P1114" s="147"/>
      <c r="Q1114" s="147">
        <v>0.16850000000000001</v>
      </c>
      <c r="R1114" s="147">
        <v>0.1053</v>
      </c>
      <c r="S1114" s="147">
        <v>1.6899999999999998E-2</v>
      </c>
      <c r="T1114" s="147">
        <v>0.19</v>
      </c>
      <c r="U1114" s="147"/>
      <c r="V1114" s="147"/>
      <c r="W1114" s="147">
        <v>8.5000000000000006E-2</v>
      </c>
      <c r="X1114" s="147">
        <v>0.22670000000000001</v>
      </c>
      <c r="Y1114" s="147">
        <v>3.3999999999999998E-3</v>
      </c>
      <c r="Z1114" s="147">
        <v>6.4000000000000003E-3</v>
      </c>
      <c r="AA1114" s="147">
        <v>0</v>
      </c>
      <c r="AB1114" s="147">
        <v>0</v>
      </c>
      <c r="AC1114" s="67"/>
      <c r="AD1114" s="55"/>
    </row>
    <row r="1115" spans="1:30" s="52" customFormat="1">
      <c r="A1115" s="104"/>
      <c r="B1115" s="82"/>
      <c r="C1115" s="163"/>
      <c r="D1115" s="30">
        <f>$C1114*D1114</f>
        <v>7269.2489760000008</v>
      </c>
      <c r="E1115" s="30">
        <f t="shared" ref="E1115" si="1844">$C1114*E1114</f>
        <v>0</v>
      </c>
      <c r="F1115" s="30">
        <f t="shared" ref="F1115" si="1845">$C1114*F1114</f>
        <v>4300.8820319999995</v>
      </c>
      <c r="G1115" s="30">
        <f t="shared" ref="G1115:AB1115" si="1846">$C1114*G1114</f>
        <v>0</v>
      </c>
      <c r="H1115" s="30">
        <f t="shared" si="1846"/>
        <v>0</v>
      </c>
      <c r="I1115" s="30">
        <f t="shared" si="1846"/>
        <v>0</v>
      </c>
      <c r="J1115" s="30">
        <f t="shared" si="1846"/>
        <v>0</v>
      </c>
      <c r="K1115" s="30">
        <f t="shared" si="1846"/>
        <v>0</v>
      </c>
      <c r="L1115" s="30">
        <f t="shared" si="1846"/>
        <v>0</v>
      </c>
      <c r="M1115" s="30">
        <f t="shared" si="1846"/>
        <v>9858.4449599999989</v>
      </c>
      <c r="N1115" s="30">
        <f t="shared" si="1846"/>
        <v>0</v>
      </c>
      <c r="O1115" s="30">
        <f t="shared" si="1846"/>
        <v>0</v>
      </c>
      <c r="P1115" s="30">
        <f t="shared" si="1846"/>
        <v>0</v>
      </c>
      <c r="Q1115" s="30">
        <f t="shared" si="1846"/>
        <v>18254.373360000001</v>
      </c>
      <c r="R1115" s="30">
        <f t="shared" si="1846"/>
        <v>11407.629167999999</v>
      </c>
      <c r="S1115" s="30">
        <f t="shared" si="1846"/>
        <v>1830.8540639999999</v>
      </c>
      <c r="T1115" s="30">
        <f t="shared" si="1846"/>
        <v>20583.5664</v>
      </c>
      <c r="U1115" s="30">
        <f t="shared" si="1846"/>
        <v>0</v>
      </c>
      <c r="V1115" s="30">
        <f t="shared" si="1846"/>
        <v>0</v>
      </c>
      <c r="W1115" s="30">
        <f t="shared" si="1846"/>
        <v>9208.4376000000011</v>
      </c>
      <c r="X1115" s="30">
        <f t="shared" si="1846"/>
        <v>24559.444751999999</v>
      </c>
      <c r="Y1115" s="30">
        <f t="shared" si="1846"/>
        <v>368.33750399999997</v>
      </c>
      <c r="Z1115" s="30">
        <f t="shared" si="1846"/>
        <v>693.341184</v>
      </c>
      <c r="AA1115" s="30">
        <f t="shared" si="1846"/>
        <v>0</v>
      </c>
      <c r="AB1115" s="30">
        <f t="shared" si="1846"/>
        <v>0</v>
      </c>
      <c r="AC1115" s="67"/>
      <c r="AD1115" s="55"/>
    </row>
    <row r="1116" spans="1:30" s="52" customFormat="1">
      <c r="A1116" s="95" t="s">
        <v>326</v>
      </c>
      <c r="B1116" s="74">
        <f>350667.841843548/2</f>
        <v>175333.920921774</v>
      </c>
      <c r="C1116" s="163">
        <f t="shared" ref="C1116:C1172" si="1847">ROUND(B1116/12,2)</f>
        <v>14611.16</v>
      </c>
      <c r="D1116" s="38">
        <v>1.6500000000000001E-2</v>
      </c>
      <c r="E1116" s="38">
        <v>0.1429</v>
      </c>
      <c r="F1116" s="38">
        <v>5.8200000000000002E-2</v>
      </c>
      <c r="G1116" s="38">
        <v>7.4899999999999994E-2</v>
      </c>
      <c r="H1116" s="38">
        <v>4.0099999999999997E-2</v>
      </c>
      <c r="I1116" s="38">
        <v>0.1406</v>
      </c>
      <c r="J1116" s="38">
        <v>2.0299999999999999E-2</v>
      </c>
      <c r="K1116" s="38">
        <v>3.2099999999999997E-2</v>
      </c>
      <c r="L1116" s="38">
        <v>1.5900000000000001E-2</v>
      </c>
      <c r="M1116" s="38">
        <v>2.5499999999999998E-2</v>
      </c>
      <c r="N1116" s="38">
        <v>0.1389</v>
      </c>
      <c r="O1116" s="38">
        <v>2.35E-2</v>
      </c>
      <c r="P1116" s="38">
        <v>0</v>
      </c>
      <c r="Q1116" s="38">
        <v>3.5900000000000001E-2</v>
      </c>
      <c r="R1116" s="38">
        <v>1.8100000000000002E-2</v>
      </c>
      <c r="S1116" s="38">
        <v>4.1999999999999997E-3</v>
      </c>
      <c r="T1116" s="38">
        <v>5.11E-2</v>
      </c>
      <c r="U1116" s="38">
        <v>1.7299999999999999E-2</v>
      </c>
      <c r="V1116" s="38">
        <v>3.6799999999999999E-2</v>
      </c>
      <c r="W1116" s="38">
        <v>4.4299999999999999E-2</v>
      </c>
      <c r="X1116" s="38">
        <v>5.9900000000000002E-2</v>
      </c>
      <c r="Y1116" s="38">
        <v>2.3999999999999998E-3</v>
      </c>
      <c r="Z1116" s="5">
        <v>0</v>
      </c>
      <c r="AA1116" s="5">
        <v>5.9999999999999995E-4</v>
      </c>
      <c r="AB1116" s="5">
        <v>0</v>
      </c>
      <c r="AC1116" s="67"/>
      <c r="AD1116" s="55"/>
    </row>
    <row r="1117" spans="1:30" s="52" customFormat="1">
      <c r="A1117" s="96"/>
      <c r="B1117" s="83"/>
      <c r="C1117" s="163"/>
      <c r="D1117" s="6">
        <f>$C1116*D1116</f>
        <v>241.08414000000002</v>
      </c>
      <c r="E1117" s="6">
        <f t="shared" ref="E1117" si="1848">$C1116*E1116</f>
        <v>2087.9347640000001</v>
      </c>
      <c r="F1117" s="6">
        <f t="shared" ref="F1117" si="1849">$C1116*F1116</f>
        <v>850.36951199999999</v>
      </c>
      <c r="G1117" s="6">
        <f t="shared" ref="G1117:AB1117" si="1850">$C1116*G1116</f>
        <v>1094.3758839999998</v>
      </c>
      <c r="H1117" s="6">
        <f t="shared" si="1850"/>
        <v>585.90751599999999</v>
      </c>
      <c r="I1117" s="6">
        <f t="shared" si="1850"/>
        <v>2054.3290959999999</v>
      </c>
      <c r="J1117" s="6">
        <f t="shared" si="1850"/>
        <v>296.60654799999998</v>
      </c>
      <c r="K1117" s="6">
        <f t="shared" si="1850"/>
        <v>469.01823599999994</v>
      </c>
      <c r="L1117" s="6">
        <f t="shared" si="1850"/>
        <v>232.31744400000002</v>
      </c>
      <c r="M1117" s="6">
        <f t="shared" si="1850"/>
        <v>372.58457999999996</v>
      </c>
      <c r="N1117" s="6">
        <f t="shared" si="1850"/>
        <v>2029.4901239999999</v>
      </c>
      <c r="O1117" s="6">
        <f t="shared" si="1850"/>
        <v>343.36225999999999</v>
      </c>
      <c r="P1117" s="6">
        <f t="shared" si="1850"/>
        <v>0</v>
      </c>
      <c r="Q1117" s="6">
        <f t="shared" si="1850"/>
        <v>524.54064400000004</v>
      </c>
      <c r="R1117" s="6">
        <f t="shared" si="1850"/>
        <v>264.461996</v>
      </c>
      <c r="S1117" s="6">
        <f t="shared" si="1850"/>
        <v>61.366871999999994</v>
      </c>
      <c r="T1117" s="6">
        <f t="shared" si="1850"/>
        <v>746.63027599999998</v>
      </c>
      <c r="U1117" s="6">
        <f t="shared" si="1850"/>
        <v>252.77306799999999</v>
      </c>
      <c r="V1117" s="6">
        <f t="shared" si="1850"/>
        <v>537.69068800000002</v>
      </c>
      <c r="W1117" s="6">
        <f t="shared" si="1850"/>
        <v>647.27438799999993</v>
      </c>
      <c r="X1117" s="6">
        <f t="shared" si="1850"/>
        <v>875.208484</v>
      </c>
      <c r="Y1117" s="6">
        <f t="shared" si="1850"/>
        <v>35.066783999999998</v>
      </c>
      <c r="Z1117" s="6">
        <f t="shared" si="1850"/>
        <v>0</v>
      </c>
      <c r="AA1117" s="6">
        <f t="shared" si="1850"/>
        <v>8.7666959999999996</v>
      </c>
      <c r="AB1117" s="6">
        <f t="shared" si="1850"/>
        <v>0</v>
      </c>
      <c r="AC1117" s="67"/>
      <c r="AD1117" s="55"/>
    </row>
    <row r="1118" spans="1:30" s="52" customFormat="1">
      <c r="A1118" s="95" t="s">
        <v>454</v>
      </c>
      <c r="B1118" s="74">
        <f>350667.841843548/2</f>
        <v>175333.920921774</v>
      </c>
      <c r="C1118" s="163">
        <f t="shared" si="1847"/>
        <v>14611.16</v>
      </c>
      <c r="D1118" s="5">
        <v>3.7900000000000003E-2</v>
      </c>
      <c r="E1118" s="5"/>
      <c r="F1118" s="5">
        <v>0.22420000000000001</v>
      </c>
      <c r="G1118" s="5"/>
      <c r="H1118" s="5">
        <v>0</v>
      </c>
      <c r="I1118" s="5"/>
      <c r="J1118" s="5"/>
      <c r="K1118" s="5"/>
      <c r="L1118" s="5"/>
      <c r="M1118" s="5"/>
      <c r="N1118" s="5"/>
      <c r="O1118" s="5"/>
      <c r="P1118" s="5"/>
      <c r="Q1118" s="5">
        <v>0.156</v>
      </c>
      <c r="R1118" s="5">
        <v>0.1019</v>
      </c>
      <c r="S1118" s="5">
        <v>1.72E-2</v>
      </c>
      <c r="T1118" s="5">
        <v>0.14949999999999999</v>
      </c>
      <c r="U1118" s="5">
        <v>0</v>
      </c>
      <c r="V1118" s="5">
        <v>0.1111</v>
      </c>
      <c r="W1118" s="5"/>
      <c r="X1118" s="5">
        <v>0.1938</v>
      </c>
      <c r="Y1118" s="5">
        <v>8.3999999999999995E-3</v>
      </c>
      <c r="Z1118" s="5"/>
      <c r="AA1118" s="5"/>
      <c r="AB1118" s="5"/>
      <c r="AC1118" s="67"/>
      <c r="AD1118" s="55"/>
    </row>
    <row r="1119" spans="1:30" s="52" customFormat="1">
      <c r="A1119" s="96"/>
      <c r="B1119" s="73"/>
      <c r="C1119" s="163"/>
      <c r="D1119" s="6">
        <f t="shared" ref="D1119" si="1851">$C1118*D1118</f>
        <v>553.76296400000001</v>
      </c>
      <c r="E1119" s="6">
        <f t="shared" ref="E1119" si="1852">$C1118*E1118</f>
        <v>0</v>
      </c>
      <c r="F1119" s="6">
        <f t="shared" ref="F1119:O1119" si="1853">$C1118*F1118</f>
        <v>3275.8220719999999</v>
      </c>
      <c r="G1119" s="6">
        <f t="shared" si="1853"/>
        <v>0</v>
      </c>
      <c r="H1119" s="6">
        <f t="shared" si="1853"/>
        <v>0</v>
      </c>
      <c r="I1119" s="6">
        <f t="shared" si="1853"/>
        <v>0</v>
      </c>
      <c r="J1119" s="6">
        <f t="shared" si="1853"/>
        <v>0</v>
      </c>
      <c r="K1119" s="6">
        <f t="shared" si="1853"/>
        <v>0</v>
      </c>
      <c r="L1119" s="6">
        <f t="shared" si="1853"/>
        <v>0</v>
      </c>
      <c r="M1119" s="6">
        <f t="shared" si="1853"/>
        <v>0</v>
      </c>
      <c r="N1119" s="6">
        <f t="shared" si="1853"/>
        <v>0</v>
      </c>
      <c r="O1119" s="6">
        <f t="shared" si="1853"/>
        <v>0</v>
      </c>
      <c r="P1119" s="6">
        <f t="shared" ref="P1119" si="1854">$C1118*P1118</f>
        <v>0</v>
      </c>
      <c r="Q1119" s="6">
        <f t="shared" ref="Q1119" si="1855">$C1118*Q1118</f>
        <v>2279.34096</v>
      </c>
      <c r="R1119" s="6">
        <f t="shared" ref="R1119:AB1119" si="1856">$C1118*R1118</f>
        <v>1488.8772040000001</v>
      </c>
      <c r="S1119" s="6">
        <f t="shared" si="1856"/>
        <v>251.31195199999999</v>
      </c>
      <c r="T1119" s="6">
        <f t="shared" si="1856"/>
        <v>2184.3684199999998</v>
      </c>
      <c r="U1119" s="6">
        <f t="shared" si="1856"/>
        <v>0</v>
      </c>
      <c r="V1119" s="6">
        <f t="shared" si="1856"/>
        <v>1623.299876</v>
      </c>
      <c r="W1119" s="6">
        <f t="shared" si="1856"/>
        <v>0</v>
      </c>
      <c r="X1119" s="6">
        <f t="shared" si="1856"/>
        <v>2831.6428080000001</v>
      </c>
      <c r="Y1119" s="6">
        <f t="shared" si="1856"/>
        <v>122.73374399999999</v>
      </c>
      <c r="Z1119" s="6">
        <f t="shared" si="1856"/>
        <v>0</v>
      </c>
      <c r="AA1119" s="6">
        <f t="shared" si="1856"/>
        <v>0</v>
      </c>
      <c r="AB1119" s="6">
        <f t="shared" si="1856"/>
        <v>0</v>
      </c>
      <c r="AC1119" s="67"/>
      <c r="AD1119" s="55"/>
    </row>
    <row r="1120" spans="1:30" s="52" customFormat="1">
      <c r="A1120" s="95" t="s">
        <v>327</v>
      </c>
      <c r="B1120" s="74">
        <v>141317.11960178809</v>
      </c>
      <c r="C1120" s="163">
        <f t="shared" si="1847"/>
        <v>11776.43</v>
      </c>
      <c r="D1120" s="38">
        <v>8.5800000000000001E-2</v>
      </c>
      <c r="E1120" s="38"/>
      <c r="F1120" s="38">
        <v>1.6899999999999998E-2</v>
      </c>
      <c r="G1120" s="38"/>
      <c r="H1120" s="38"/>
      <c r="I1120" s="38"/>
      <c r="J1120" s="38"/>
      <c r="K1120" s="38"/>
      <c r="L1120" s="38"/>
      <c r="M1120" s="38">
        <v>0.12239999999999999</v>
      </c>
      <c r="N1120" s="38"/>
      <c r="O1120" s="38"/>
      <c r="P1120" s="38"/>
      <c r="Q1120" s="38">
        <v>0.18160000000000001</v>
      </c>
      <c r="R1120" s="38">
        <v>1.55E-2</v>
      </c>
      <c r="S1120" s="38">
        <v>1.77E-2</v>
      </c>
      <c r="T1120" s="38">
        <v>0.21779999999999999</v>
      </c>
      <c r="U1120" s="38"/>
      <c r="V1120" s="38"/>
      <c r="W1120" s="38">
        <v>6.4000000000000001E-2</v>
      </c>
      <c r="X1120" s="38">
        <v>0.26129999999999998</v>
      </c>
      <c r="Y1120" s="38">
        <v>9.7000000000000003E-3</v>
      </c>
      <c r="Z1120" s="40">
        <v>7.3000000000000001E-3</v>
      </c>
      <c r="AA1120" s="40">
        <v>0</v>
      </c>
      <c r="AB1120" s="40">
        <v>0</v>
      </c>
      <c r="AC1120" s="67"/>
      <c r="AD1120" s="55"/>
    </row>
    <row r="1121" spans="1:30" s="52" customFormat="1">
      <c r="A1121" s="96"/>
      <c r="B1121" s="83"/>
      <c r="C1121" s="163"/>
      <c r="D1121" s="39">
        <f>$C1120*D1120</f>
        <v>1010.417694</v>
      </c>
      <c r="E1121" s="39">
        <f t="shared" ref="E1121" si="1857">$C1120*E1120</f>
        <v>0</v>
      </c>
      <c r="F1121" s="39">
        <f t="shared" ref="F1121" si="1858">$C1120*F1120</f>
        <v>199.02166699999998</v>
      </c>
      <c r="G1121" s="39">
        <f t="shared" ref="G1121:AB1121" si="1859">$C1120*G1120</f>
        <v>0</v>
      </c>
      <c r="H1121" s="39">
        <f t="shared" si="1859"/>
        <v>0</v>
      </c>
      <c r="I1121" s="39">
        <f t="shared" si="1859"/>
        <v>0</v>
      </c>
      <c r="J1121" s="39">
        <f t="shared" si="1859"/>
        <v>0</v>
      </c>
      <c r="K1121" s="39">
        <f t="shared" si="1859"/>
        <v>0</v>
      </c>
      <c r="L1121" s="39">
        <f t="shared" si="1859"/>
        <v>0</v>
      </c>
      <c r="M1121" s="39">
        <f t="shared" si="1859"/>
        <v>1441.4350319999999</v>
      </c>
      <c r="N1121" s="39">
        <f t="shared" si="1859"/>
        <v>0</v>
      </c>
      <c r="O1121" s="39">
        <f t="shared" si="1859"/>
        <v>0</v>
      </c>
      <c r="P1121" s="39">
        <f t="shared" si="1859"/>
        <v>0</v>
      </c>
      <c r="Q1121" s="39">
        <f t="shared" si="1859"/>
        <v>2138.5996880000002</v>
      </c>
      <c r="R1121" s="39">
        <f t="shared" si="1859"/>
        <v>182.53466499999999</v>
      </c>
      <c r="S1121" s="39">
        <f t="shared" si="1859"/>
        <v>208.44281100000001</v>
      </c>
      <c r="T1121" s="39">
        <f t="shared" si="1859"/>
        <v>2564.9064539999999</v>
      </c>
      <c r="U1121" s="39">
        <f t="shared" si="1859"/>
        <v>0</v>
      </c>
      <c r="V1121" s="39">
        <f t="shared" si="1859"/>
        <v>0</v>
      </c>
      <c r="W1121" s="39">
        <f t="shared" si="1859"/>
        <v>753.69152000000008</v>
      </c>
      <c r="X1121" s="39">
        <f t="shared" si="1859"/>
        <v>3077.1811589999998</v>
      </c>
      <c r="Y1121" s="39">
        <f t="shared" si="1859"/>
        <v>114.23137100000001</v>
      </c>
      <c r="Z1121" s="39">
        <f t="shared" si="1859"/>
        <v>85.967939000000001</v>
      </c>
      <c r="AA1121" s="39">
        <f t="shared" si="1859"/>
        <v>0</v>
      </c>
      <c r="AB1121" s="39">
        <f t="shared" si="1859"/>
        <v>0</v>
      </c>
      <c r="AC1121" s="67"/>
      <c r="AD1121" s="55"/>
    </row>
    <row r="1122" spans="1:30" s="52" customFormat="1">
      <c r="A1122" s="95" t="s">
        <v>328</v>
      </c>
      <c r="B1122" s="74">
        <v>115901.4077022456</v>
      </c>
      <c r="C1122" s="163">
        <f t="shared" si="1847"/>
        <v>9658.4500000000007</v>
      </c>
      <c r="D1122" s="38">
        <v>8.5800000000000001E-2</v>
      </c>
      <c r="E1122" s="38"/>
      <c r="F1122" s="38">
        <v>1.6899999999999998E-2</v>
      </c>
      <c r="G1122" s="38"/>
      <c r="H1122" s="38"/>
      <c r="I1122" s="38"/>
      <c r="J1122" s="38"/>
      <c r="K1122" s="38"/>
      <c r="L1122" s="38"/>
      <c r="M1122" s="38">
        <v>0.12239999999999999</v>
      </c>
      <c r="N1122" s="38"/>
      <c r="O1122" s="38"/>
      <c r="P1122" s="38"/>
      <c r="Q1122" s="38">
        <v>0.18160000000000001</v>
      </c>
      <c r="R1122" s="38">
        <v>1.55E-2</v>
      </c>
      <c r="S1122" s="38">
        <v>1.77E-2</v>
      </c>
      <c r="T1122" s="38">
        <v>0.21779999999999999</v>
      </c>
      <c r="U1122" s="38"/>
      <c r="V1122" s="38"/>
      <c r="W1122" s="38">
        <v>6.4000000000000001E-2</v>
      </c>
      <c r="X1122" s="38">
        <v>0.26129999999999998</v>
      </c>
      <c r="Y1122" s="38">
        <v>9.7000000000000003E-3</v>
      </c>
      <c r="Z1122" s="40">
        <v>7.3000000000000001E-3</v>
      </c>
      <c r="AA1122" s="40">
        <v>0</v>
      </c>
      <c r="AB1122" s="40">
        <v>0</v>
      </c>
      <c r="AC1122" s="67"/>
      <c r="AD1122" s="55"/>
    </row>
    <row r="1123" spans="1:30" s="52" customFormat="1">
      <c r="A1123" s="96"/>
      <c r="B1123" s="83"/>
      <c r="C1123" s="163"/>
      <c r="D1123" s="39">
        <f>$C1122*D1122</f>
        <v>828.69501000000002</v>
      </c>
      <c r="E1123" s="39">
        <f t="shared" ref="E1123" si="1860">$C1122*E1122</f>
        <v>0</v>
      </c>
      <c r="F1123" s="39">
        <f t="shared" ref="F1123" si="1861">$C1122*F1122</f>
        <v>163.22780499999999</v>
      </c>
      <c r="G1123" s="39">
        <f t="shared" ref="G1123:AB1123" si="1862">$C1122*G1122</f>
        <v>0</v>
      </c>
      <c r="H1123" s="39">
        <f t="shared" si="1862"/>
        <v>0</v>
      </c>
      <c r="I1123" s="39">
        <f t="shared" si="1862"/>
        <v>0</v>
      </c>
      <c r="J1123" s="39">
        <f t="shared" si="1862"/>
        <v>0</v>
      </c>
      <c r="K1123" s="39">
        <f t="shared" si="1862"/>
        <v>0</v>
      </c>
      <c r="L1123" s="39">
        <f t="shared" si="1862"/>
        <v>0</v>
      </c>
      <c r="M1123" s="39">
        <f t="shared" si="1862"/>
        <v>1182.1942799999999</v>
      </c>
      <c r="N1123" s="39">
        <f t="shared" si="1862"/>
        <v>0</v>
      </c>
      <c r="O1123" s="39">
        <f t="shared" si="1862"/>
        <v>0</v>
      </c>
      <c r="P1123" s="39">
        <f t="shared" si="1862"/>
        <v>0</v>
      </c>
      <c r="Q1123" s="39">
        <f t="shared" si="1862"/>
        <v>1753.9745200000002</v>
      </c>
      <c r="R1123" s="39">
        <f t="shared" si="1862"/>
        <v>149.70597500000002</v>
      </c>
      <c r="S1123" s="39">
        <f t="shared" si="1862"/>
        <v>170.95456500000003</v>
      </c>
      <c r="T1123" s="39">
        <f t="shared" si="1862"/>
        <v>2103.6104100000002</v>
      </c>
      <c r="U1123" s="39">
        <f t="shared" si="1862"/>
        <v>0</v>
      </c>
      <c r="V1123" s="39">
        <f t="shared" si="1862"/>
        <v>0</v>
      </c>
      <c r="W1123" s="39">
        <f t="shared" si="1862"/>
        <v>618.14080000000001</v>
      </c>
      <c r="X1123" s="39">
        <f t="shared" si="1862"/>
        <v>2523.7529850000001</v>
      </c>
      <c r="Y1123" s="39">
        <f t="shared" si="1862"/>
        <v>93.686965000000015</v>
      </c>
      <c r="Z1123" s="39">
        <f t="shared" si="1862"/>
        <v>70.506685000000004</v>
      </c>
      <c r="AA1123" s="39">
        <f t="shared" si="1862"/>
        <v>0</v>
      </c>
      <c r="AB1123" s="39">
        <f t="shared" si="1862"/>
        <v>0</v>
      </c>
      <c r="AC1123" s="67"/>
      <c r="AD1123" s="55"/>
    </row>
    <row r="1124" spans="1:30" s="52" customFormat="1">
      <c r="A1124" s="95" t="s">
        <v>329</v>
      </c>
      <c r="B1124" s="74">
        <v>101431.01188444902</v>
      </c>
      <c r="C1124" s="163">
        <f t="shared" si="1847"/>
        <v>8452.58</v>
      </c>
      <c r="D1124" s="38">
        <v>8.5800000000000001E-2</v>
      </c>
      <c r="E1124" s="38"/>
      <c r="F1124" s="38">
        <v>1.6899999999999998E-2</v>
      </c>
      <c r="G1124" s="38"/>
      <c r="H1124" s="38"/>
      <c r="I1124" s="38"/>
      <c r="J1124" s="38"/>
      <c r="K1124" s="38"/>
      <c r="L1124" s="38"/>
      <c r="M1124" s="38">
        <v>0.12239999999999999</v>
      </c>
      <c r="N1124" s="38"/>
      <c r="O1124" s="38"/>
      <c r="P1124" s="38"/>
      <c r="Q1124" s="38">
        <v>0.18160000000000001</v>
      </c>
      <c r="R1124" s="38">
        <v>1.55E-2</v>
      </c>
      <c r="S1124" s="38">
        <v>1.77E-2</v>
      </c>
      <c r="T1124" s="38">
        <v>0.21779999999999999</v>
      </c>
      <c r="U1124" s="38"/>
      <c r="V1124" s="38"/>
      <c r="W1124" s="38">
        <v>6.4000000000000001E-2</v>
      </c>
      <c r="X1124" s="38">
        <v>0.26129999999999998</v>
      </c>
      <c r="Y1124" s="38">
        <v>9.7000000000000003E-3</v>
      </c>
      <c r="Z1124" s="40">
        <v>7.3000000000000001E-3</v>
      </c>
      <c r="AA1124" s="40">
        <v>0</v>
      </c>
      <c r="AB1124" s="40">
        <v>0</v>
      </c>
      <c r="AC1124" s="67"/>
      <c r="AD1124" s="55"/>
    </row>
    <row r="1125" spans="1:30" s="52" customFormat="1">
      <c r="A1125" s="96"/>
      <c r="B1125" s="83"/>
      <c r="C1125" s="163"/>
      <c r="D1125" s="39">
        <f>$C1124*D1124</f>
        <v>725.23136399999999</v>
      </c>
      <c r="E1125" s="39">
        <f t="shared" ref="E1125" si="1863">$C1124*E1124</f>
        <v>0</v>
      </c>
      <c r="F1125" s="39">
        <f t="shared" ref="F1125" si="1864">$C1124*F1124</f>
        <v>142.84860199999997</v>
      </c>
      <c r="G1125" s="39">
        <f t="shared" ref="G1125:AB1125" si="1865">$C1124*G1124</f>
        <v>0</v>
      </c>
      <c r="H1125" s="39">
        <f t="shared" si="1865"/>
        <v>0</v>
      </c>
      <c r="I1125" s="39">
        <f t="shared" si="1865"/>
        <v>0</v>
      </c>
      <c r="J1125" s="39">
        <f t="shared" si="1865"/>
        <v>0</v>
      </c>
      <c r="K1125" s="39">
        <f t="shared" si="1865"/>
        <v>0</v>
      </c>
      <c r="L1125" s="39">
        <f t="shared" si="1865"/>
        <v>0</v>
      </c>
      <c r="M1125" s="39">
        <f t="shared" si="1865"/>
        <v>1034.5957919999998</v>
      </c>
      <c r="N1125" s="39">
        <f t="shared" si="1865"/>
        <v>0</v>
      </c>
      <c r="O1125" s="39">
        <f t="shared" si="1865"/>
        <v>0</v>
      </c>
      <c r="P1125" s="39">
        <f t="shared" si="1865"/>
        <v>0</v>
      </c>
      <c r="Q1125" s="39">
        <f t="shared" si="1865"/>
        <v>1534.9885280000001</v>
      </c>
      <c r="R1125" s="39">
        <f t="shared" si="1865"/>
        <v>131.01499000000001</v>
      </c>
      <c r="S1125" s="39">
        <f t="shared" si="1865"/>
        <v>149.61066600000001</v>
      </c>
      <c r="T1125" s="39">
        <f t="shared" si="1865"/>
        <v>1840.9719239999999</v>
      </c>
      <c r="U1125" s="39">
        <f t="shared" si="1865"/>
        <v>0</v>
      </c>
      <c r="V1125" s="39">
        <f t="shared" si="1865"/>
        <v>0</v>
      </c>
      <c r="W1125" s="39">
        <f t="shared" si="1865"/>
        <v>540.96511999999996</v>
      </c>
      <c r="X1125" s="39">
        <f t="shared" si="1865"/>
        <v>2208.6591539999999</v>
      </c>
      <c r="Y1125" s="39">
        <f t="shared" si="1865"/>
        <v>81.990026</v>
      </c>
      <c r="Z1125" s="39">
        <f t="shared" si="1865"/>
        <v>61.703834000000001</v>
      </c>
      <c r="AA1125" s="39">
        <f t="shared" si="1865"/>
        <v>0</v>
      </c>
      <c r="AB1125" s="39">
        <f t="shared" si="1865"/>
        <v>0</v>
      </c>
      <c r="AC1125" s="67"/>
      <c r="AD1125" s="55"/>
    </row>
    <row r="1126" spans="1:30" s="52" customFormat="1">
      <c r="A1126" s="95" t="s">
        <v>330</v>
      </c>
      <c r="B1126" s="74">
        <v>237646.08706127724</v>
      </c>
      <c r="C1126" s="163">
        <f t="shared" si="1847"/>
        <v>19803.84</v>
      </c>
      <c r="D1126" s="38">
        <v>8.5800000000000001E-2</v>
      </c>
      <c r="E1126" s="38"/>
      <c r="F1126" s="38">
        <v>1.6899999999999998E-2</v>
      </c>
      <c r="G1126" s="38"/>
      <c r="H1126" s="38"/>
      <c r="I1126" s="38"/>
      <c r="J1126" s="38"/>
      <c r="K1126" s="38"/>
      <c r="L1126" s="38"/>
      <c r="M1126" s="38">
        <v>0.12239999999999999</v>
      </c>
      <c r="N1126" s="38"/>
      <c r="O1126" s="38"/>
      <c r="P1126" s="38"/>
      <c r="Q1126" s="38">
        <v>0.18160000000000001</v>
      </c>
      <c r="R1126" s="38">
        <v>1.55E-2</v>
      </c>
      <c r="S1126" s="38">
        <v>1.77E-2</v>
      </c>
      <c r="T1126" s="38">
        <v>0.21779999999999999</v>
      </c>
      <c r="U1126" s="38"/>
      <c r="V1126" s="38"/>
      <c r="W1126" s="38">
        <v>6.4000000000000001E-2</v>
      </c>
      <c r="X1126" s="38">
        <v>0.26129999999999998</v>
      </c>
      <c r="Y1126" s="38">
        <v>9.7000000000000003E-3</v>
      </c>
      <c r="Z1126" s="40">
        <v>7.3000000000000001E-3</v>
      </c>
      <c r="AA1126" s="40">
        <v>0</v>
      </c>
      <c r="AB1126" s="40">
        <v>0</v>
      </c>
      <c r="AC1126" s="67"/>
      <c r="AD1126" s="55"/>
    </row>
    <row r="1127" spans="1:30" s="52" customFormat="1">
      <c r="A1127" s="96"/>
      <c r="B1127" s="83"/>
      <c r="C1127" s="163"/>
      <c r="D1127" s="39">
        <f>$C1126*D1126</f>
        <v>1699.169472</v>
      </c>
      <c r="E1127" s="39">
        <f t="shared" ref="E1127" si="1866">$C1126*E1126</f>
        <v>0</v>
      </c>
      <c r="F1127" s="39">
        <f t="shared" ref="F1127" si="1867">$C1126*F1126</f>
        <v>334.68489599999998</v>
      </c>
      <c r="G1127" s="39">
        <f t="shared" ref="G1127:AB1127" si="1868">$C1126*G1126</f>
        <v>0</v>
      </c>
      <c r="H1127" s="39">
        <f t="shared" si="1868"/>
        <v>0</v>
      </c>
      <c r="I1127" s="39">
        <f t="shared" si="1868"/>
        <v>0</v>
      </c>
      <c r="J1127" s="39">
        <f t="shared" si="1868"/>
        <v>0</v>
      </c>
      <c r="K1127" s="39">
        <f t="shared" si="1868"/>
        <v>0</v>
      </c>
      <c r="L1127" s="39">
        <f t="shared" si="1868"/>
        <v>0</v>
      </c>
      <c r="M1127" s="39">
        <f t="shared" si="1868"/>
        <v>2423.9900159999997</v>
      </c>
      <c r="N1127" s="39">
        <f t="shared" si="1868"/>
        <v>0</v>
      </c>
      <c r="O1127" s="39">
        <f t="shared" si="1868"/>
        <v>0</v>
      </c>
      <c r="P1127" s="39">
        <f t="shared" si="1868"/>
        <v>0</v>
      </c>
      <c r="Q1127" s="39">
        <f t="shared" si="1868"/>
        <v>3596.3773440000004</v>
      </c>
      <c r="R1127" s="39">
        <f t="shared" si="1868"/>
        <v>306.95952</v>
      </c>
      <c r="S1127" s="39">
        <f t="shared" si="1868"/>
        <v>350.52796799999999</v>
      </c>
      <c r="T1127" s="39">
        <f t="shared" si="1868"/>
        <v>4313.2763519999999</v>
      </c>
      <c r="U1127" s="39">
        <f t="shared" si="1868"/>
        <v>0</v>
      </c>
      <c r="V1127" s="39">
        <f t="shared" si="1868"/>
        <v>0</v>
      </c>
      <c r="W1127" s="39">
        <f t="shared" si="1868"/>
        <v>1267.4457600000001</v>
      </c>
      <c r="X1127" s="39">
        <f t="shared" si="1868"/>
        <v>5174.7433919999994</v>
      </c>
      <c r="Y1127" s="39">
        <f t="shared" si="1868"/>
        <v>192.09724800000001</v>
      </c>
      <c r="Z1127" s="39">
        <f t="shared" si="1868"/>
        <v>144.56803200000002</v>
      </c>
      <c r="AA1127" s="39">
        <f t="shared" si="1868"/>
        <v>0</v>
      </c>
      <c r="AB1127" s="39">
        <f t="shared" si="1868"/>
        <v>0</v>
      </c>
      <c r="AC1127" s="67"/>
      <c r="AD1127" s="55"/>
    </row>
    <row r="1128" spans="1:30" s="52" customFormat="1">
      <c r="A1128" s="95" t="s">
        <v>331</v>
      </c>
      <c r="B1128" s="74">
        <v>1212924.6179135307</v>
      </c>
      <c r="C1128" s="163">
        <f t="shared" si="1847"/>
        <v>101077.05</v>
      </c>
      <c r="D1128" s="38"/>
      <c r="E1128" s="38"/>
      <c r="F1128" s="38">
        <v>0.1009</v>
      </c>
      <c r="G1128" s="38"/>
      <c r="H1128" s="38"/>
      <c r="I1128" s="38"/>
      <c r="J1128" s="38"/>
      <c r="K1128" s="38"/>
      <c r="L1128" s="38"/>
      <c r="M1128" s="38"/>
      <c r="N1128" s="38"/>
      <c r="O1128" s="38"/>
      <c r="P1128" s="38">
        <v>4.8999999999999998E-3</v>
      </c>
      <c r="Q1128" s="38">
        <v>5.1400000000000001E-2</v>
      </c>
      <c r="R1128" s="38"/>
      <c r="S1128" s="38">
        <v>5.4000000000000003E-3</v>
      </c>
      <c r="T1128" s="38"/>
      <c r="U1128" s="38">
        <v>0.70709999999999995</v>
      </c>
      <c r="V1128" s="38"/>
      <c r="W1128" s="38"/>
      <c r="X1128" s="38">
        <v>0.121</v>
      </c>
      <c r="Y1128" s="38">
        <v>4.7999999999999996E-3</v>
      </c>
      <c r="Z1128" s="40">
        <v>4.4999999999999997E-3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3"/>
      <c r="D1129" s="39">
        <f>$C1128*D1128</f>
        <v>0</v>
      </c>
      <c r="E1129" s="39">
        <f t="shared" ref="E1129" si="1869">$C1128*E1128</f>
        <v>0</v>
      </c>
      <c r="F1129" s="39">
        <f t="shared" ref="F1129" si="1870">$C1128*F1128</f>
        <v>10198.674345000001</v>
      </c>
      <c r="G1129" s="39">
        <f t="shared" ref="G1129:AB1129" si="1871">$C1128*G1128</f>
        <v>0</v>
      </c>
      <c r="H1129" s="39">
        <f t="shared" si="1871"/>
        <v>0</v>
      </c>
      <c r="I1129" s="39">
        <f t="shared" si="1871"/>
        <v>0</v>
      </c>
      <c r="J1129" s="39">
        <f t="shared" si="1871"/>
        <v>0</v>
      </c>
      <c r="K1129" s="39">
        <f t="shared" si="1871"/>
        <v>0</v>
      </c>
      <c r="L1129" s="39">
        <f t="shared" si="1871"/>
        <v>0</v>
      </c>
      <c r="M1129" s="39">
        <f t="shared" si="1871"/>
        <v>0</v>
      </c>
      <c r="N1129" s="39">
        <f t="shared" si="1871"/>
        <v>0</v>
      </c>
      <c r="O1129" s="39">
        <f t="shared" si="1871"/>
        <v>0</v>
      </c>
      <c r="P1129" s="39">
        <f t="shared" si="1871"/>
        <v>495.27754499999998</v>
      </c>
      <c r="Q1129" s="39">
        <f t="shared" si="1871"/>
        <v>5195.3603700000003</v>
      </c>
      <c r="R1129" s="39">
        <f t="shared" si="1871"/>
        <v>0</v>
      </c>
      <c r="S1129" s="39">
        <f t="shared" si="1871"/>
        <v>545.81607000000008</v>
      </c>
      <c r="T1129" s="39">
        <f t="shared" si="1871"/>
        <v>0</v>
      </c>
      <c r="U1129" s="39">
        <f t="shared" si="1871"/>
        <v>71471.582054999992</v>
      </c>
      <c r="V1129" s="39">
        <f t="shared" si="1871"/>
        <v>0</v>
      </c>
      <c r="W1129" s="39">
        <f t="shared" si="1871"/>
        <v>0</v>
      </c>
      <c r="X1129" s="39">
        <f t="shared" si="1871"/>
        <v>12230.323050000001</v>
      </c>
      <c r="Y1129" s="39">
        <f t="shared" si="1871"/>
        <v>485.16983999999997</v>
      </c>
      <c r="Z1129" s="39">
        <f t="shared" si="1871"/>
        <v>454.84672499999999</v>
      </c>
      <c r="AA1129" s="39">
        <f t="shared" si="1871"/>
        <v>0</v>
      </c>
      <c r="AB1129" s="39">
        <f t="shared" si="1871"/>
        <v>0</v>
      </c>
      <c r="AC1129" s="67"/>
      <c r="AD1129" s="55"/>
    </row>
    <row r="1130" spans="1:30" s="52" customFormat="1">
      <c r="A1130" s="95" t="s">
        <v>332</v>
      </c>
      <c r="B1130" s="74">
        <v>3276424.0142768556</v>
      </c>
      <c r="C1130" s="163">
        <f t="shared" si="1847"/>
        <v>273035.33</v>
      </c>
      <c r="D1130" s="38"/>
      <c r="E1130" s="38"/>
      <c r="F1130" s="38">
        <v>0.33200000000000002</v>
      </c>
      <c r="G1130" s="38"/>
      <c r="H1130" s="38"/>
      <c r="I1130" s="38"/>
      <c r="J1130" s="38"/>
      <c r="K1130" s="38"/>
      <c r="L1130" s="38"/>
      <c r="M1130" s="38"/>
      <c r="N1130" s="38"/>
      <c r="O1130" s="38"/>
      <c r="P1130" s="38">
        <v>4.4000000000000003E-3</v>
      </c>
      <c r="Q1130" s="38">
        <v>8.6400000000000005E-2</v>
      </c>
      <c r="R1130" s="38">
        <v>5.5199999999999999E-2</v>
      </c>
      <c r="S1130" s="38">
        <v>8.6E-3</v>
      </c>
      <c r="T1130" s="38"/>
      <c r="U1130" s="38">
        <v>0.36809999999999998</v>
      </c>
      <c r="V1130" s="38"/>
      <c r="W1130" s="38"/>
      <c r="X1130" s="38">
        <v>0.13550000000000001</v>
      </c>
      <c r="Y1130" s="38">
        <v>5.4000000000000003E-3</v>
      </c>
      <c r="Z1130" s="40">
        <v>4.4000000000000003E-3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3"/>
      <c r="D1131" s="39">
        <f>$C1130*D1130</f>
        <v>0</v>
      </c>
      <c r="E1131" s="39">
        <f t="shared" ref="E1131" si="1872">$C1130*E1130</f>
        <v>0</v>
      </c>
      <c r="F1131" s="39">
        <f t="shared" ref="F1131" si="1873">$C1130*F1130</f>
        <v>90647.729560000007</v>
      </c>
      <c r="G1131" s="39">
        <f t="shared" ref="G1131:AB1131" si="1874">$C1130*G1130</f>
        <v>0</v>
      </c>
      <c r="H1131" s="39">
        <f t="shared" si="1874"/>
        <v>0</v>
      </c>
      <c r="I1131" s="39">
        <f t="shared" si="1874"/>
        <v>0</v>
      </c>
      <c r="J1131" s="39">
        <f t="shared" si="1874"/>
        <v>0</v>
      </c>
      <c r="K1131" s="39">
        <f t="shared" si="1874"/>
        <v>0</v>
      </c>
      <c r="L1131" s="39">
        <f t="shared" si="1874"/>
        <v>0</v>
      </c>
      <c r="M1131" s="39">
        <f t="shared" si="1874"/>
        <v>0</v>
      </c>
      <c r="N1131" s="39">
        <f t="shared" si="1874"/>
        <v>0</v>
      </c>
      <c r="O1131" s="39">
        <f t="shared" si="1874"/>
        <v>0</v>
      </c>
      <c r="P1131" s="39">
        <f t="shared" si="1874"/>
        <v>1201.3554520000002</v>
      </c>
      <c r="Q1131" s="39">
        <f t="shared" si="1874"/>
        <v>23590.252512000003</v>
      </c>
      <c r="R1131" s="39">
        <f t="shared" si="1874"/>
        <v>15071.550216000001</v>
      </c>
      <c r="S1131" s="39">
        <f t="shared" si="1874"/>
        <v>2348.103838</v>
      </c>
      <c r="T1131" s="39">
        <f t="shared" si="1874"/>
        <v>0</v>
      </c>
      <c r="U1131" s="39">
        <f t="shared" si="1874"/>
        <v>100504.30497300001</v>
      </c>
      <c r="V1131" s="39">
        <f t="shared" si="1874"/>
        <v>0</v>
      </c>
      <c r="W1131" s="39">
        <f t="shared" si="1874"/>
        <v>0</v>
      </c>
      <c r="X1131" s="39">
        <f t="shared" si="1874"/>
        <v>36996.287215000004</v>
      </c>
      <c r="Y1131" s="39">
        <f t="shared" si="1874"/>
        <v>1474.3907820000002</v>
      </c>
      <c r="Z1131" s="39">
        <f t="shared" si="1874"/>
        <v>1201.3554520000002</v>
      </c>
      <c r="AA1131" s="39">
        <f t="shared" si="1874"/>
        <v>0</v>
      </c>
      <c r="AB1131" s="39">
        <f t="shared" si="1874"/>
        <v>0</v>
      </c>
      <c r="AC1131" s="67"/>
      <c r="AD1131" s="55"/>
    </row>
    <row r="1132" spans="1:30" s="52" customFormat="1">
      <c r="A1132" s="95" t="s">
        <v>333</v>
      </c>
      <c r="B1132" s="74">
        <v>217156.18273888444</v>
      </c>
      <c r="C1132" s="163">
        <f t="shared" si="1847"/>
        <v>18096.349999999999</v>
      </c>
      <c r="D1132" s="38">
        <v>1.6500000000000001E-2</v>
      </c>
      <c r="E1132" s="38">
        <v>0.1429</v>
      </c>
      <c r="F1132" s="38">
        <v>5.8200000000000002E-2</v>
      </c>
      <c r="G1132" s="38">
        <v>7.4899999999999994E-2</v>
      </c>
      <c r="H1132" s="38">
        <v>4.0099999999999997E-2</v>
      </c>
      <c r="I1132" s="38">
        <v>0.1406</v>
      </c>
      <c r="J1132" s="38">
        <v>2.0299999999999999E-2</v>
      </c>
      <c r="K1132" s="38">
        <v>3.2099999999999997E-2</v>
      </c>
      <c r="L1132" s="38">
        <v>1.5900000000000001E-2</v>
      </c>
      <c r="M1132" s="38">
        <v>2.5499999999999998E-2</v>
      </c>
      <c r="N1132" s="38">
        <v>0.1389</v>
      </c>
      <c r="O1132" s="38">
        <v>2.35E-2</v>
      </c>
      <c r="P1132" s="38">
        <v>0</v>
      </c>
      <c r="Q1132" s="38">
        <v>3.5900000000000001E-2</v>
      </c>
      <c r="R1132" s="38">
        <v>1.8100000000000002E-2</v>
      </c>
      <c r="S1132" s="38">
        <v>4.1999999999999997E-3</v>
      </c>
      <c r="T1132" s="38">
        <v>5.11E-2</v>
      </c>
      <c r="U1132" s="38">
        <v>1.7299999999999999E-2</v>
      </c>
      <c r="V1132" s="38">
        <v>3.6799999999999999E-2</v>
      </c>
      <c r="W1132" s="38">
        <v>4.4299999999999999E-2</v>
      </c>
      <c r="X1132" s="38">
        <v>5.9900000000000002E-2</v>
      </c>
      <c r="Y1132" s="38">
        <v>2.3999999999999998E-3</v>
      </c>
      <c r="Z1132" s="5">
        <v>0</v>
      </c>
      <c r="AA1132" s="5">
        <v>5.9999999999999995E-4</v>
      </c>
      <c r="AB1132" s="5">
        <v>0</v>
      </c>
      <c r="AC1132" s="67"/>
      <c r="AD1132" s="55"/>
    </row>
    <row r="1133" spans="1:30" s="52" customFormat="1">
      <c r="A1133" s="96"/>
      <c r="B1133" s="83"/>
      <c r="C1133" s="163"/>
      <c r="D1133" s="6">
        <f>$C1132*D1132</f>
        <v>298.58977499999997</v>
      </c>
      <c r="E1133" s="6">
        <f t="shared" ref="E1133" si="1875">$C1132*E1132</f>
        <v>2585.9684149999998</v>
      </c>
      <c r="F1133" s="6">
        <f t="shared" ref="F1133" si="1876">$C1132*F1132</f>
        <v>1053.20757</v>
      </c>
      <c r="G1133" s="6">
        <f t="shared" ref="G1133:AB1133" si="1877">$C1132*G1132</f>
        <v>1355.4166149999999</v>
      </c>
      <c r="H1133" s="6">
        <f t="shared" si="1877"/>
        <v>725.66363499999989</v>
      </c>
      <c r="I1133" s="6">
        <f t="shared" si="1877"/>
        <v>2544.34681</v>
      </c>
      <c r="J1133" s="6">
        <f t="shared" si="1877"/>
        <v>367.35590499999995</v>
      </c>
      <c r="K1133" s="6">
        <f t="shared" si="1877"/>
        <v>580.89283499999988</v>
      </c>
      <c r="L1133" s="6">
        <f t="shared" si="1877"/>
        <v>287.731965</v>
      </c>
      <c r="M1133" s="6">
        <f t="shared" si="1877"/>
        <v>461.45692499999996</v>
      </c>
      <c r="N1133" s="6">
        <f t="shared" si="1877"/>
        <v>2513.5830149999997</v>
      </c>
      <c r="O1133" s="6">
        <f t="shared" si="1877"/>
        <v>425.26422499999995</v>
      </c>
      <c r="P1133" s="6">
        <f t="shared" si="1877"/>
        <v>0</v>
      </c>
      <c r="Q1133" s="6">
        <f t="shared" si="1877"/>
        <v>649.65896499999997</v>
      </c>
      <c r="R1133" s="6">
        <f t="shared" si="1877"/>
        <v>327.54393499999998</v>
      </c>
      <c r="S1133" s="6">
        <f t="shared" si="1877"/>
        <v>76.00466999999999</v>
      </c>
      <c r="T1133" s="6">
        <f t="shared" si="1877"/>
        <v>924.72348499999987</v>
      </c>
      <c r="U1133" s="6">
        <f t="shared" si="1877"/>
        <v>313.06685499999998</v>
      </c>
      <c r="V1133" s="6">
        <f t="shared" si="1877"/>
        <v>665.94567999999992</v>
      </c>
      <c r="W1133" s="6">
        <f t="shared" si="1877"/>
        <v>801.66830499999992</v>
      </c>
      <c r="X1133" s="6">
        <f t="shared" si="1877"/>
        <v>1083.9713649999999</v>
      </c>
      <c r="Y1133" s="6">
        <f t="shared" si="1877"/>
        <v>43.431239999999995</v>
      </c>
      <c r="Z1133" s="6">
        <f t="shared" si="1877"/>
        <v>0</v>
      </c>
      <c r="AA1133" s="6">
        <f t="shared" si="1877"/>
        <v>10.857809999999999</v>
      </c>
      <c r="AB1133" s="6">
        <f t="shared" si="1877"/>
        <v>0</v>
      </c>
      <c r="AC1133" s="67"/>
      <c r="AD1133" s="55"/>
    </row>
    <row r="1134" spans="1:30" s="52" customFormat="1">
      <c r="A1134" s="95" t="s">
        <v>334</v>
      </c>
      <c r="B1134" s="74">
        <v>-156439.00083606306</v>
      </c>
      <c r="C1134" s="163">
        <f t="shared" si="1847"/>
        <v>-13036.58</v>
      </c>
      <c r="D1134" s="38"/>
      <c r="E1134" s="38"/>
      <c r="F1134" s="38"/>
      <c r="G1134" s="38"/>
      <c r="H1134" s="38">
        <v>0.20300000000000001</v>
      </c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>
        <v>0.79700000000000004</v>
      </c>
      <c r="X1134" s="38"/>
      <c r="Y1134" s="38"/>
      <c r="Z1134" s="5"/>
      <c r="AA1134" s="5"/>
      <c r="AB1134" s="5"/>
      <c r="AC1134" s="67"/>
      <c r="AD1134" s="55"/>
    </row>
    <row r="1135" spans="1:30" s="52" customFormat="1">
      <c r="A1135" s="96"/>
      <c r="B1135" s="83"/>
      <c r="C1135" s="163"/>
      <c r="D1135" s="6">
        <f t="shared" ref="D1135" si="1878">$C1134*D1134</f>
        <v>0</v>
      </c>
      <c r="E1135" s="6">
        <f t="shared" ref="E1135" si="1879">$C1134*E1134</f>
        <v>0</v>
      </c>
      <c r="F1135" s="6">
        <f t="shared" ref="F1135:O1135" si="1880">$C1134*F1134</f>
        <v>0</v>
      </c>
      <c r="G1135" s="6">
        <f t="shared" si="1880"/>
        <v>0</v>
      </c>
      <c r="H1135" s="6">
        <f t="shared" si="1880"/>
        <v>-2646.4257400000001</v>
      </c>
      <c r="I1135" s="6">
        <f t="shared" si="1880"/>
        <v>0</v>
      </c>
      <c r="J1135" s="6">
        <f t="shared" si="1880"/>
        <v>0</v>
      </c>
      <c r="K1135" s="6">
        <f t="shared" si="1880"/>
        <v>0</v>
      </c>
      <c r="L1135" s="6">
        <f t="shared" si="1880"/>
        <v>0</v>
      </c>
      <c r="M1135" s="6">
        <f t="shared" si="1880"/>
        <v>0</v>
      </c>
      <c r="N1135" s="6">
        <f t="shared" si="1880"/>
        <v>0</v>
      </c>
      <c r="O1135" s="6">
        <f t="shared" si="1880"/>
        <v>0</v>
      </c>
      <c r="P1135" s="6">
        <f t="shared" ref="P1135" si="1881">$C1134*P1134</f>
        <v>0</v>
      </c>
      <c r="Q1135" s="6">
        <f t="shared" ref="Q1135" si="1882">$C1134*Q1134</f>
        <v>0</v>
      </c>
      <c r="R1135" s="6">
        <f t="shared" ref="R1135:AB1135" si="1883">$C1134*R1134</f>
        <v>0</v>
      </c>
      <c r="S1135" s="6">
        <f t="shared" si="1883"/>
        <v>0</v>
      </c>
      <c r="T1135" s="6">
        <f t="shared" si="1883"/>
        <v>0</v>
      </c>
      <c r="U1135" s="6">
        <f t="shared" si="1883"/>
        <v>0</v>
      </c>
      <c r="V1135" s="6">
        <f t="shared" si="1883"/>
        <v>0</v>
      </c>
      <c r="W1135" s="6">
        <f t="shared" si="1883"/>
        <v>-10390.154260000001</v>
      </c>
      <c r="X1135" s="6">
        <f t="shared" si="1883"/>
        <v>0</v>
      </c>
      <c r="Y1135" s="6">
        <f t="shared" si="1883"/>
        <v>0</v>
      </c>
      <c r="Z1135" s="6">
        <f t="shared" si="1883"/>
        <v>0</v>
      </c>
      <c r="AA1135" s="6">
        <f t="shared" si="1883"/>
        <v>0</v>
      </c>
      <c r="AB1135" s="6">
        <f t="shared" si="1883"/>
        <v>0</v>
      </c>
      <c r="AC1135" s="67"/>
      <c r="AD1135" s="55"/>
    </row>
    <row r="1136" spans="1:30" s="52" customFormat="1">
      <c r="A1136" s="95" t="s">
        <v>335</v>
      </c>
      <c r="B1136" s="74">
        <v>1249466.3563521337</v>
      </c>
      <c r="C1136" s="163">
        <f t="shared" si="1847"/>
        <v>104122.2</v>
      </c>
      <c r="D1136" s="38"/>
      <c r="E1136" s="38"/>
      <c r="F1136" s="38">
        <v>8.3000000000000004E-2</v>
      </c>
      <c r="G1136" s="38"/>
      <c r="H1136" s="38">
        <v>0.14699999999999999</v>
      </c>
      <c r="I1136" s="38"/>
      <c r="J1136" s="38"/>
      <c r="K1136" s="38">
        <v>4.7999999999999996E-3</v>
      </c>
      <c r="L1136" s="38"/>
      <c r="M1136" s="38"/>
      <c r="N1136" s="38">
        <v>0.36919999999999997</v>
      </c>
      <c r="O1136" s="38"/>
      <c r="P1136" s="38"/>
      <c r="Q1136" s="38"/>
      <c r="R1136" s="38">
        <v>0.23849999999999999</v>
      </c>
      <c r="S1136" s="38"/>
      <c r="T1136" s="38"/>
      <c r="U1136" s="38"/>
      <c r="V1136" s="38">
        <v>0.1575</v>
      </c>
      <c r="W1136" s="38"/>
      <c r="X1136" s="38"/>
      <c r="Y1136" s="38"/>
      <c r="Z1136" s="5"/>
      <c r="AA1136" s="5"/>
      <c r="AB1136" s="5"/>
      <c r="AC1136" s="67"/>
      <c r="AD1136" s="55"/>
    </row>
    <row r="1137" spans="1:30" s="52" customFormat="1">
      <c r="A1137" s="96"/>
      <c r="B1137" s="83"/>
      <c r="C1137" s="163"/>
      <c r="D1137" s="6">
        <f>$C1136*D1136</f>
        <v>0</v>
      </c>
      <c r="E1137" s="6">
        <f t="shared" ref="E1137" si="1884">$C1136*E1136</f>
        <v>0</v>
      </c>
      <c r="F1137" s="6">
        <f t="shared" ref="F1137" si="1885">$C1136*F1136</f>
        <v>8642.142600000001</v>
      </c>
      <c r="G1137" s="6">
        <f t="shared" ref="G1137:AB1137" si="1886">$C1136*G1136</f>
        <v>0</v>
      </c>
      <c r="H1137" s="6">
        <f t="shared" si="1886"/>
        <v>15305.963399999999</v>
      </c>
      <c r="I1137" s="6">
        <f t="shared" si="1886"/>
        <v>0</v>
      </c>
      <c r="J1137" s="6">
        <f t="shared" si="1886"/>
        <v>0</v>
      </c>
      <c r="K1137" s="6">
        <f t="shared" si="1886"/>
        <v>499.78655999999995</v>
      </c>
      <c r="L1137" s="6">
        <f t="shared" si="1886"/>
        <v>0</v>
      </c>
      <c r="M1137" s="6">
        <f t="shared" si="1886"/>
        <v>0</v>
      </c>
      <c r="N1137" s="6">
        <f t="shared" si="1886"/>
        <v>38441.916239999999</v>
      </c>
      <c r="O1137" s="6">
        <f t="shared" si="1886"/>
        <v>0</v>
      </c>
      <c r="P1137" s="6">
        <f t="shared" si="1886"/>
        <v>0</v>
      </c>
      <c r="Q1137" s="6">
        <f t="shared" si="1886"/>
        <v>0</v>
      </c>
      <c r="R1137" s="6">
        <f t="shared" si="1886"/>
        <v>24833.144699999997</v>
      </c>
      <c r="S1137" s="6">
        <f t="shared" si="1886"/>
        <v>0</v>
      </c>
      <c r="T1137" s="6">
        <f t="shared" si="1886"/>
        <v>0</v>
      </c>
      <c r="U1137" s="6">
        <f t="shared" si="1886"/>
        <v>0</v>
      </c>
      <c r="V1137" s="6">
        <f t="shared" si="1886"/>
        <v>16399.246500000001</v>
      </c>
      <c r="W1137" s="6">
        <f t="shared" si="1886"/>
        <v>0</v>
      </c>
      <c r="X1137" s="6">
        <f t="shared" si="1886"/>
        <v>0</v>
      </c>
      <c r="Y1137" s="6">
        <f t="shared" si="1886"/>
        <v>0</v>
      </c>
      <c r="Z1137" s="6">
        <f t="shared" si="1886"/>
        <v>0</v>
      </c>
      <c r="AA1137" s="6">
        <f t="shared" si="1886"/>
        <v>0</v>
      </c>
      <c r="AB1137" s="6">
        <f t="shared" si="1886"/>
        <v>0</v>
      </c>
      <c r="AC1137" s="67"/>
      <c r="AD1137" s="55"/>
    </row>
    <row r="1138" spans="1:30" s="52" customFormat="1">
      <c r="A1138" s="95" t="s">
        <v>336</v>
      </c>
      <c r="B1138" s="74">
        <v>290669.79301907262</v>
      </c>
      <c r="C1138" s="163">
        <f t="shared" si="1847"/>
        <v>24222.48</v>
      </c>
      <c r="D1138" s="38"/>
      <c r="E1138" s="38"/>
      <c r="F1138" s="38">
        <v>8.3000000000000004E-2</v>
      </c>
      <c r="G1138" s="38"/>
      <c r="H1138" s="38">
        <v>0.14699999999999999</v>
      </c>
      <c r="I1138" s="38"/>
      <c r="J1138" s="38"/>
      <c r="K1138" s="38">
        <v>4.7999999999999996E-3</v>
      </c>
      <c r="L1138" s="38"/>
      <c r="M1138" s="38"/>
      <c r="N1138" s="38">
        <v>0.36919999999999997</v>
      </c>
      <c r="O1138" s="38"/>
      <c r="P1138" s="38"/>
      <c r="Q1138" s="38"/>
      <c r="R1138" s="38">
        <v>0.23849999999999999</v>
      </c>
      <c r="S1138" s="38"/>
      <c r="T1138" s="38"/>
      <c r="U1138" s="38"/>
      <c r="V1138" s="38">
        <v>0.1575</v>
      </c>
      <c r="W1138" s="38"/>
      <c r="X1138" s="38"/>
      <c r="Y1138" s="38"/>
      <c r="Z1138" s="5"/>
      <c r="AA1138" s="5"/>
      <c r="AB1138" s="5"/>
      <c r="AC1138" s="67"/>
      <c r="AD1138" s="55"/>
    </row>
    <row r="1139" spans="1:30" s="52" customFormat="1">
      <c r="A1139" s="96"/>
      <c r="B1139" s="65"/>
      <c r="C1139" s="163"/>
      <c r="D1139" s="6">
        <f>$C1138*D1138</f>
        <v>0</v>
      </c>
      <c r="E1139" s="6">
        <f t="shared" ref="E1139" si="1887">$C1138*E1138</f>
        <v>0</v>
      </c>
      <c r="F1139" s="6">
        <f t="shared" ref="F1139" si="1888">$C1138*F1138</f>
        <v>2010.4658400000001</v>
      </c>
      <c r="G1139" s="6">
        <f t="shared" ref="G1139:AB1139" si="1889">$C1138*G1138</f>
        <v>0</v>
      </c>
      <c r="H1139" s="6">
        <f t="shared" si="1889"/>
        <v>3560.7045599999997</v>
      </c>
      <c r="I1139" s="6">
        <f t="shared" si="1889"/>
        <v>0</v>
      </c>
      <c r="J1139" s="6">
        <f t="shared" si="1889"/>
        <v>0</v>
      </c>
      <c r="K1139" s="6">
        <f t="shared" si="1889"/>
        <v>116.26790399999999</v>
      </c>
      <c r="L1139" s="6">
        <f t="shared" si="1889"/>
        <v>0</v>
      </c>
      <c r="M1139" s="6">
        <f t="shared" si="1889"/>
        <v>0</v>
      </c>
      <c r="N1139" s="6">
        <f t="shared" si="1889"/>
        <v>8942.9396159999997</v>
      </c>
      <c r="O1139" s="6">
        <f t="shared" si="1889"/>
        <v>0</v>
      </c>
      <c r="P1139" s="6">
        <f t="shared" si="1889"/>
        <v>0</v>
      </c>
      <c r="Q1139" s="6">
        <f t="shared" si="1889"/>
        <v>0</v>
      </c>
      <c r="R1139" s="6">
        <f t="shared" si="1889"/>
        <v>5777.0614799999994</v>
      </c>
      <c r="S1139" s="6">
        <f t="shared" si="1889"/>
        <v>0</v>
      </c>
      <c r="T1139" s="6">
        <f t="shared" si="1889"/>
        <v>0</v>
      </c>
      <c r="U1139" s="6">
        <f t="shared" si="1889"/>
        <v>0</v>
      </c>
      <c r="V1139" s="6">
        <f t="shared" si="1889"/>
        <v>3815.0405999999998</v>
      </c>
      <c r="W1139" s="6">
        <f t="shared" si="1889"/>
        <v>0</v>
      </c>
      <c r="X1139" s="6">
        <f t="shared" si="1889"/>
        <v>0</v>
      </c>
      <c r="Y1139" s="6">
        <f t="shared" si="1889"/>
        <v>0</v>
      </c>
      <c r="Z1139" s="6">
        <f t="shared" si="1889"/>
        <v>0</v>
      </c>
      <c r="AA1139" s="6">
        <f t="shared" si="1889"/>
        <v>0</v>
      </c>
      <c r="AB1139" s="6">
        <f t="shared" si="1889"/>
        <v>0</v>
      </c>
      <c r="AC1139" s="67"/>
      <c r="AD1139" s="55"/>
    </row>
    <row r="1140" spans="1:30" s="52" customFormat="1">
      <c r="A1140" s="95" t="s">
        <v>485</v>
      </c>
      <c r="B1140" s="74">
        <v>46002.506982990992</v>
      </c>
      <c r="C1140" s="163">
        <f t="shared" si="1847"/>
        <v>3833.54</v>
      </c>
      <c r="D1140" s="38"/>
      <c r="E1140" s="38">
        <v>6.4600000000000005E-2</v>
      </c>
      <c r="F1140" s="38">
        <v>8.7400000000000005E-2</v>
      </c>
      <c r="G1140" s="38"/>
      <c r="H1140" s="38">
        <v>0.19739999999999999</v>
      </c>
      <c r="I1140" s="38">
        <v>2.1600000000000001E-2</v>
      </c>
      <c r="J1140" s="38">
        <v>5.8999999999999999E-3</v>
      </c>
      <c r="K1140" s="38">
        <v>1.0200000000000001E-2</v>
      </c>
      <c r="L1140" s="38">
        <v>1E-4</v>
      </c>
      <c r="M1140" s="38"/>
      <c r="N1140" s="38">
        <v>0.39950000000000002</v>
      </c>
      <c r="O1140" s="38">
        <v>4.4999999999999997E-3</v>
      </c>
      <c r="P1140" s="38"/>
      <c r="Q1140" s="38"/>
      <c r="R1140" s="38"/>
      <c r="S1140" s="38"/>
      <c r="T1140" s="38"/>
      <c r="U1140" s="38"/>
      <c r="V1140" s="38">
        <v>0.20880000000000001</v>
      </c>
      <c r="W1140" s="38"/>
      <c r="X1140" s="38"/>
      <c r="Y1140" s="38"/>
      <c r="Z1140" s="5"/>
      <c r="AA1140" s="5"/>
      <c r="AB1140" s="5"/>
      <c r="AC1140" s="67"/>
      <c r="AD1140" s="55"/>
    </row>
    <row r="1141" spans="1:30" s="52" customFormat="1">
      <c r="A1141" s="96"/>
      <c r="B1141" s="65"/>
      <c r="C1141" s="163"/>
      <c r="D1141" s="6">
        <f>$C1140*D1140</f>
        <v>0</v>
      </c>
      <c r="E1141" s="6">
        <f t="shared" ref="E1141" si="1890">$C1140*E1140</f>
        <v>247.64668400000002</v>
      </c>
      <c r="F1141" s="6">
        <f t="shared" ref="F1141" si="1891">$C1140*F1140</f>
        <v>335.05139600000001</v>
      </c>
      <c r="G1141" s="6">
        <f t="shared" ref="G1141:AB1141" si="1892">$C1140*G1140</f>
        <v>0</v>
      </c>
      <c r="H1141" s="6">
        <f t="shared" si="1892"/>
        <v>756.74079599999993</v>
      </c>
      <c r="I1141" s="6">
        <f t="shared" si="1892"/>
        <v>82.80446400000001</v>
      </c>
      <c r="J1141" s="6">
        <f t="shared" si="1892"/>
        <v>22.617885999999999</v>
      </c>
      <c r="K1141" s="6">
        <f t="shared" si="1892"/>
        <v>39.102108000000001</v>
      </c>
      <c r="L1141" s="6">
        <f t="shared" si="1892"/>
        <v>0.38335400000000003</v>
      </c>
      <c r="M1141" s="6">
        <f t="shared" si="1892"/>
        <v>0</v>
      </c>
      <c r="N1141" s="6">
        <f t="shared" si="1892"/>
        <v>1531.4992300000001</v>
      </c>
      <c r="O1141" s="6">
        <f t="shared" si="1892"/>
        <v>17.250929999999997</v>
      </c>
      <c r="P1141" s="6">
        <f t="shared" si="1892"/>
        <v>0</v>
      </c>
      <c r="Q1141" s="6">
        <f t="shared" si="1892"/>
        <v>0</v>
      </c>
      <c r="R1141" s="6">
        <f t="shared" si="1892"/>
        <v>0</v>
      </c>
      <c r="S1141" s="6">
        <f t="shared" si="1892"/>
        <v>0</v>
      </c>
      <c r="T1141" s="6">
        <f t="shared" si="1892"/>
        <v>0</v>
      </c>
      <c r="U1141" s="6">
        <f t="shared" si="1892"/>
        <v>0</v>
      </c>
      <c r="V1141" s="6">
        <f t="shared" si="1892"/>
        <v>800.44315200000005</v>
      </c>
      <c r="W1141" s="6">
        <f t="shared" si="1892"/>
        <v>0</v>
      </c>
      <c r="X1141" s="6">
        <f t="shared" si="1892"/>
        <v>0</v>
      </c>
      <c r="Y1141" s="6">
        <f t="shared" si="1892"/>
        <v>0</v>
      </c>
      <c r="Z1141" s="6">
        <f t="shared" si="1892"/>
        <v>0</v>
      </c>
      <c r="AA1141" s="6">
        <f t="shared" si="1892"/>
        <v>0</v>
      </c>
      <c r="AB1141" s="6">
        <f t="shared" si="1892"/>
        <v>0</v>
      </c>
      <c r="AC1141" s="67"/>
      <c r="AD1141" s="55"/>
    </row>
    <row r="1142" spans="1:30" s="52" customFormat="1">
      <c r="A1142" s="95" t="s">
        <v>486</v>
      </c>
      <c r="B1142" s="74">
        <v>-48607.82548423329</v>
      </c>
      <c r="C1142" s="163">
        <f t="shared" si="1847"/>
        <v>-4050.65</v>
      </c>
      <c r="D1142" s="38"/>
      <c r="E1142" s="38">
        <v>6.4600000000000005E-2</v>
      </c>
      <c r="F1142" s="38">
        <v>8.7400000000000005E-2</v>
      </c>
      <c r="G1142" s="38"/>
      <c r="H1142" s="38">
        <v>0.19739999999999999</v>
      </c>
      <c r="I1142" s="38">
        <v>2.1600000000000001E-2</v>
      </c>
      <c r="J1142" s="38">
        <v>5.8999999999999999E-3</v>
      </c>
      <c r="K1142" s="38">
        <v>1.0200000000000001E-2</v>
      </c>
      <c r="L1142" s="38">
        <v>1E-4</v>
      </c>
      <c r="M1142" s="38"/>
      <c r="N1142" s="38">
        <v>0.39950000000000002</v>
      </c>
      <c r="O1142" s="38">
        <v>4.4999999999999997E-3</v>
      </c>
      <c r="P1142" s="38"/>
      <c r="Q1142" s="38"/>
      <c r="R1142" s="38"/>
      <c r="S1142" s="38"/>
      <c r="T1142" s="38"/>
      <c r="U1142" s="38"/>
      <c r="V1142" s="38">
        <v>0.20880000000000001</v>
      </c>
      <c r="W1142" s="38"/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65"/>
      <c r="C1143" s="163"/>
      <c r="D1143" s="6">
        <f>$C1142*D1142</f>
        <v>0</v>
      </c>
      <c r="E1143" s="6">
        <f t="shared" ref="E1143" si="1893">$C1142*E1142</f>
        <v>-261.67199000000005</v>
      </c>
      <c r="F1143" s="6">
        <f t="shared" ref="F1143" si="1894">$C1142*F1142</f>
        <v>-354.02681000000001</v>
      </c>
      <c r="G1143" s="6">
        <f t="shared" ref="G1143:AB1143" si="1895">$C1142*G1142</f>
        <v>0</v>
      </c>
      <c r="H1143" s="6">
        <f t="shared" si="1895"/>
        <v>-799.59830999999997</v>
      </c>
      <c r="I1143" s="6">
        <f t="shared" si="1895"/>
        <v>-87.494040000000012</v>
      </c>
      <c r="J1143" s="6">
        <f t="shared" si="1895"/>
        <v>-23.898834999999998</v>
      </c>
      <c r="K1143" s="6">
        <f t="shared" si="1895"/>
        <v>-41.316630000000004</v>
      </c>
      <c r="L1143" s="6">
        <f t="shared" si="1895"/>
        <v>-0.40506500000000001</v>
      </c>
      <c r="M1143" s="6">
        <f t="shared" si="1895"/>
        <v>0</v>
      </c>
      <c r="N1143" s="6">
        <f t="shared" si="1895"/>
        <v>-1618.2346750000002</v>
      </c>
      <c r="O1143" s="6">
        <f t="shared" si="1895"/>
        <v>-18.227924999999999</v>
      </c>
      <c r="P1143" s="6">
        <f t="shared" si="1895"/>
        <v>0</v>
      </c>
      <c r="Q1143" s="6">
        <f t="shared" si="1895"/>
        <v>0</v>
      </c>
      <c r="R1143" s="6">
        <f t="shared" si="1895"/>
        <v>0</v>
      </c>
      <c r="S1143" s="6">
        <f t="shared" si="1895"/>
        <v>0</v>
      </c>
      <c r="T1143" s="6">
        <f t="shared" si="1895"/>
        <v>0</v>
      </c>
      <c r="U1143" s="6">
        <f t="shared" si="1895"/>
        <v>0</v>
      </c>
      <c r="V1143" s="6">
        <f t="shared" si="1895"/>
        <v>-845.77572000000009</v>
      </c>
      <c r="W1143" s="6">
        <f t="shared" si="1895"/>
        <v>0</v>
      </c>
      <c r="X1143" s="6">
        <f t="shared" si="1895"/>
        <v>0</v>
      </c>
      <c r="Y1143" s="6">
        <f t="shared" si="1895"/>
        <v>0</v>
      </c>
      <c r="Z1143" s="6">
        <f t="shared" si="1895"/>
        <v>0</v>
      </c>
      <c r="AA1143" s="6">
        <f t="shared" si="1895"/>
        <v>0</v>
      </c>
      <c r="AB1143" s="6">
        <f t="shared" si="1895"/>
        <v>0</v>
      </c>
      <c r="AC1143" s="67"/>
      <c r="AD1143" s="55"/>
    </row>
    <row r="1144" spans="1:30" s="52" customFormat="1">
      <c r="A1144" s="95" t="s">
        <v>487</v>
      </c>
      <c r="B1144" s="74">
        <v>9182.3687783737696</v>
      </c>
      <c r="C1144" s="163">
        <f t="shared" si="1847"/>
        <v>765.2</v>
      </c>
      <c r="D1144" s="38"/>
      <c r="E1144" s="38">
        <v>6.4600000000000005E-2</v>
      </c>
      <c r="F1144" s="38">
        <v>8.7400000000000005E-2</v>
      </c>
      <c r="G1144" s="38"/>
      <c r="H1144" s="38">
        <v>0.19739999999999999</v>
      </c>
      <c r="I1144" s="38">
        <v>2.1600000000000001E-2</v>
      </c>
      <c r="J1144" s="38">
        <v>5.8999999999999999E-3</v>
      </c>
      <c r="K1144" s="38">
        <v>1.0200000000000001E-2</v>
      </c>
      <c r="L1144" s="38">
        <v>1E-4</v>
      </c>
      <c r="M1144" s="38"/>
      <c r="N1144" s="38">
        <v>0.39950000000000002</v>
      </c>
      <c r="O1144" s="38">
        <v>4.4999999999999997E-3</v>
      </c>
      <c r="P1144" s="38"/>
      <c r="Q1144" s="38"/>
      <c r="R1144" s="38"/>
      <c r="S1144" s="38"/>
      <c r="T1144" s="38"/>
      <c r="U1144" s="38"/>
      <c r="V1144" s="38">
        <v>0.20880000000000001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65"/>
      <c r="C1145" s="163"/>
      <c r="D1145" s="6">
        <f>$C1144*D1144</f>
        <v>0</v>
      </c>
      <c r="E1145" s="6">
        <f t="shared" ref="E1145" si="1896">$C1144*E1144</f>
        <v>49.431920000000005</v>
      </c>
      <c r="F1145" s="6">
        <f t="shared" ref="F1145" si="1897">$C1144*F1144</f>
        <v>66.87848000000001</v>
      </c>
      <c r="G1145" s="6">
        <f t="shared" ref="G1145:AB1145" si="1898">$C1144*G1144</f>
        <v>0</v>
      </c>
      <c r="H1145" s="6">
        <f t="shared" si="1898"/>
        <v>151.05047999999999</v>
      </c>
      <c r="I1145" s="6">
        <f t="shared" si="1898"/>
        <v>16.528320000000001</v>
      </c>
      <c r="J1145" s="6">
        <f t="shared" si="1898"/>
        <v>4.5146800000000002</v>
      </c>
      <c r="K1145" s="6">
        <f t="shared" si="1898"/>
        <v>7.8050400000000009</v>
      </c>
      <c r="L1145" s="6">
        <f t="shared" si="1898"/>
        <v>7.6520000000000005E-2</v>
      </c>
      <c r="M1145" s="6">
        <f t="shared" si="1898"/>
        <v>0</v>
      </c>
      <c r="N1145" s="6">
        <f t="shared" si="1898"/>
        <v>305.69740000000002</v>
      </c>
      <c r="O1145" s="6">
        <f t="shared" si="1898"/>
        <v>3.4434</v>
      </c>
      <c r="P1145" s="6">
        <f t="shared" si="1898"/>
        <v>0</v>
      </c>
      <c r="Q1145" s="6">
        <f t="shared" si="1898"/>
        <v>0</v>
      </c>
      <c r="R1145" s="6">
        <f t="shared" si="1898"/>
        <v>0</v>
      </c>
      <c r="S1145" s="6">
        <f t="shared" si="1898"/>
        <v>0</v>
      </c>
      <c r="T1145" s="6">
        <f t="shared" si="1898"/>
        <v>0</v>
      </c>
      <c r="U1145" s="6">
        <f t="shared" si="1898"/>
        <v>0</v>
      </c>
      <c r="V1145" s="6">
        <f t="shared" si="1898"/>
        <v>159.77376000000001</v>
      </c>
      <c r="W1145" s="6">
        <f t="shared" si="1898"/>
        <v>0</v>
      </c>
      <c r="X1145" s="6">
        <f t="shared" si="1898"/>
        <v>0</v>
      </c>
      <c r="Y1145" s="6">
        <f t="shared" si="1898"/>
        <v>0</v>
      </c>
      <c r="Z1145" s="6">
        <f t="shared" si="1898"/>
        <v>0</v>
      </c>
      <c r="AA1145" s="6">
        <f t="shared" si="1898"/>
        <v>0</v>
      </c>
      <c r="AB1145" s="6">
        <f t="shared" si="1898"/>
        <v>0</v>
      </c>
      <c r="AC1145" s="67"/>
      <c r="AD1145" s="55"/>
    </row>
    <row r="1146" spans="1:30" s="52" customFormat="1">
      <c r="A1146" s="95" t="s">
        <v>488</v>
      </c>
      <c r="B1146" s="74">
        <v>-5176.9473115961773</v>
      </c>
      <c r="C1146" s="163">
        <f t="shared" si="1847"/>
        <v>-431.41</v>
      </c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>
        <v>1</v>
      </c>
      <c r="R1146" s="38"/>
      <c r="S1146" s="38"/>
      <c r="T1146" s="38"/>
      <c r="U1146" s="38"/>
      <c r="V1146" s="38"/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3"/>
      <c r="D1147" s="6">
        <f>$C1146*D1146</f>
        <v>0</v>
      </c>
      <c r="E1147" s="6">
        <f t="shared" ref="E1147" si="1899">$C1146*E1146</f>
        <v>0</v>
      </c>
      <c r="F1147" s="6">
        <f t="shared" ref="F1147" si="1900">$C1146*F1146</f>
        <v>0</v>
      </c>
      <c r="G1147" s="6">
        <f t="shared" ref="G1147:AB1147" si="1901">$C1146*G1146</f>
        <v>0</v>
      </c>
      <c r="H1147" s="6">
        <f t="shared" si="1901"/>
        <v>0</v>
      </c>
      <c r="I1147" s="6">
        <f t="shared" si="1901"/>
        <v>0</v>
      </c>
      <c r="J1147" s="6">
        <f t="shared" si="1901"/>
        <v>0</v>
      </c>
      <c r="K1147" s="6">
        <f t="shared" si="1901"/>
        <v>0</v>
      </c>
      <c r="L1147" s="6">
        <f t="shared" si="1901"/>
        <v>0</v>
      </c>
      <c r="M1147" s="6">
        <f t="shared" si="1901"/>
        <v>0</v>
      </c>
      <c r="N1147" s="6">
        <f t="shared" si="1901"/>
        <v>0</v>
      </c>
      <c r="O1147" s="6">
        <f t="shared" si="1901"/>
        <v>0</v>
      </c>
      <c r="P1147" s="6">
        <f t="shared" si="1901"/>
        <v>0</v>
      </c>
      <c r="Q1147" s="6">
        <f t="shared" si="1901"/>
        <v>-431.41</v>
      </c>
      <c r="R1147" s="6">
        <f t="shared" si="1901"/>
        <v>0</v>
      </c>
      <c r="S1147" s="6">
        <f t="shared" si="1901"/>
        <v>0</v>
      </c>
      <c r="T1147" s="6">
        <f t="shared" si="1901"/>
        <v>0</v>
      </c>
      <c r="U1147" s="6">
        <f t="shared" si="1901"/>
        <v>0</v>
      </c>
      <c r="V1147" s="6">
        <f t="shared" si="1901"/>
        <v>0</v>
      </c>
      <c r="W1147" s="6">
        <f t="shared" si="1901"/>
        <v>0</v>
      </c>
      <c r="X1147" s="6">
        <f t="shared" si="1901"/>
        <v>0</v>
      </c>
      <c r="Y1147" s="6">
        <f t="shared" si="1901"/>
        <v>0</v>
      </c>
      <c r="Z1147" s="6">
        <f t="shared" si="1901"/>
        <v>0</v>
      </c>
      <c r="AA1147" s="6">
        <f t="shared" si="1901"/>
        <v>0</v>
      </c>
      <c r="AB1147" s="6">
        <f t="shared" si="1901"/>
        <v>0</v>
      </c>
      <c r="AC1147" s="67"/>
      <c r="AD1147" s="55"/>
    </row>
    <row r="1148" spans="1:30" s="52" customFormat="1">
      <c r="A1148" s="95" t="s">
        <v>489</v>
      </c>
      <c r="B1148" s="74">
        <v>-2967.3091962256258</v>
      </c>
      <c r="C1148" s="163">
        <f t="shared" si="1847"/>
        <v>-247.28</v>
      </c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>
        <v>1</v>
      </c>
      <c r="R1148" s="38"/>
      <c r="S1148" s="38"/>
      <c r="T1148" s="38"/>
      <c r="U1148" s="38"/>
      <c r="V1148" s="38"/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3"/>
      <c r="D1149" s="6">
        <f>$C1148*D1148</f>
        <v>0</v>
      </c>
      <c r="E1149" s="6">
        <f t="shared" ref="E1149" si="1902">$C1148*E1148</f>
        <v>0</v>
      </c>
      <c r="F1149" s="6">
        <f t="shared" ref="F1149" si="1903">$C1148*F1148</f>
        <v>0</v>
      </c>
      <c r="G1149" s="6">
        <f t="shared" ref="G1149:AB1149" si="1904">$C1148*G1148</f>
        <v>0</v>
      </c>
      <c r="H1149" s="6">
        <f t="shared" si="1904"/>
        <v>0</v>
      </c>
      <c r="I1149" s="6">
        <f t="shared" si="1904"/>
        <v>0</v>
      </c>
      <c r="J1149" s="6">
        <f t="shared" si="1904"/>
        <v>0</v>
      </c>
      <c r="K1149" s="6">
        <f t="shared" si="1904"/>
        <v>0</v>
      </c>
      <c r="L1149" s="6">
        <f t="shared" si="1904"/>
        <v>0</v>
      </c>
      <c r="M1149" s="6">
        <f t="shared" si="1904"/>
        <v>0</v>
      </c>
      <c r="N1149" s="6">
        <f t="shared" si="1904"/>
        <v>0</v>
      </c>
      <c r="O1149" s="6">
        <f t="shared" si="1904"/>
        <v>0</v>
      </c>
      <c r="P1149" s="6">
        <f t="shared" si="1904"/>
        <v>0</v>
      </c>
      <c r="Q1149" s="6">
        <f t="shared" si="1904"/>
        <v>-247.28</v>
      </c>
      <c r="R1149" s="6">
        <f t="shared" si="1904"/>
        <v>0</v>
      </c>
      <c r="S1149" s="6">
        <f t="shared" si="1904"/>
        <v>0</v>
      </c>
      <c r="T1149" s="6">
        <f t="shared" si="1904"/>
        <v>0</v>
      </c>
      <c r="U1149" s="6">
        <f t="shared" si="1904"/>
        <v>0</v>
      </c>
      <c r="V1149" s="6">
        <f t="shared" si="1904"/>
        <v>0</v>
      </c>
      <c r="W1149" s="6">
        <f t="shared" si="1904"/>
        <v>0</v>
      </c>
      <c r="X1149" s="6">
        <f t="shared" si="1904"/>
        <v>0</v>
      </c>
      <c r="Y1149" s="6">
        <f t="shared" si="1904"/>
        <v>0</v>
      </c>
      <c r="Z1149" s="6">
        <f t="shared" si="1904"/>
        <v>0</v>
      </c>
      <c r="AA1149" s="6">
        <f t="shared" si="1904"/>
        <v>0</v>
      </c>
      <c r="AB1149" s="6">
        <f t="shared" si="1904"/>
        <v>0</v>
      </c>
      <c r="AC1149" s="67"/>
      <c r="AD1149" s="55"/>
    </row>
    <row r="1150" spans="1:30" s="52" customFormat="1">
      <c r="A1150" s="95" t="s">
        <v>490</v>
      </c>
      <c r="B1150" s="74">
        <v>-2937.3768216580975</v>
      </c>
      <c r="C1150" s="163">
        <f t="shared" si="1847"/>
        <v>-244.78</v>
      </c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>
        <v>1</v>
      </c>
      <c r="R1150" s="38"/>
      <c r="S1150" s="38"/>
      <c r="T1150" s="38"/>
      <c r="U1150" s="38"/>
      <c r="V1150" s="38"/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3"/>
      <c r="D1151" s="6">
        <f>$C1150*D1150</f>
        <v>0</v>
      </c>
      <c r="E1151" s="6">
        <f t="shared" ref="E1151" si="1905">$C1150*E1150</f>
        <v>0</v>
      </c>
      <c r="F1151" s="6">
        <f t="shared" ref="F1151" si="1906">$C1150*F1150</f>
        <v>0</v>
      </c>
      <c r="G1151" s="6">
        <f t="shared" ref="G1151:AB1151" si="1907">$C1150*G1150</f>
        <v>0</v>
      </c>
      <c r="H1151" s="6">
        <f t="shared" si="1907"/>
        <v>0</v>
      </c>
      <c r="I1151" s="6">
        <f t="shared" si="1907"/>
        <v>0</v>
      </c>
      <c r="J1151" s="6">
        <f t="shared" si="1907"/>
        <v>0</v>
      </c>
      <c r="K1151" s="6">
        <f t="shared" si="1907"/>
        <v>0</v>
      </c>
      <c r="L1151" s="6">
        <f t="shared" si="1907"/>
        <v>0</v>
      </c>
      <c r="M1151" s="6">
        <f t="shared" si="1907"/>
        <v>0</v>
      </c>
      <c r="N1151" s="6">
        <f t="shared" si="1907"/>
        <v>0</v>
      </c>
      <c r="O1151" s="6">
        <f t="shared" si="1907"/>
        <v>0</v>
      </c>
      <c r="P1151" s="6">
        <f t="shared" si="1907"/>
        <v>0</v>
      </c>
      <c r="Q1151" s="6">
        <f t="shared" si="1907"/>
        <v>-244.78</v>
      </c>
      <c r="R1151" s="6">
        <f t="shared" si="1907"/>
        <v>0</v>
      </c>
      <c r="S1151" s="6">
        <f t="shared" si="1907"/>
        <v>0</v>
      </c>
      <c r="T1151" s="6">
        <f t="shared" si="1907"/>
        <v>0</v>
      </c>
      <c r="U1151" s="6">
        <f t="shared" si="1907"/>
        <v>0</v>
      </c>
      <c r="V1151" s="6">
        <f t="shared" si="1907"/>
        <v>0</v>
      </c>
      <c r="W1151" s="6">
        <f t="shared" si="1907"/>
        <v>0</v>
      </c>
      <c r="X1151" s="6">
        <f t="shared" si="1907"/>
        <v>0</v>
      </c>
      <c r="Y1151" s="6">
        <f t="shared" si="1907"/>
        <v>0</v>
      </c>
      <c r="Z1151" s="6">
        <f t="shared" si="1907"/>
        <v>0</v>
      </c>
      <c r="AA1151" s="6">
        <f t="shared" si="1907"/>
        <v>0</v>
      </c>
      <c r="AB1151" s="6">
        <f t="shared" si="1907"/>
        <v>0</v>
      </c>
      <c r="AC1151" s="67"/>
      <c r="AD1151" s="55"/>
    </row>
    <row r="1152" spans="1:30" s="52" customFormat="1">
      <c r="A1152" s="95" t="s">
        <v>491</v>
      </c>
      <c r="B1152" s="74">
        <v>-6066.6995354283681</v>
      </c>
      <c r="C1152" s="163">
        <f t="shared" si="1847"/>
        <v>-505.56</v>
      </c>
      <c r="D1152" s="38"/>
      <c r="E1152" s="38"/>
      <c r="F1152" s="38">
        <v>1</v>
      </c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3"/>
      <c r="D1153" s="6">
        <f>$C1152*D1152</f>
        <v>0</v>
      </c>
      <c r="E1153" s="6">
        <f t="shared" ref="E1153" si="1908">$C1152*E1152</f>
        <v>0</v>
      </c>
      <c r="F1153" s="6">
        <f t="shared" ref="F1153" si="1909">$C1152*F1152</f>
        <v>-505.56</v>
      </c>
      <c r="G1153" s="6">
        <f t="shared" ref="G1153:AB1153" si="1910">$C1152*G1152</f>
        <v>0</v>
      </c>
      <c r="H1153" s="6">
        <f t="shared" si="1910"/>
        <v>0</v>
      </c>
      <c r="I1153" s="6">
        <f t="shared" si="1910"/>
        <v>0</v>
      </c>
      <c r="J1153" s="6">
        <f t="shared" si="1910"/>
        <v>0</v>
      </c>
      <c r="K1153" s="6">
        <f t="shared" si="1910"/>
        <v>0</v>
      </c>
      <c r="L1153" s="6">
        <f t="shared" si="1910"/>
        <v>0</v>
      </c>
      <c r="M1153" s="6">
        <f t="shared" si="1910"/>
        <v>0</v>
      </c>
      <c r="N1153" s="6">
        <f t="shared" si="1910"/>
        <v>0</v>
      </c>
      <c r="O1153" s="6">
        <f t="shared" si="1910"/>
        <v>0</v>
      </c>
      <c r="P1153" s="6">
        <f t="shared" si="1910"/>
        <v>0</v>
      </c>
      <c r="Q1153" s="6">
        <f t="shared" si="1910"/>
        <v>0</v>
      </c>
      <c r="R1153" s="6">
        <f t="shared" si="1910"/>
        <v>0</v>
      </c>
      <c r="S1153" s="6">
        <f t="shared" si="1910"/>
        <v>0</v>
      </c>
      <c r="T1153" s="6">
        <f t="shared" si="1910"/>
        <v>0</v>
      </c>
      <c r="U1153" s="6">
        <f t="shared" si="1910"/>
        <v>0</v>
      </c>
      <c r="V1153" s="6">
        <f t="shared" si="1910"/>
        <v>0</v>
      </c>
      <c r="W1153" s="6">
        <f t="shared" si="1910"/>
        <v>0</v>
      </c>
      <c r="X1153" s="6">
        <f t="shared" si="1910"/>
        <v>0</v>
      </c>
      <c r="Y1153" s="6">
        <f t="shared" si="1910"/>
        <v>0</v>
      </c>
      <c r="Z1153" s="6">
        <f t="shared" si="1910"/>
        <v>0</v>
      </c>
      <c r="AA1153" s="6">
        <f t="shared" si="1910"/>
        <v>0</v>
      </c>
      <c r="AB1153" s="6">
        <f t="shared" si="1910"/>
        <v>0</v>
      </c>
      <c r="AC1153" s="67"/>
      <c r="AD1153" s="55"/>
    </row>
    <row r="1154" spans="1:30" s="52" customFormat="1">
      <c r="A1154" s="95" t="s">
        <v>492</v>
      </c>
      <c r="B1154" s="74">
        <v>764854.35933397245</v>
      </c>
      <c r="C1154" s="163">
        <f t="shared" si="1847"/>
        <v>63737.86</v>
      </c>
      <c r="D1154" s="38"/>
      <c r="E1154" s="38">
        <v>0.12909999999999999</v>
      </c>
      <c r="F1154" s="38">
        <v>0.19040000000000001</v>
      </c>
      <c r="G1154" s="38">
        <v>1.24E-2</v>
      </c>
      <c r="H1154" s="38"/>
      <c r="I1154" s="38">
        <v>3.5000000000000001E-3</v>
      </c>
      <c r="J1154" s="38">
        <v>1.4500000000000001E-2</v>
      </c>
      <c r="K1154" s="38">
        <v>2.3E-2</v>
      </c>
      <c r="L1154" s="38">
        <v>1.11E-2</v>
      </c>
      <c r="M1154" s="38"/>
      <c r="N1154" s="38">
        <v>0.44850000000000001</v>
      </c>
      <c r="O1154" s="38">
        <v>7.7999999999999996E-3</v>
      </c>
      <c r="P1154" s="38"/>
      <c r="Q1154" s="38"/>
      <c r="R1154" s="38"/>
      <c r="S1154" s="38"/>
      <c r="T1154" s="38"/>
      <c r="U1154" s="38"/>
      <c r="V1154" s="38">
        <v>0.1585</v>
      </c>
      <c r="W1154" s="38"/>
      <c r="X1154" s="38"/>
      <c r="Y1154" s="38">
        <v>1.1999999999999999E-3</v>
      </c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3"/>
      <c r="D1155" s="6">
        <f>$C1154*D1154</f>
        <v>0</v>
      </c>
      <c r="E1155" s="6">
        <f t="shared" ref="E1155" si="1911">$C1154*E1154</f>
        <v>8228.5577259999991</v>
      </c>
      <c r="F1155" s="6">
        <f t="shared" ref="F1155" si="1912">$C1154*F1154</f>
        <v>12135.688544000001</v>
      </c>
      <c r="G1155" s="6">
        <f t="shared" ref="G1155:AB1155" si="1913">$C1154*G1154</f>
        <v>790.34946400000001</v>
      </c>
      <c r="H1155" s="6">
        <f t="shared" si="1913"/>
        <v>0</v>
      </c>
      <c r="I1155" s="6">
        <f t="shared" si="1913"/>
        <v>223.08251000000001</v>
      </c>
      <c r="J1155" s="6">
        <f t="shared" si="1913"/>
        <v>924.19897000000003</v>
      </c>
      <c r="K1155" s="6">
        <f t="shared" si="1913"/>
        <v>1465.9707799999999</v>
      </c>
      <c r="L1155" s="6">
        <f t="shared" si="1913"/>
        <v>707.49024600000007</v>
      </c>
      <c r="M1155" s="6">
        <f t="shared" si="1913"/>
        <v>0</v>
      </c>
      <c r="N1155" s="6">
        <f t="shared" si="1913"/>
        <v>28586.430210000002</v>
      </c>
      <c r="O1155" s="6">
        <f t="shared" si="1913"/>
        <v>497.15530799999999</v>
      </c>
      <c r="P1155" s="6">
        <f t="shared" si="1913"/>
        <v>0</v>
      </c>
      <c r="Q1155" s="6">
        <f t="shared" si="1913"/>
        <v>0</v>
      </c>
      <c r="R1155" s="6">
        <f t="shared" si="1913"/>
        <v>0</v>
      </c>
      <c r="S1155" s="6">
        <f t="shared" si="1913"/>
        <v>0</v>
      </c>
      <c r="T1155" s="6">
        <f t="shared" si="1913"/>
        <v>0</v>
      </c>
      <c r="U1155" s="6">
        <f t="shared" si="1913"/>
        <v>0</v>
      </c>
      <c r="V1155" s="6">
        <f t="shared" si="1913"/>
        <v>10102.45081</v>
      </c>
      <c r="W1155" s="6">
        <f t="shared" si="1913"/>
        <v>0</v>
      </c>
      <c r="X1155" s="6">
        <f t="shared" si="1913"/>
        <v>0</v>
      </c>
      <c r="Y1155" s="6">
        <f t="shared" si="1913"/>
        <v>76.485431999999989</v>
      </c>
      <c r="Z1155" s="6">
        <f t="shared" si="1913"/>
        <v>0</v>
      </c>
      <c r="AA1155" s="6">
        <f t="shared" si="1913"/>
        <v>0</v>
      </c>
      <c r="AB1155" s="6">
        <f t="shared" si="1913"/>
        <v>0</v>
      </c>
      <c r="AC1155" s="67"/>
      <c r="AD1155" s="55"/>
    </row>
    <row r="1156" spans="1:30" s="52" customFormat="1">
      <c r="A1156" s="95" t="s">
        <v>555</v>
      </c>
      <c r="B1156" s="74">
        <v>0</v>
      </c>
      <c r="C1156" s="163">
        <f t="shared" si="1847"/>
        <v>0</v>
      </c>
      <c r="D1156" s="38">
        <v>1.6500000000000001E-2</v>
      </c>
      <c r="E1156" s="38">
        <v>0.1429</v>
      </c>
      <c r="F1156" s="38">
        <v>5.8200000000000002E-2</v>
      </c>
      <c r="G1156" s="38">
        <v>7.4899999999999994E-2</v>
      </c>
      <c r="H1156" s="38">
        <v>4.0099999999999997E-2</v>
      </c>
      <c r="I1156" s="38">
        <v>0.1406</v>
      </c>
      <c r="J1156" s="38">
        <v>2.0299999999999999E-2</v>
      </c>
      <c r="K1156" s="38">
        <v>3.2099999999999997E-2</v>
      </c>
      <c r="L1156" s="38">
        <v>1.5900000000000001E-2</v>
      </c>
      <c r="M1156" s="38">
        <v>2.5499999999999998E-2</v>
      </c>
      <c r="N1156" s="38">
        <v>0.1389</v>
      </c>
      <c r="O1156" s="38">
        <v>2.35E-2</v>
      </c>
      <c r="P1156" s="38">
        <v>0</v>
      </c>
      <c r="Q1156" s="38">
        <v>3.5900000000000001E-2</v>
      </c>
      <c r="R1156" s="38">
        <v>1.8100000000000002E-2</v>
      </c>
      <c r="S1156" s="38">
        <v>4.1999999999999997E-3</v>
      </c>
      <c r="T1156" s="38">
        <v>5.11E-2</v>
      </c>
      <c r="U1156" s="38">
        <v>1.7299999999999999E-2</v>
      </c>
      <c r="V1156" s="38">
        <v>3.6799999999999999E-2</v>
      </c>
      <c r="W1156" s="38">
        <v>4.4299999999999999E-2</v>
      </c>
      <c r="X1156" s="38">
        <v>5.9900000000000002E-2</v>
      </c>
      <c r="Y1156" s="38">
        <v>2.3999999999999998E-3</v>
      </c>
      <c r="Z1156" s="5">
        <v>0</v>
      </c>
      <c r="AA1156" s="5">
        <v>5.9999999999999995E-4</v>
      </c>
      <c r="AB1156" s="5">
        <v>0</v>
      </c>
      <c r="AC1156" s="67"/>
      <c r="AD1156" s="55"/>
    </row>
    <row r="1157" spans="1:30" s="52" customFormat="1">
      <c r="A1157" s="96"/>
      <c r="B1157" s="65"/>
      <c r="C1157" s="163"/>
      <c r="D1157" s="6">
        <f>$C1156*D1156</f>
        <v>0</v>
      </c>
      <c r="E1157" s="6">
        <f t="shared" ref="E1157" si="1914">$C1156*E1156</f>
        <v>0</v>
      </c>
      <c r="F1157" s="6">
        <f t="shared" ref="F1157" si="1915">$C1156*F1156</f>
        <v>0</v>
      </c>
      <c r="G1157" s="6">
        <f t="shared" ref="G1157:AB1157" si="1916">$C1156*G1156</f>
        <v>0</v>
      </c>
      <c r="H1157" s="6">
        <f t="shared" si="1916"/>
        <v>0</v>
      </c>
      <c r="I1157" s="6">
        <f t="shared" si="1916"/>
        <v>0</v>
      </c>
      <c r="J1157" s="6">
        <f t="shared" si="1916"/>
        <v>0</v>
      </c>
      <c r="K1157" s="6">
        <f t="shared" si="1916"/>
        <v>0</v>
      </c>
      <c r="L1157" s="6">
        <f t="shared" si="1916"/>
        <v>0</v>
      </c>
      <c r="M1157" s="6">
        <f t="shared" si="1916"/>
        <v>0</v>
      </c>
      <c r="N1157" s="6">
        <f t="shared" si="1916"/>
        <v>0</v>
      </c>
      <c r="O1157" s="6">
        <f t="shared" si="1916"/>
        <v>0</v>
      </c>
      <c r="P1157" s="6">
        <f t="shared" si="1916"/>
        <v>0</v>
      </c>
      <c r="Q1157" s="6">
        <f t="shared" si="1916"/>
        <v>0</v>
      </c>
      <c r="R1157" s="6">
        <f t="shared" si="1916"/>
        <v>0</v>
      </c>
      <c r="S1157" s="6">
        <f t="shared" si="1916"/>
        <v>0</v>
      </c>
      <c r="T1157" s="6">
        <f t="shared" si="1916"/>
        <v>0</v>
      </c>
      <c r="U1157" s="6">
        <f t="shared" si="1916"/>
        <v>0</v>
      </c>
      <c r="V1157" s="6">
        <f t="shared" si="1916"/>
        <v>0</v>
      </c>
      <c r="W1157" s="6">
        <f t="shared" si="1916"/>
        <v>0</v>
      </c>
      <c r="X1157" s="6">
        <f t="shared" si="1916"/>
        <v>0</v>
      </c>
      <c r="Y1157" s="6">
        <f t="shared" si="1916"/>
        <v>0</v>
      </c>
      <c r="Z1157" s="6">
        <f t="shared" si="1916"/>
        <v>0</v>
      </c>
      <c r="AA1157" s="6">
        <f t="shared" si="1916"/>
        <v>0</v>
      </c>
      <c r="AB1157" s="6">
        <f t="shared" si="1916"/>
        <v>0</v>
      </c>
      <c r="AC1157" s="67"/>
      <c r="AD1157" s="55"/>
    </row>
    <row r="1158" spans="1:30" s="52" customFormat="1">
      <c r="A1158" s="95" t="s">
        <v>557</v>
      </c>
      <c r="B1158" s="74">
        <v>0</v>
      </c>
      <c r="C1158" s="163">
        <f t="shared" si="1847"/>
        <v>0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>
        <v>1</v>
      </c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65"/>
      <c r="C1159" s="163"/>
      <c r="D1159" s="6">
        <f>$C1158*D1158</f>
        <v>0</v>
      </c>
      <c r="E1159" s="6">
        <f t="shared" ref="E1159" si="1917">$C1158*E1158</f>
        <v>0</v>
      </c>
      <c r="F1159" s="6">
        <f t="shared" ref="F1159" si="1918">$C1158*F1158</f>
        <v>0</v>
      </c>
      <c r="G1159" s="6">
        <f t="shared" ref="G1159:AB1159" si="1919">$C1158*G1158</f>
        <v>0</v>
      </c>
      <c r="H1159" s="6">
        <f t="shared" si="1919"/>
        <v>0</v>
      </c>
      <c r="I1159" s="6">
        <f t="shared" si="1919"/>
        <v>0</v>
      </c>
      <c r="J1159" s="6">
        <f t="shared" si="1919"/>
        <v>0</v>
      </c>
      <c r="K1159" s="6">
        <f t="shared" si="1919"/>
        <v>0</v>
      </c>
      <c r="L1159" s="6">
        <f t="shared" si="1919"/>
        <v>0</v>
      </c>
      <c r="M1159" s="6">
        <f t="shared" si="1919"/>
        <v>0</v>
      </c>
      <c r="N1159" s="6">
        <f t="shared" si="1919"/>
        <v>0</v>
      </c>
      <c r="O1159" s="6">
        <f t="shared" si="1919"/>
        <v>0</v>
      </c>
      <c r="P1159" s="6">
        <f t="shared" si="1919"/>
        <v>0</v>
      </c>
      <c r="Q1159" s="6">
        <f t="shared" si="1919"/>
        <v>0</v>
      </c>
      <c r="R1159" s="6">
        <f t="shared" si="1919"/>
        <v>0</v>
      </c>
      <c r="S1159" s="6">
        <f t="shared" si="1919"/>
        <v>0</v>
      </c>
      <c r="T1159" s="6">
        <f t="shared" si="1919"/>
        <v>0</v>
      </c>
      <c r="U1159" s="6">
        <f t="shared" si="1919"/>
        <v>0</v>
      </c>
      <c r="V1159" s="6">
        <f t="shared" si="1919"/>
        <v>0</v>
      </c>
      <c r="W1159" s="6">
        <f t="shared" si="1919"/>
        <v>0</v>
      </c>
      <c r="X1159" s="6">
        <f t="shared" si="1919"/>
        <v>0</v>
      </c>
      <c r="Y1159" s="6">
        <f t="shared" si="1919"/>
        <v>0</v>
      </c>
      <c r="Z1159" s="6">
        <f t="shared" si="1919"/>
        <v>0</v>
      </c>
      <c r="AA1159" s="6">
        <f t="shared" si="1919"/>
        <v>0</v>
      </c>
      <c r="AB1159" s="6">
        <f t="shared" si="1919"/>
        <v>0</v>
      </c>
      <c r="AC1159" s="67"/>
      <c r="AD1159" s="55"/>
    </row>
    <row r="1160" spans="1:30" s="52" customFormat="1">
      <c r="A1160" s="95" t="s">
        <v>556</v>
      </c>
      <c r="B1160" s="74">
        <v>0</v>
      </c>
      <c r="C1160" s="163">
        <f t="shared" si="1847"/>
        <v>0</v>
      </c>
      <c r="D1160" s="38">
        <v>1.6500000000000001E-2</v>
      </c>
      <c r="E1160" s="38">
        <v>0.1429</v>
      </c>
      <c r="F1160" s="38">
        <v>5.8200000000000002E-2</v>
      </c>
      <c r="G1160" s="38">
        <v>7.4899999999999994E-2</v>
      </c>
      <c r="H1160" s="38">
        <v>4.0099999999999997E-2</v>
      </c>
      <c r="I1160" s="38">
        <v>0.1406</v>
      </c>
      <c r="J1160" s="38">
        <v>2.0299999999999999E-2</v>
      </c>
      <c r="K1160" s="38">
        <v>3.2099999999999997E-2</v>
      </c>
      <c r="L1160" s="38">
        <v>1.5900000000000001E-2</v>
      </c>
      <c r="M1160" s="38">
        <v>2.5499999999999998E-2</v>
      </c>
      <c r="N1160" s="38">
        <v>0.1389</v>
      </c>
      <c r="O1160" s="38">
        <v>2.35E-2</v>
      </c>
      <c r="P1160" s="38">
        <v>0</v>
      </c>
      <c r="Q1160" s="38">
        <v>3.5900000000000001E-2</v>
      </c>
      <c r="R1160" s="38">
        <v>1.8100000000000002E-2</v>
      </c>
      <c r="S1160" s="38">
        <v>4.1999999999999997E-3</v>
      </c>
      <c r="T1160" s="38">
        <v>5.11E-2</v>
      </c>
      <c r="U1160" s="38">
        <v>1.7299999999999999E-2</v>
      </c>
      <c r="V1160" s="38">
        <v>3.6799999999999999E-2</v>
      </c>
      <c r="W1160" s="38">
        <v>4.4299999999999999E-2</v>
      </c>
      <c r="X1160" s="38">
        <v>5.9900000000000002E-2</v>
      </c>
      <c r="Y1160" s="38">
        <v>2.3999999999999998E-3</v>
      </c>
      <c r="Z1160" s="5">
        <v>0</v>
      </c>
      <c r="AA1160" s="5">
        <v>5.9999999999999995E-4</v>
      </c>
      <c r="AB1160" s="5">
        <v>0</v>
      </c>
      <c r="AC1160" s="67"/>
      <c r="AD1160" s="55"/>
    </row>
    <row r="1161" spans="1:30" s="52" customFormat="1">
      <c r="A1161" s="96"/>
      <c r="B1161" s="65"/>
      <c r="C1161" s="163"/>
      <c r="D1161" s="6">
        <f>$C1160*D1160</f>
        <v>0</v>
      </c>
      <c r="E1161" s="6">
        <f t="shared" ref="E1161" si="1920">$C1160*E1160</f>
        <v>0</v>
      </c>
      <c r="F1161" s="6">
        <f t="shared" ref="F1161" si="1921">$C1160*F1160</f>
        <v>0</v>
      </c>
      <c r="G1161" s="6">
        <f t="shared" ref="G1161:AB1161" si="1922">$C1160*G1160</f>
        <v>0</v>
      </c>
      <c r="H1161" s="6">
        <f t="shared" si="1922"/>
        <v>0</v>
      </c>
      <c r="I1161" s="6">
        <f t="shared" si="1922"/>
        <v>0</v>
      </c>
      <c r="J1161" s="6">
        <f t="shared" si="1922"/>
        <v>0</v>
      </c>
      <c r="K1161" s="6">
        <f t="shared" si="1922"/>
        <v>0</v>
      </c>
      <c r="L1161" s="6">
        <f t="shared" si="1922"/>
        <v>0</v>
      </c>
      <c r="M1161" s="6">
        <f t="shared" si="1922"/>
        <v>0</v>
      </c>
      <c r="N1161" s="6">
        <f t="shared" si="1922"/>
        <v>0</v>
      </c>
      <c r="O1161" s="6">
        <f t="shared" si="1922"/>
        <v>0</v>
      </c>
      <c r="P1161" s="6">
        <f t="shared" si="1922"/>
        <v>0</v>
      </c>
      <c r="Q1161" s="6">
        <f t="shared" si="1922"/>
        <v>0</v>
      </c>
      <c r="R1161" s="6">
        <f t="shared" si="1922"/>
        <v>0</v>
      </c>
      <c r="S1161" s="6">
        <f t="shared" si="1922"/>
        <v>0</v>
      </c>
      <c r="T1161" s="6">
        <f t="shared" si="1922"/>
        <v>0</v>
      </c>
      <c r="U1161" s="6">
        <f t="shared" si="1922"/>
        <v>0</v>
      </c>
      <c r="V1161" s="6">
        <f t="shared" si="1922"/>
        <v>0</v>
      </c>
      <c r="W1161" s="6">
        <f t="shared" si="1922"/>
        <v>0</v>
      </c>
      <c r="X1161" s="6">
        <f t="shared" si="1922"/>
        <v>0</v>
      </c>
      <c r="Y1161" s="6">
        <f t="shared" si="1922"/>
        <v>0</v>
      </c>
      <c r="Z1161" s="6">
        <f t="shared" si="1922"/>
        <v>0</v>
      </c>
      <c r="AA1161" s="6">
        <f t="shared" si="1922"/>
        <v>0</v>
      </c>
      <c r="AB1161" s="6">
        <f t="shared" si="1922"/>
        <v>0</v>
      </c>
      <c r="AC1161" s="67"/>
      <c r="AD1161" s="55"/>
    </row>
    <row r="1162" spans="1:30" s="52" customFormat="1">
      <c r="A1162" s="95" t="s">
        <v>558</v>
      </c>
      <c r="B1162" s="74">
        <v>0</v>
      </c>
      <c r="C1162" s="163">
        <f t="shared" si="1847"/>
        <v>0</v>
      </c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>
        <v>1</v>
      </c>
      <c r="V1162" s="38"/>
      <c r="W1162" s="38"/>
      <c r="X1162" s="38"/>
      <c r="Y1162" s="38"/>
      <c r="Z1162" s="5"/>
      <c r="AA1162" s="5"/>
      <c r="AB1162" s="5"/>
      <c r="AC1162" s="67"/>
      <c r="AD1162" s="55"/>
    </row>
    <row r="1163" spans="1:30" s="52" customFormat="1">
      <c r="A1163" s="96"/>
      <c r="B1163" s="65"/>
      <c r="C1163" s="163"/>
      <c r="D1163" s="6">
        <f>$C1162*D1162</f>
        <v>0</v>
      </c>
      <c r="E1163" s="6">
        <f t="shared" ref="E1163" si="1923">$C1162*E1162</f>
        <v>0</v>
      </c>
      <c r="F1163" s="6">
        <f t="shared" ref="F1163" si="1924">$C1162*F1162</f>
        <v>0</v>
      </c>
      <c r="G1163" s="6">
        <f t="shared" ref="G1163:AB1163" si="1925">$C1162*G1162</f>
        <v>0</v>
      </c>
      <c r="H1163" s="6">
        <f t="shared" si="1925"/>
        <v>0</v>
      </c>
      <c r="I1163" s="6">
        <f t="shared" si="1925"/>
        <v>0</v>
      </c>
      <c r="J1163" s="6">
        <f t="shared" si="1925"/>
        <v>0</v>
      </c>
      <c r="K1163" s="6">
        <f t="shared" si="1925"/>
        <v>0</v>
      </c>
      <c r="L1163" s="6">
        <f t="shared" si="1925"/>
        <v>0</v>
      </c>
      <c r="M1163" s="6">
        <f t="shared" si="1925"/>
        <v>0</v>
      </c>
      <c r="N1163" s="6">
        <f t="shared" si="1925"/>
        <v>0</v>
      </c>
      <c r="O1163" s="6">
        <f t="shared" si="1925"/>
        <v>0</v>
      </c>
      <c r="P1163" s="6">
        <f t="shared" si="1925"/>
        <v>0</v>
      </c>
      <c r="Q1163" s="6">
        <f t="shared" si="1925"/>
        <v>0</v>
      </c>
      <c r="R1163" s="6">
        <f t="shared" si="1925"/>
        <v>0</v>
      </c>
      <c r="S1163" s="6">
        <f t="shared" si="1925"/>
        <v>0</v>
      </c>
      <c r="T1163" s="6">
        <f t="shared" si="1925"/>
        <v>0</v>
      </c>
      <c r="U1163" s="6">
        <f t="shared" si="1925"/>
        <v>0</v>
      </c>
      <c r="V1163" s="6">
        <f t="shared" si="1925"/>
        <v>0</v>
      </c>
      <c r="W1163" s="6">
        <f t="shared" si="1925"/>
        <v>0</v>
      </c>
      <c r="X1163" s="6">
        <f t="shared" si="1925"/>
        <v>0</v>
      </c>
      <c r="Y1163" s="6">
        <f t="shared" si="1925"/>
        <v>0</v>
      </c>
      <c r="Z1163" s="6">
        <f t="shared" si="1925"/>
        <v>0</v>
      </c>
      <c r="AA1163" s="6">
        <f t="shared" si="1925"/>
        <v>0</v>
      </c>
      <c r="AB1163" s="6">
        <f t="shared" si="1925"/>
        <v>0</v>
      </c>
      <c r="AC1163" s="67"/>
      <c r="AD1163" s="55"/>
    </row>
    <row r="1164" spans="1:30" s="52" customFormat="1">
      <c r="A1164" s="95" t="s">
        <v>598</v>
      </c>
      <c r="B1164" s="74">
        <v>26433259.059227839</v>
      </c>
      <c r="C1164" s="163">
        <f t="shared" si="1847"/>
        <v>2202771.59</v>
      </c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>
        <v>1</v>
      </c>
      <c r="V1164" s="38"/>
      <c r="W1164" s="38">
        <v>0</v>
      </c>
      <c r="X1164" s="38"/>
      <c r="Y1164" s="38"/>
      <c r="Z1164" s="5"/>
      <c r="AA1164" s="5"/>
      <c r="AB1164" s="5"/>
      <c r="AC1164" s="67"/>
      <c r="AD1164" s="55"/>
    </row>
    <row r="1165" spans="1:30" s="52" customFormat="1">
      <c r="A1165" s="96"/>
      <c r="B1165" s="65"/>
      <c r="C1165" s="163"/>
      <c r="D1165" s="6">
        <f>$C1164*D1164</f>
        <v>0</v>
      </c>
      <c r="E1165" s="6">
        <f t="shared" ref="E1165" si="1926">$C1164*E1164</f>
        <v>0</v>
      </c>
      <c r="F1165" s="6">
        <f t="shared" ref="F1165:AB1165" si="1927">$C1164*F1164</f>
        <v>0</v>
      </c>
      <c r="G1165" s="6">
        <f t="shared" si="1927"/>
        <v>0</v>
      </c>
      <c r="H1165" s="6">
        <f t="shared" si="1927"/>
        <v>0</v>
      </c>
      <c r="I1165" s="6">
        <f t="shared" si="1927"/>
        <v>0</v>
      </c>
      <c r="J1165" s="6">
        <f t="shared" si="1927"/>
        <v>0</v>
      </c>
      <c r="K1165" s="6">
        <f t="shared" si="1927"/>
        <v>0</v>
      </c>
      <c r="L1165" s="6">
        <f t="shared" si="1927"/>
        <v>0</v>
      </c>
      <c r="M1165" s="6">
        <f t="shared" si="1927"/>
        <v>0</v>
      </c>
      <c r="N1165" s="6">
        <f t="shared" si="1927"/>
        <v>0</v>
      </c>
      <c r="O1165" s="6">
        <f t="shared" si="1927"/>
        <v>0</v>
      </c>
      <c r="P1165" s="6">
        <f t="shared" si="1927"/>
        <v>0</v>
      </c>
      <c r="Q1165" s="6">
        <f t="shared" si="1927"/>
        <v>0</v>
      </c>
      <c r="R1165" s="6">
        <f t="shared" si="1927"/>
        <v>0</v>
      </c>
      <c r="S1165" s="6">
        <f t="shared" si="1927"/>
        <v>0</v>
      </c>
      <c r="T1165" s="6">
        <f t="shared" si="1927"/>
        <v>0</v>
      </c>
      <c r="U1165" s="6">
        <f t="shared" si="1927"/>
        <v>2202771.59</v>
      </c>
      <c r="V1165" s="6">
        <f t="shared" si="1927"/>
        <v>0</v>
      </c>
      <c r="W1165" s="6">
        <f t="shared" si="1927"/>
        <v>0</v>
      </c>
      <c r="X1165" s="6">
        <f t="shared" si="1927"/>
        <v>0</v>
      </c>
      <c r="Y1165" s="6">
        <f t="shared" si="1927"/>
        <v>0</v>
      </c>
      <c r="Z1165" s="6">
        <f t="shared" si="1927"/>
        <v>0</v>
      </c>
      <c r="AA1165" s="6">
        <f t="shared" si="1927"/>
        <v>0</v>
      </c>
      <c r="AB1165" s="6">
        <f t="shared" si="1927"/>
        <v>0</v>
      </c>
      <c r="AC1165" s="67"/>
      <c r="AD1165" s="55"/>
    </row>
    <row r="1166" spans="1:30" s="52" customFormat="1">
      <c r="A1166" s="95" t="s">
        <v>599</v>
      </c>
      <c r="B1166" s="74">
        <v>13424.356402022411</v>
      </c>
      <c r="C1166" s="163">
        <f t="shared" si="1847"/>
        <v>1118.7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>
        <v>1</v>
      </c>
      <c r="S1166" s="38"/>
      <c r="T1166" s="38"/>
      <c r="U1166" s="38"/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3"/>
      <c r="D1167" s="6">
        <f>$C1166*D1166</f>
        <v>0</v>
      </c>
      <c r="E1167" s="6">
        <f t="shared" ref="E1167:T1173" si="1928">$C1166*E1166</f>
        <v>0</v>
      </c>
      <c r="F1167" s="6">
        <f t="shared" ref="F1167:AB1167" si="1929">$C1166*F1166</f>
        <v>0</v>
      </c>
      <c r="G1167" s="6">
        <f t="shared" si="1929"/>
        <v>0</v>
      </c>
      <c r="H1167" s="6">
        <f t="shared" si="1929"/>
        <v>0</v>
      </c>
      <c r="I1167" s="6">
        <f t="shared" si="1929"/>
        <v>0</v>
      </c>
      <c r="J1167" s="6">
        <f t="shared" si="1929"/>
        <v>0</v>
      </c>
      <c r="K1167" s="6">
        <f t="shared" si="1929"/>
        <v>0</v>
      </c>
      <c r="L1167" s="6">
        <f t="shared" si="1929"/>
        <v>0</v>
      </c>
      <c r="M1167" s="6">
        <f t="shared" si="1929"/>
        <v>0</v>
      </c>
      <c r="N1167" s="6">
        <f t="shared" si="1929"/>
        <v>0</v>
      </c>
      <c r="O1167" s="6">
        <f t="shared" si="1929"/>
        <v>0</v>
      </c>
      <c r="P1167" s="6">
        <f t="shared" si="1929"/>
        <v>0</v>
      </c>
      <c r="Q1167" s="6">
        <f t="shared" si="1929"/>
        <v>0</v>
      </c>
      <c r="R1167" s="6">
        <f t="shared" si="1929"/>
        <v>1118.7</v>
      </c>
      <c r="S1167" s="6">
        <f t="shared" si="1929"/>
        <v>0</v>
      </c>
      <c r="T1167" s="6">
        <f t="shared" si="1929"/>
        <v>0</v>
      </c>
      <c r="U1167" s="6">
        <f t="shared" si="1929"/>
        <v>0</v>
      </c>
      <c r="V1167" s="6">
        <f t="shared" si="1929"/>
        <v>0</v>
      </c>
      <c r="W1167" s="6">
        <f t="shared" si="1929"/>
        <v>0</v>
      </c>
      <c r="X1167" s="6">
        <f t="shared" si="1929"/>
        <v>0</v>
      </c>
      <c r="Y1167" s="6">
        <f t="shared" si="1929"/>
        <v>0</v>
      </c>
      <c r="Z1167" s="6">
        <f t="shared" si="1929"/>
        <v>0</v>
      </c>
      <c r="AA1167" s="6">
        <f t="shared" si="1929"/>
        <v>0</v>
      </c>
      <c r="AB1167" s="6">
        <f t="shared" si="1929"/>
        <v>0</v>
      </c>
      <c r="AC1167" s="67"/>
      <c r="AD1167" s="55"/>
    </row>
    <row r="1168" spans="1:30" s="52" customFormat="1">
      <c r="A1168" s="95" t="s">
        <v>612</v>
      </c>
      <c r="B1168" s="74">
        <v>-9052275.1945854891</v>
      </c>
      <c r="C1168" s="163">
        <f t="shared" si="1847"/>
        <v>-754356.27</v>
      </c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>
        <v>1</v>
      </c>
      <c r="S1168" s="38"/>
      <c r="T1168" s="38"/>
      <c r="U1168" s="38"/>
      <c r="V1168" s="38"/>
      <c r="W1168" s="38"/>
      <c r="X1168" s="38"/>
      <c r="Y1168" s="38"/>
      <c r="Z1168" s="5"/>
      <c r="AA1168" s="5"/>
      <c r="AB1168" s="5"/>
      <c r="AC1168" s="67"/>
      <c r="AD1168" s="55"/>
    </row>
    <row r="1169" spans="1:30" s="52" customFormat="1">
      <c r="A1169" s="96"/>
      <c r="B1169" s="65"/>
      <c r="C1169" s="163"/>
      <c r="D1169" s="6">
        <f>$C1168*D1168</f>
        <v>0</v>
      </c>
      <c r="E1169" s="6">
        <f t="shared" ref="E1169:AB1169" si="1930">$C1168*E1168</f>
        <v>0</v>
      </c>
      <c r="F1169" s="6">
        <f t="shared" si="1930"/>
        <v>0</v>
      </c>
      <c r="G1169" s="6">
        <f t="shared" si="1930"/>
        <v>0</v>
      </c>
      <c r="H1169" s="6">
        <f t="shared" si="1930"/>
        <v>0</v>
      </c>
      <c r="I1169" s="6">
        <f t="shared" si="1930"/>
        <v>0</v>
      </c>
      <c r="J1169" s="6">
        <f t="shared" si="1930"/>
        <v>0</v>
      </c>
      <c r="K1169" s="6">
        <f t="shared" si="1930"/>
        <v>0</v>
      </c>
      <c r="L1169" s="6">
        <f t="shared" si="1930"/>
        <v>0</v>
      </c>
      <c r="M1169" s="6">
        <f t="shared" si="1930"/>
        <v>0</v>
      </c>
      <c r="N1169" s="6">
        <f t="shared" si="1930"/>
        <v>0</v>
      </c>
      <c r="O1169" s="6">
        <f t="shared" si="1930"/>
        <v>0</v>
      </c>
      <c r="P1169" s="6">
        <f t="shared" si="1930"/>
        <v>0</v>
      </c>
      <c r="Q1169" s="6">
        <f t="shared" si="1930"/>
        <v>0</v>
      </c>
      <c r="R1169" s="6">
        <f t="shared" si="1930"/>
        <v>-754356.27</v>
      </c>
      <c r="S1169" s="6">
        <f t="shared" si="1930"/>
        <v>0</v>
      </c>
      <c r="T1169" s="6">
        <f t="shared" si="1930"/>
        <v>0</v>
      </c>
      <c r="U1169" s="6">
        <f t="shared" si="1930"/>
        <v>0</v>
      </c>
      <c r="V1169" s="6">
        <f t="shared" si="1930"/>
        <v>0</v>
      </c>
      <c r="W1169" s="6">
        <f t="shared" si="1930"/>
        <v>0</v>
      </c>
      <c r="X1169" s="6">
        <f t="shared" si="1930"/>
        <v>0</v>
      </c>
      <c r="Y1169" s="6">
        <f t="shared" si="1930"/>
        <v>0</v>
      </c>
      <c r="Z1169" s="6">
        <f t="shared" si="1930"/>
        <v>0</v>
      </c>
      <c r="AA1169" s="6">
        <f t="shared" si="1930"/>
        <v>0</v>
      </c>
      <c r="AB1169" s="6">
        <f t="shared" si="1930"/>
        <v>0</v>
      </c>
      <c r="AC1169" s="67"/>
      <c r="AD1169" s="55"/>
    </row>
    <row r="1170" spans="1:30" s="52" customFormat="1">
      <c r="A1170" s="95" t="s">
        <v>610</v>
      </c>
      <c r="B1170" s="74">
        <v>127788.65634328255</v>
      </c>
      <c r="C1170" s="163">
        <f t="shared" si="1847"/>
        <v>10649.05</v>
      </c>
      <c r="D1170" s="38"/>
      <c r="E1170" s="38">
        <v>0.16600000000000001</v>
      </c>
      <c r="F1170" s="38">
        <v>8.09E-2</v>
      </c>
      <c r="G1170" s="38"/>
      <c r="H1170" s="38">
        <v>2.7400000000000001E-2</v>
      </c>
      <c r="I1170" s="38"/>
      <c r="J1170" s="38">
        <v>0.02</v>
      </c>
      <c r="K1170" s="38">
        <v>3.5000000000000001E-3</v>
      </c>
      <c r="L1170" s="38">
        <v>1.3100000000000001E-2</v>
      </c>
      <c r="M1170" s="38"/>
      <c r="N1170" s="38">
        <v>0.52769999999999995</v>
      </c>
      <c r="O1170" s="38">
        <v>1.54E-2</v>
      </c>
      <c r="P1170" s="38"/>
      <c r="Q1170" s="38"/>
      <c r="R1170" s="38"/>
      <c r="S1170" s="38"/>
      <c r="T1170" s="38"/>
      <c r="U1170" s="38"/>
      <c r="V1170" s="38">
        <v>0.1454</v>
      </c>
      <c r="W1170" s="38"/>
      <c r="X1170" s="38"/>
      <c r="Y1170" s="38"/>
      <c r="Z1170" s="5"/>
      <c r="AA1170" s="5">
        <v>5.9999999999999995E-4</v>
      </c>
      <c r="AB1170" s="5"/>
      <c r="AC1170" s="67"/>
      <c r="AD1170" s="55"/>
    </row>
    <row r="1171" spans="1:30" s="52" customFormat="1">
      <c r="A1171" s="96"/>
      <c r="B1171" s="65"/>
      <c r="C1171" s="163"/>
      <c r="D1171" s="6">
        <f>$C1170*D1170</f>
        <v>0</v>
      </c>
      <c r="E1171" s="6">
        <f t="shared" ref="E1171:AB1171" si="1931">$C1170*E1170</f>
        <v>1767.7422999999999</v>
      </c>
      <c r="F1171" s="6">
        <f t="shared" si="1931"/>
        <v>861.5081449999999</v>
      </c>
      <c r="G1171" s="6">
        <f t="shared" si="1931"/>
        <v>0</v>
      </c>
      <c r="H1171" s="6">
        <f t="shared" si="1931"/>
        <v>291.78397000000001</v>
      </c>
      <c r="I1171" s="6">
        <f t="shared" si="1931"/>
        <v>0</v>
      </c>
      <c r="J1171" s="6">
        <f t="shared" si="1931"/>
        <v>212.98099999999999</v>
      </c>
      <c r="K1171" s="6">
        <f t="shared" si="1931"/>
        <v>37.271674999999995</v>
      </c>
      <c r="L1171" s="6">
        <f t="shared" si="1931"/>
        <v>139.502555</v>
      </c>
      <c r="M1171" s="6">
        <f t="shared" si="1931"/>
        <v>0</v>
      </c>
      <c r="N1171" s="6">
        <f t="shared" si="1931"/>
        <v>5619.5036849999988</v>
      </c>
      <c r="O1171" s="6">
        <f t="shared" si="1931"/>
        <v>163.99536999999998</v>
      </c>
      <c r="P1171" s="6">
        <f t="shared" si="1931"/>
        <v>0</v>
      </c>
      <c r="Q1171" s="6">
        <f t="shared" si="1931"/>
        <v>0</v>
      </c>
      <c r="R1171" s="6">
        <f t="shared" si="1931"/>
        <v>0</v>
      </c>
      <c r="S1171" s="6">
        <f t="shared" si="1931"/>
        <v>0</v>
      </c>
      <c r="T1171" s="6">
        <f t="shared" si="1931"/>
        <v>0</v>
      </c>
      <c r="U1171" s="6">
        <f t="shared" si="1931"/>
        <v>0</v>
      </c>
      <c r="V1171" s="6">
        <f t="shared" si="1931"/>
        <v>1548.3718699999999</v>
      </c>
      <c r="W1171" s="6">
        <f t="shared" si="1931"/>
        <v>0</v>
      </c>
      <c r="X1171" s="6">
        <f t="shared" si="1931"/>
        <v>0</v>
      </c>
      <c r="Y1171" s="6">
        <f t="shared" si="1931"/>
        <v>0</v>
      </c>
      <c r="Z1171" s="6">
        <f t="shared" si="1931"/>
        <v>0</v>
      </c>
      <c r="AA1171" s="6">
        <f t="shared" si="1931"/>
        <v>6.3894299999999991</v>
      </c>
      <c r="AB1171" s="6">
        <f t="shared" si="1931"/>
        <v>0</v>
      </c>
      <c r="AC1171" s="67"/>
      <c r="AD1171" s="55"/>
    </row>
    <row r="1172" spans="1:30" s="52" customFormat="1">
      <c r="A1172" s="95" t="s">
        <v>611</v>
      </c>
      <c r="B1172" s="74">
        <v>0</v>
      </c>
      <c r="C1172" s="163">
        <f t="shared" si="1847"/>
        <v>0</v>
      </c>
      <c r="D1172" s="38"/>
      <c r="E1172" s="38">
        <v>6.4600000000000005E-2</v>
      </c>
      <c r="F1172" s="38">
        <v>8.7400000000000005E-2</v>
      </c>
      <c r="G1172" s="38"/>
      <c r="H1172" s="38">
        <v>0.19739999999999999</v>
      </c>
      <c r="I1172" s="38">
        <v>2.1600000000000001E-2</v>
      </c>
      <c r="J1172" s="38">
        <v>5.8999999999999999E-3</v>
      </c>
      <c r="K1172" s="38">
        <v>1.0200000000000001E-2</v>
      </c>
      <c r="L1172" s="38">
        <v>1E-4</v>
      </c>
      <c r="M1172" s="38"/>
      <c r="N1172" s="38">
        <v>0.39950000000000002</v>
      </c>
      <c r="O1172" s="38">
        <v>4.4999999999999997E-3</v>
      </c>
      <c r="P1172" s="38"/>
      <c r="Q1172" s="38"/>
      <c r="R1172" s="38"/>
      <c r="S1172" s="38"/>
      <c r="T1172" s="38"/>
      <c r="U1172" s="38"/>
      <c r="V1172" s="38">
        <v>0.20880000000000001</v>
      </c>
      <c r="W1172" s="38"/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1"/>
      <c r="D1173" s="6">
        <f>$C1172*D1172</f>
        <v>0</v>
      </c>
      <c r="E1173" s="6">
        <f t="shared" si="1928"/>
        <v>0</v>
      </c>
      <c r="F1173" s="6">
        <f t="shared" si="1928"/>
        <v>0</v>
      </c>
      <c r="G1173" s="6">
        <f t="shared" si="1928"/>
        <v>0</v>
      </c>
      <c r="H1173" s="6">
        <f t="shared" si="1928"/>
        <v>0</v>
      </c>
      <c r="I1173" s="6">
        <f t="shared" si="1928"/>
        <v>0</v>
      </c>
      <c r="J1173" s="6">
        <f t="shared" si="1928"/>
        <v>0</v>
      </c>
      <c r="K1173" s="6">
        <f t="shared" si="1928"/>
        <v>0</v>
      </c>
      <c r="L1173" s="6">
        <f t="shared" si="1928"/>
        <v>0</v>
      </c>
      <c r="M1173" s="6">
        <f t="shared" si="1928"/>
        <v>0</v>
      </c>
      <c r="N1173" s="6">
        <f t="shared" si="1928"/>
        <v>0</v>
      </c>
      <c r="O1173" s="6">
        <f t="shared" si="1928"/>
        <v>0</v>
      </c>
      <c r="P1173" s="6">
        <f t="shared" si="1928"/>
        <v>0</v>
      </c>
      <c r="Q1173" s="6">
        <f t="shared" si="1928"/>
        <v>0</v>
      </c>
      <c r="R1173" s="6">
        <f t="shared" si="1928"/>
        <v>0</v>
      </c>
      <c r="S1173" s="6">
        <f t="shared" si="1928"/>
        <v>0</v>
      </c>
      <c r="T1173" s="6">
        <f t="shared" si="1928"/>
        <v>0</v>
      </c>
      <c r="U1173" s="6">
        <f t="shared" ref="U1173:AB1173" si="1932">$C1172*U1172</f>
        <v>0</v>
      </c>
      <c r="V1173" s="6">
        <f t="shared" si="1932"/>
        <v>0</v>
      </c>
      <c r="W1173" s="6">
        <f t="shared" si="1932"/>
        <v>0</v>
      </c>
      <c r="X1173" s="6">
        <f t="shared" si="1932"/>
        <v>0</v>
      </c>
      <c r="Y1173" s="6">
        <f t="shared" si="1932"/>
        <v>0</v>
      </c>
      <c r="Z1173" s="6">
        <f t="shared" si="1932"/>
        <v>0</v>
      </c>
      <c r="AA1173" s="6">
        <f t="shared" si="1932"/>
        <v>0</v>
      </c>
      <c r="AB1173" s="6">
        <f t="shared" si="1932"/>
        <v>0</v>
      </c>
      <c r="AC1173" s="67"/>
      <c r="AD1173" s="55"/>
    </row>
    <row r="1174" spans="1:30" s="52" customFormat="1">
      <c r="A1174" s="50" t="s">
        <v>50</v>
      </c>
      <c r="B1174" s="33">
        <f>SUM(B1114:B1172)</f>
        <v>26613660.104896851</v>
      </c>
      <c r="C1174" s="51">
        <f>SUM(C1114:C1172)</f>
        <v>2217804.9999999995</v>
      </c>
      <c r="D1174" s="51">
        <f>D1115+D1117+D1119+D1121+D1123+D1125+D1127+D1129+D1131+D1133+D1135+D1137+D1139+D1141+D1143+D1145+D1147+D1149+D1151+D1153+D1155+D1157+D1159+D1161+D1163+D1165+D1167+D1169+D1171+D1173</f>
        <v>12626.199395</v>
      </c>
      <c r="E1174" s="51">
        <f>E1115+E1117+E1119+E1121+E1123+E1125+E1127+E1129+E1131+E1133+E1135+E1137+E1139+E1141+E1143+E1145+E1147+E1149+E1151+E1153+E1155+E1157+E1159+E1161+E1163+E1165+E1167+E1169+E1171+E1173</f>
        <v>14705.609818999999</v>
      </c>
      <c r="F1174" s="51">
        <f t="shared" ref="F1174:AB1174" si="1933">F1115+F1117+F1119+F1121+F1123+F1125+F1127+F1129+F1131+F1133+F1135+F1137+F1139+F1141+F1143+F1145+F1147+F1149+F1151+F1153+F1155+F1157+F1159+F1161+F1163+F1165+F1167+F1169+F1171+F1173</f>
        <v>134358.61625600001</v>
      </c>
      <c r="G1174" s="51">
        <f t="shared" si="1933"/>
        <v>3240.1419629999996</v>
      </c>
      <c r="H1174" s="51">
        <f t="shared" si="1933"/>
        <v>17931.790306999996</v>
      </c>
      <c r="I1174" s="51">
        <f t="shared" si="1933"/>
        <v>4833.5971600000012</v>
      </c>
      <c r="J1174" s="51">
        <f t="shared" si="1933"/>
        <v>1804.3761539999998</v>
      </c>
      <c r="K1174" s="51">
        <f t="shared" si="1933"/>
        <v>3174.7985079999999</v>
      </c>
      <c r="L1174" s="51">
        <f t="shared" si="1933"/>
        <v>1367.097019</v>
      </c>
      <c r="M1174" s="51">
        <f t="shared" si="1933"/>
        <v>16774.701584999999</v>
      </c>
      <c r="N1174" s="51">
        <f t="shared" si="1933"/>
        <v>86352.824844999996</v>
      </c>
      <c r="O1174" s="51">
        <f t="shared" si="1933"/>
        <v>1432.2435679999999</v>
      </c>
      <c r="P1174" s="51">
        <f t="shared" si="1933"/>
        <v>1696.6329970000002</v>
      </c>
      <c r="Q1174" s="51">
        <f t="shared" si="1933"/>
        <v>58593.99689100001</v>
      </c>
      <c r="R1174" s="51">
        <f t="shared" si="1933"/>
        <v>-693297.086151</v>
      </c>
      <c r="S1174" s="51">
        <f t="shared" si="1933"/>
        <v>5992.9934759999996</v>
      </c>
      <c r="T1174" s="51">
        <f t="shared" si="1933"/>
        <v>35262.053721000004</v>
      </c>
      <c r="U1174" s="51">
        <f t="shared" si="1933"/>
        <v>2375313.3169509997</v>
      </c>
      <c r="V1174" s="51">
        <f t="shared" si="1933"/>
        <v>34806.487216000001</v>
      </c>
      <c r="W1174" s="51">
        <f t="shared" si="1933"/>
        <v>3447.4692329999998</v>
      </c>
      <c r="X1174" s="51">
        <f t="shared" si="1933"/>
        <v>91561.214364000014</v>
      </c>
      <c r="Y1174" s="51">
        <f t="shared" si="1933"/>
        <v>3087.6209359999998</v>
      </c>
      <c r="Z1174" s="51">
        <f t="shared" si="1933"/>
        <v>2712.2898510000005</v>
      </c>
      <c r="AA1174" s="51">
        <f t="shared" si="1933"/>
        <v>26.013935999999994</v>
      </c>
      <c r="AB1174" s="51">
        <f t="shared" si="1933"/>
        <v>0</v>
      </c>
      <c r="AC1174" s="67"/>
      <c r="AD1174" s="55"/>
    </row>
    <row r="1175" spans="1:30" s="52" customFormat="1">
      <c r="A1175" s="54"/>
      <c r="B1175" s="7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67"/>
      <c r="AD1175" s="55"/>
    </row>
    <row r="1176" spans="1:30" s="52" customFormat="1">
      <c r="A1176" s="54"/>
      <c r="B1176" s="7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67"/>
      <c r="AD1176" s="55"/>
    </row>
    <row r="1177" spans="1:30" s="52" customFormat="1" ht="13.8" thickBot="1">
      <c r="A1177" s="81" t="s">
        <v>337</v>
      </c>
      <c r="B1177" s="126"/>
      <c r="C1177" s="157"/>
      <c r="D1177" s="126"/>
      <c r="E1177" s="126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67"/>
      <c r="AD1177" s="55"/>
    </row>
    <row r="1178" spans="1:30" s="52" customFormat="1" ht="13.8" thickBot="1">
      <c r="A1178" s="112" t="s">
        <v>1</v>
      </c>
      <c r="B1178" s="113" t="s">
        <v>2</v>
      </c>
      <c r="C1178" s="158" t="s">
        <v>3</v>
      </c>
      <c r="D1178" s="213" t="s">
        <v>4</v>
      </c>
      <c r="E1178" s="214"/>
      <c r="F1178" s="214"/>
      <c r="G1178" s="214"/>
      <c r="H1178" s="214"/>
      <c r="I1178" s="214"/>
      <c r="J1178" s="214"/>
      <c r="K1178" s="214"/>
      <c r="L1178" s="214"/>
      <c r="M1178" s="214"/>
      <c r="N1178" s="214"/>
      <c r="O1178" s="214"/>
      <c r="P1178" s="214"/>
      <c r="Q1178" s="214"/>
      <c r="R1178" s="214"/>
      <c r="S1178" s="214"/>
      <c r="T1178" s="214"/>
      <c r="U1178" s="214"/>
      <c r="V1178" s="214"/>
      <c r="W1178" s="214"/>
      <c r="X1178" s="214"/>
      <c r="Y1178" s="214"/>
      <c r="Z1178" s="122"/>
      <c r="AA1178" s="122"/>
      <c r="AB1178" s="122"/>
      <c r="AC1178" s="67"/>
      <c r="AD1178" s="55"/>
    </row>
    <row r="1179" spans="1:30" s="52" customFormat="1">
      <c r="A1179" s="114" t="s">
        <v>5</v>
      </c>
      <c r="B1179" s="115" t="s">
        <v>6</v>
      </c>
      <c r="C1179" s="159" t="s">
        <v>6</v>
      </c>
      <c r="D1179" s="116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  <c r="R1179" s="117"/>
      <c r="S1179" s="117"/>
      <c r="T1179" s="117"/>
      <c r="U1179" s="117"/>
      <c r="V1179" s="117"/>
      <c r="W1179" s="117"/>
      <c r="X1179" s="117"/>
      <c r="Y1179" s="118"/>
      <c r="Z1179" s="115" t="s">
        <v>7</v>
      </c>
      <c r="AA1179" s="115"/>
      <c r="AB1179" s="115"/>
      <c r="AC1179" s="67"/>
      <c r="AD1179" s="55"/>
    </row>
    <row r="1180" spans="1:30" s="52" customFormat="1">
      <c r="A1180" s="114" t="s">
        <v>8</v>
      </c>
      <c r="B1180" s="115" t="s">
        <v>9</v>
      </c>
      <c r="C1180" s="159" t="s">
        <v>9</v>
      </c>
      <c r="D1180" s="119" t="s">
        <v>10</v>
      </c>
      <c r="E1180" s="115" t="s">
        <v>11</v>
      </c>
      <c r="F1180" s="115" t="s">
        <v>12</v>
      </c>
      <c r="G1180" s="115" t="s">
        <v>13</v>
      </c>
      <c r="H1180" s="115" t="s">
        <v>14</v>
      </c>
      <c r="I1180" s="115" t="s">
        <v>15</v>
      </c>
      <c r="J1180" s="115" t="s">
        <v>16</v>
      </c>
      <c r="K1180" s="115" t="s">
        <v>17</v>
      </c>
      <c r="L1180" s="115" t="s">
        <v>18</v>
      </c>
      <c r="M1180" s="115" t="s">
        <v>19</v>
      </c>
      <c r="N1180" s="115" t="s">
        <v>20</v>
      </c>
      <c r="O1180" s="115" t="s">
        <v>169</v>
      </c>
      <c r="P1180" s="115" t="s">
        <v>21</v>
      </c>
      <c r="Q1180" s="115" t="s">
        <v>22</v>
      </c>
      <c r="R1180" s="115" t="s">
        <v>23</v>
      </c>
      <c r="S1180" s="115" t="s">
        <v>24</v>
      </c>
      <c r="T1180" s="115" t="s">
        <v>25</v>
      </c>
      <c r="U1180" s="115" t="s">
        <v>26</v>
      </c>
      <c r="V1180" s="115" t="s">
        <v>27</v>
      </c>
      <c r="W1180" s="115" t="s">
        <v>28</v>
      </c>
      <c r="X1180" s="115" t="s">
        <v>29</v>
      </c>
      <c r="Y1180" s="115" t="s">
        <v>30</v>
      </c>
      <c r="Z1180" s="115" t="s">
        <v>31</v>
      </c>
      <c r="AA1180" s="115" t="s">
        <v>484</v>
      </c>
      <c r="AB1180" s="115" t="s">
        <v>467</v>
      </c>
      <c r="AC1180" s="67"/>
      <c r="AD1180" s="55"/>
    </row>
    <row r="1181" spans="1:30" s="52" customFormat="1">
      <c r="A1181" s="114"/>
      <c r="B1181" s="115"/>
      <c r="C1181" s="159" t="s">
        <v>623</v>
      </c>
      <c r="D1181" s="116"/>
      <c r="E1181" s="117"/>
      <c r="F1181" s="117"/>
      <c r="G1181" s="117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  <c r="R1181" s="117"/>
      <c r="S1181" s="117"/>
      <c r="T1181" s="117"/>
      <c r="U1181" s="117"/>
      <c r="V1181" s="117"/>
      <c r="W1181" s="117"/>
      <c r="X1181" s="117"/>
      <c r="Y1181" s="117"/>
      <c r="Z1181" s="117"/>
      <c r="AA1181" s="117"/>
      <c r="AB1181" s="117"/>
      <c r="AC1181" s="67"/>
      <c r="AD1181" s="55"/>
    </row>
    <row r="1182" spans="1:30" s="52" customFormat="1">
      <c r="A1182" s="95" t="s">
        <v>338</v>
      </c>
      <c r="B1182" s="29">
        <f xml:space="preserve"> 5067801/2</f>
        <v>2533900.5</v>
      </c>
      <c r="C1182" s="163">
        <f>ROUND(B1182/12,2)</f>
        <v>211158.38</v>
      </c>
      <c r="D1182" s="38">
        <v>1.6500000000000001E-2</v>
      </c>
      <c r="E1182" s="38">
        <v>0.1429</v>
      </c>
      <c r="F1182" s="38">
        <v>5.8200000000000002E-2</v>
      </c>
      <c r="G1182" s="38">
        <v>7.4899999999999994E-2</v>
      </c>
      <c r="H1182" s="38">
        <v>4.0099999999999997E-2</v>
      </c>
      <c r="I1182" s="38">
        <v>0.1406</v>
      </c>
      <c r="J1182" s="38">
        <v>2.0299999999999999E-2</v>
      </c>
      <c r="K1182" s="38">
        <v>3.2099999999999997E-2</v>
      </c>
      <c r="L1182" s="38">
        <v>1.5900000000000001E-2</v>
      </c>
      <c r="M1182" s="38">
        <v>2.5499999999999998E-2</v>
      </c>
      <c r="N1182" s="38">
        <v>0.1389</v>
      </c>
      <c r="O1182" s="38">
        <v>2.35E-2</v>
      </c>
      <c r="P1182" s="38">
        <v>0</v>
      </c>
      <c r="Q1182" s="38">
        <v>3.5900000000000001E-2</v>
      </c>
      <c r="R1182" s="38">
        <v>1.8100000000000002E-2</v>
      </c>
      <c r="S1182" s="38">
        <v>4.1999999999999997E-3</v>
      </c>
      <c r="T1182" s="38">
        <v>5.11E-2</v>
      </c>
      <c r="U1182" s="38">
        <v>1.7299999999999999E-2</v>
      </c>
      <c r="V1182" s="38">
        <v>3.6799999999999999E-2</v>
      </c>
      <c r="W1182" s="38">
        <v>4.4299999999999999E-2</v>
      </c>
      <c r="X1182" s="38">
        <v>5.9900000000000002E-2</v>
      </c>
      <c r="Y1182" s="38">
        <v>2.3999999999999998E-3</v>
      </c>
      <c r="Z1182" s="5">
        <v>0</v>
      </c>
      <c r="AA1182" s="5">
        <v>5.9999999999999995E-4</v>
      </c>
      <c r="AB1182" s="5">
        <v>0</v>
      </c>
      <c r="AC1182" s="67"/>
      <c r="AD1182" s="55"/>
    </row>
    <row r="1183" spans="1:30" s="52" customFormat="1">
      <c r="A1183" s="96"/>
      <c r="B1183" s="30"/>
      <c r="C1183" s="163"/>
      <c r="D1183" s="6">
        <f>$C1182*D1182</f>
        <v>3484.1132700000003</v>
      </c>
      <c r="E1183" s="6">
        <f t="shared" ref="E1183" si="1934">$C1182*E1182</f>
        <v>30174.532502000002</v>
      </c>
      <c r="F1183" s="6">
        <f t="shared" ref="F1183" si="1935">$C1182*F1182</f>
        <v>12289.417716</v>
      </c>
      <c r="G1183" s="6">
        <f t="shared" ref="G1183:AB1183" si="1936">$C1182*G1182</f>
        <v>15815.762661999999</v>
      </c>
      <c r="H1183" s="6">
        <f t="shared" si="1936"/>
        <v>8467.4510379999992</v>
      </c>
      <c r="I1183" s="6">
        <f t="shared" si="1936"/>
        <v>29688.868228000003</v>
      </c>
      <c r="J1183" s="6">
        <f t="shared" si="1936"/>
        <v>4286.5151139999998</v>
      </c>
      <c r="K1183" s="6">
        <f t="shared" si="1936"/>
        <v>6778.1839979999995</v>
      </c>
      <c r="L1183" s="6">
        <f t="shared" si="1936"/>
        <v>3357.4182420000002</v>
      </c>
      <c r="M1183" s="6">
        <f t="shared" si="1936"/>
        <v>5384.5386899999994</v>
      </c>
      <c r="N1183" s="6">
        <f t="shared" si="1936"/>
        <v>29329.898981999999</v>
      </c>
      <c r="O1183" s="6">
        <f t="shared" si="1936"/>
        <v>4962.2219299999997</v>
      </c>
      <c r="P1183" s="6">
        <f t="shared" si="1936"/>
        <v>0</v>
      </c>
      <c r="Q1183" s="6">
        <f t="shared" si="1936"/>
        <v>7580.5858420000004</v>
      </c>
      <c r="R1183" s="6">
        <f t="shared" si="1936"/>
        <v>3821.9666780000002</v>
      </c>
      <c r="S1183" s="6">
        <f t="shared" si="1936"/>
        <v>886.86519599999997</v>
      </c>
      <c r="T1183" s="6">
        <f t="shared" si="1936"/>
        <v>10790.193218</v>
      </c>
      <c r="U1183" s="6">
        <f t="shared" si="1936"/>
        <v>3653.0399739999998</v>
      </c>
      <c r="V1183" s="6">
        <f t="shared" si="1936"/>
        <v>7770.6283839999996</v>
      </c>
      <c r="W1183" s="6">
        <f t="shared" si="1936"/>
        <v>9354.3162339999999</v>
      </c>
      <c r="X1183" s="6">
        <f t="shared" si="1936"/>
        <v>12648.386962</v>
      </c>
      <c r="Y1183" s="6">
        <f t="shared" si="1936"/>
        <v>506.78011199999997</v>
      </c>
      <c r="Z1183" s="6">
        <f t="shared" si="1936"/>
        <v>0</v>
      </c>
      <c r="AA1183" s="6">
        <f t="shared" si="1936"/>
        <v>126.69502799999999</v>
      </c>
      <c r="AB1183" s="6">
        <f t="shared" si="1936"/>
        <v>0</v>
      </c>
      <c r="AC1183" s="67"/>
      <c r="AD1183" s="55"/>
    </row>
    <row r="1184" spans="1:30" s="52" customFormat="1">
      <c r="A1184" s="95" t="s">
        <v>455</v>
      </c>
      <c r="B1184" s="29">
        <f xml:space="preserve"> 5067801/2</f>
        <v>2533900.5</v>
      </c>
      <c r="C1184" s="163">
        <f t="shared" ref="C1184:C1242" si="1937">ROUND(B1184/12,2)</f>
        <v>211158.38</v>
      </c>
      <c r="D1184" s="5">
        <v>6.5699999999999995E-2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>
        <v>0.93430000000000002</v>
      </c>
      <c r="U1184" s="5"/>
      <c r="V1184" s="5"/>
      <c r="W1184" s="5"/>
      <c r="X1184" s="5"/>
      <c r="Y1184" s="5"/>
      <c r="Z1184" s="5"/>
      <c r="AA1184" s="5"/>
      <c r="AB1184" s="5"/>
      <c r="AC1184" s="67"/>
      <c r="AD1184" s="55"/>
    </row>
    <row r="1185" spans="1:30" s="52" customFormat="1">
      <c r="A1185" s="96"/>
      <c r="B1185" s="12"/>
      <c r="C1185" s="163"/>
      <c r="D1185" s="6">
        <f t="shared" ref="D1185" si="1938">$C1184*D1184</f>
        <v>13873.105565999998</v>
      </c>
      <c r="E1185" s="6">
        <f t="shared" ref="E1185" si="1939">$C1184*E1184</f>
        <v>0</v>
      </c>
      <c r="F1185" s="6">
        <f t="shared" ref="F1185:O1185" si="1940">$C1184*F1184</f>
        <v>0</v>
      </c>
      <c r="G1185" s="6">
        <f t="shared" si="1940"/>
        <v>0</v>
      </c>
      <c r="H1185" s="6">
        <f t="shared" si="1940"/>
        <v>0</v>
      </c>
      <c r="I1185" s="6">
        <f t="shared" si="1940"/>
        <v>0</v>
      </c>
      <c r="J1185" s="6">
        <f t="shared" si="1940"/>
        <v>0</v>
      </c>
      <c r="K1185" s="6">
        <f t="shared" si="1940"/>
        <v>0</v>
      </c>
      <c r="L1185" s="6">
        <f t="shared" si="1940"/>
        <v>0</v>
      </c>
      <c r="M1185" s="6">
        <f t="shared" si="1940"/>
        <v>0</v>
      </c>
      <c r="N1185" s="6">
        <f t="shared" si="1940"/>
        <v>0</v>
      </c>
      <c r="O1185" s="6">
        <f t="shared" si="1940"/>
        <v>0</v>
      </c>
      <c r="P1185" s="6">
        <f t="shared" ref="P1185" si="1941">$C1184*P1184</f>
        <v>0</v>
      </c>
      <c r="Q1185" s="6">
        <f t="shared" ref="Q1185" si="1942">$C1184*Q1184</f>
        <v>0</v>
      </c>
      <c r="R1185" s="6">
        <f t="shared" ref="R1185:AB1185" si="1943">$C1184*R1184</f>
        <v>0</v>
      </c>
      <c r="S1185" s="6">
        <f t="shared" si="1943"/>
        <v>0</v>
      </c>
      <c r="T1185" s="6">
        <f t="shared" si="1943"/>
        <v>197285.27443400002</v>
      </c>
      <c r="U1185" s="6">
        <f t="shared" si="1943"/>
        <v>0</v>
      </c>
      <c r="V1185" s="6">
        <f t="shared" si="1943"/>
        <v>0</v>
      </c>
      <c r="W1185" s="6">
        <f t="shared" si="1943"/>
        <v>0</v>
      </c>
      <c r="X1185" s="6">
        <f t="shared" si="1943"/>
        <v>0</v>
      </c>
      <c r="Y1185" s="6">
        <f t="shared" si="1943"/>
        <v>0</v>
      </c>
      <c r="Z1185" s="6">
        <f t="shared" si="1943"/>
        <v>0</v>
      </c>
      <c r="AA1185" s="6">
        <f t="shared" si="1943"/>
        <v>0</v>
      </c>
      <c r="AB1185" s="6">
        <f t="shared" si="1943"/>
        <v>0</v>
      </c>
      <c r="AC1185" s="67"/>
      <c r="AD1185" s="55"/>
    </row>
    <row r="1186" spans="1:30" s="52" customFormat="1">
      <c r="A1186" s="174" t="s">
        <v>339</v>
      </c>
      <c r="B1186" s="29">
        <v>2048700</v>
      </c>
      <c r="C1186" s="163">
        <f t="shared" si="1937"/>
        <v>170725</v>
      </c>
      <c r="D1186" s="10">
        <v>8.2500000000000004E-2</v>
      </c>
      <c r="E1186" s="37"/>
      <c r="F1186" s="5"/>
      <c r="G1186" s="5"/>
      <c r="H1186" s="10"/>
      <c r="I1186" s="10"/>
      <c r="J1186" s="10"/>
      <c r="K1186" s="10"/>
      <c r="L1186" s="5"/>
      <c r="M1186" s="10">
        <v>9.5600000000000004E-2</v>
      </c>
      <c r="N1186" s="10"/>
      <c r="O1186" s="10"/>
      <c r="P1186" s="10"/>
      <c r="Q1186" s="10"/>
      <c r="R1186" s="10"/>
      <c r="S1186" s="10"/>
      <c r="T1186" s="10">
        <v>0.82189999999999996</v>
      </c>
      <c r="U1186" s="10"/>
      <c r="V1186" s="10"/>
      <c r="W1186" s="10"/>
      <c r="X1186" s="10"/>
      <c r="Y1186" s="10"/>
      <c r="Z1186" s="10"/>
      <c r="AA1186" s="10"/>
      <c r="AB1186" s="10"/>
      <c r="AC1186" s="67"/>
      <c r="AD1186" s="55"/>
    </row>
    <row r="1187" spans="1:30" s="52" customFormat="1">
      <c r="A1187" s="104"/>
      <c r="B1187" s="24"/>
      <c r="C1187" s="163"/>
      <c r="D1187" s="30">
        <f>$C1186*D1186</f>
        <v>14084.8125</v>
      </c>
      <c r="E1187" s="30">
        <f t="shared" ref="E1187" si="1944">$C1186*E1186</f>
        <v>0</v>
      </c>
      <c r="F1187" s="30">
        <f t="shared" ref="F1187" si="1945">$C1186*F1186</f>
        <v>0</v>
      </c>
      <c r="G1187" s="30">
        <f t="shared" ref="G1187:AB1187" si="1946">$C1186*G1186</f>
        <v>0</v>
      </c>
      <c r="H1187" s="30">
        <f t="shared" si="1946"/>
        <v>0</v>
      </c>
      <c r="I1187" s="30">
        <f t="shared" si="1946"/>
        <v>0</v>
      </c>
      <c r="J1187" s="30">
        <f t="shared" si="1946"/>
        <v>0</v>
      </c>
      <c r="K1187" s="30">
        <f t="shared" si="1946"/>
        <v>0</v>
      </c>
      <c r="L1187" s="30">
        <f t="shared" si="1946"/>
        <v>0</v>
      </c>
      <c r="M1187" s="30">
        <f t="shared" si="1946"/>
        <v>16321.310000000001</v>
      </c>
      <c r="N1187" s="30">
        <f t="shared" si="1946"/>
        <v>0</v>
      </c>
      <c r="O1187" s="30">
        <f t="shared" si="1946"/>
        <v>0</v>
      </c>
      <c r="P1187" s="30">
        <f t="shared" si="1946"/>
        <v>0</v>
      </c>
      <c r="Q1187" s="30">
        <f t="shared" si="1946"/>
        <v>0</v>
      </c>
      <c r="R1187" s="30">
        <f t="shared" si="1946"/>
        <v>0</v>
      </c>
      <c r="S1187" s="30">
        <f t="shared" si="1946"/>
        <v>0</v>
      </c>
      <c r="T1187" s="30">
        <f t="shared" si="1946"/>
        <v>140318.8775</v>
      </c>
      <c r="U1187" s="30">
        <f t="shared" si="1946"/>
        <v>0</v>
      </c>
      <c r="V1187" s="30">
        <f t="shared" si="1946"/>
        <v>0</v>
      </c>
      <c r="W1187" s="30">
        <f t="shared" si="1946"/>
        <v>0</v>
      </c>
      <c r="X1187" s="30">
        <f t="shared" si="1946"/>
        <v>0</v>
      </c>
      <c r="Y1187" s="30">
        <f t="shared" si="1946"/>
        <v>0</v>
      </c>
      <c r="Z1187" s="30">
        <f t="shared" si="1946"/>
        <v>0</v>
      </c>
      <c r="AA1187" s="30">
        <f t="shared" si="1946"/>
        <v>0</v>
      </c>
      <c r="AB1187" s="30">
        <f t="shared" si="1946"/>
        <v>0</v>
      </c>
      <c r="AC1187" s="67"/>
      <c r="AD1187" s="55"/>
    </row>
    <row r="1188" spans="1:30" s="52" customFormat="1">
      <c r="A1188" s="174" t="s">
        <v>340</v>
      </c>
      <c r="B1188" s="29">
        <v>465454</v>
      </c>
      <c r="C1188" s="163">
        <f t="shared" si="1937"/>
        <v>38787.83</v>
      </c>
      <c r="D1188" s="147"/>
      <c r="E1188" s="37"/>
      <c r="F1188" s="40"/>
      <c r="G1188" s="40"/>
      <c r="H1188" s="147">
        <v>4.5400000000000003E-2</v>
      </c>
      <c r="I1188" s="147"/>
      <c r="J1188" s="147"/>
      <c r="K1188" s="147"/>
      <c r="L1188" s="40">
        <v>2.7000000000000001E-3</v>
      </c>
      <c r="M1188" s="147"/>
      <c r="N1188" s="147"/>
      <c r="O1188" s="147"/>
      <c r="P1188" s="147">
        <v>2.9999999999999997E-4</v>
      </c>
      <c r="Q1188" s="147"/>
      <c r="R1188" s="147">
        <v>1.04E-2</v>
      </c>
      <c r="S1188" s="147"/>
      <c r="T1188" s="147">
        <v>0.88080000000000003</v>
      </c>
      <c r="U1188" s="147"/>
      <c r="V1188" s="147">
        <v>2.7900000000000001E-2</v>
      </c>
      <c r="W1188" s="147">
        <v>3.2500000000000001E-2</v>
      </c>
      <c r="X1188" s="147"/>
      <c r="Y1188" s="147"/>
      <c r="Z1188" s="147"/>
      <c r="AA1188" s="147"/>
      <c r="AB1188" s="147"/>
      <c r="AC1188" s="67"/>
      <c r="AD1188" s="55"/>
    </row>
    <row r="1189" spans="1:30" s="52" customFormat="1">
      <c r="A1189" s="104"/>
      <c r="B1189" s="24"/>
      <c r="C1189" s="163"/>
      <c r="D1189" s="30">
        <f>$C1188*D1188</f>
        <v>0</v>
      </c>
      <c r="E1189" s="30">
        <f t="shared" ref="E1189" si="1947">$C1188*E1188</f>
        <v>0</v>
      </c>
      <c r="F1189" s="30">
        <f t="shared" ref="F1189" si="1948">$C1188*F1188</f>
        <v>0</v>
      </c>
      <c r="G1189" s="30">
        <f t="shared" ref="G1189:AB1189" si="1949">$C1188*G1188</f>
        <v>0</v>
      </c>
      <c r="H1189" s="30">
        <f t="shared" si="1949"/>
        <v>1760.9674820000002</v>
      </c>
      <c r="I1189" s="30">
        <f t="shared" si="1949"/>
        <v>0</v>
      </c>
      <c r="J1189" s="30">
        <f t="shared" si="1949"/>
        <v>0</v>
      </c>
      <c r="K1189" s="30">
        <f t="shared" si="1949"/>
        <v>0</v>
      </c>
      <c r="L1189" s="30">
        <f t="shared" si="1949"/>
        <v>104.72714100000002</v>
      </c>
      <c r="M1189" s="30">
        <f t="shared" si="1949"/>
        <v>0</v>
      </c>
      <c r="N1189" s="30">
        <f t="shared" si="1949"/>
        <v>0</v>
      </c>
      <c r="O1189" s="30">
        <f t="shared" si="1949"/>
        <v>0</v>
      </c>
      <c r="P1189" s="30">
        <f t="shared" si="1949"/>
        <v>11.636348999999999</v>
      </c>
      <c r="Q1189" s="30">
        <f t="shared" si="1949"/>
        <v>0</v>
      </c>
      <c r="R1189" s="30">
        <f t="shared" si="1949"/>
        <v>403.39343200000002</v>
      </c>
      <c r="S1189" s="30">
        <f t="shared" si="1949"/>
        <v>0</v>
      </c>
      <c r="T1189" s="30">
        <f t="shared" si="1949"/>
        <v>34164.320664000006</v>
      </c>
      <c r="U1189" s="30">
        <f t="shared" si="1949"/>
        <v>0</v>
      </c>
      <c r="V1189" s="30">
        <f t="shared" si="1949"/>
        <v>1082.1804570000002</v>
      </c>
      <c r="W1189" s="30">
        <f t="shared" si="1949"/>
        <v>1260.6044750000001</v>
      </c>
      <c r="X1189" s="30">
        <f t="shared" si="1949"/>
        <v>0</v>
      </c>
      <c r="Y1189" s="30">
        <f t="shared" si="1949"/>
        <v>0</v>
      </c>
      <c r="Z1189" s="30">
        <f t="shared" si="1949"/>
        <v>0</v>
      </c>
      <c r="AA1189" s="30">
        <f t="shared" si="1949"/>
        <v>0</v>
      </c>
      <c r="AB1189" s="30">
        <f t="shared" si="1949"/>
        <v>0</v>
      </c>
      <c r="AC1189" s="67"/>
      <c r="AD1189" s="55"/>
    </row>
    <row r="1190" spans="1:30" s="52" customFormat="1">
      <c r="A1190" s="95" t="s">
        <v>341</v>
      </c>
      <c r="B1190" s="29">
        <f xml:space="preserve"> 454692/2</f>
        <v>227346</v>
      </c>
      <c r="C1190" s="163">
        <f t="shared" si="1937"/>
        <v>18945.5</v>
      </c>
      <c r="D1190" s="38">
        <v>1.6500000000000001E-2</v>
      </c>
      <c r="E1190" s="38">
        <v>0.1429</v>
      </c>
      <c r="F1190" s="38">
        <v>5.8200000000000002E-2</v>
      </c>
      <c r="G1190" s="38">
        <v>7.4899999999999994E-2</v>
      </c>
      <c r="H1190" s="38">
        <v>4.0099999999999997E-2</v>
      </c>
      <c r="I1190" s="38">
        <v>0.1406</v>
      </c>
      <c r="J1190" s="38">
        <v>2.0299999999999999E-2</v>
      </c>
      <c r="K1190" s="38">
        <v>3.2099999999999997E-2</v>
      </c>
      <c r="L1190" s="38">
        <v>1.5900000000000001E-2</v>
      </c>
      <c r="M1190" s="38">
        <v>2.5499999999999998E-2</v>
      </c>
      <c r="N1190" s="38">
        <v>0.1389</v>
      </c>
      <c r="O1190" s="38">
        <v>2.35E-2</v>
      </c>
      <c r="P1190" s="38">
        <v>0</v>
      </c>
      <c r="Q1190" s="38">
        <v>3.5900000000000001E-2</v>
      </c>
      <c r="R1190" s="38">
        <v>1.8100000000000002E-2</v>
      </c>
      <c r="S1190" s="38">
        <v>4.1999999999999997E-3</v>
      </c>
      <c r="T1190" s="38">
        <v>5.11E-2</v>
      </c>
      <c r="U1190" s="38">
        <v>1.7299999999999999E-2</v>
      </c>
      <c r="V1190" s="38">
        <v>3.6799999999999999E-2</v>
      </c>
      <c r="W1190" s="38">
        <v>4.4299999999999999E-2</v>
      </c>
      <c r="X1190" s="38">
        <v>5.9900000000000002E-2</v>
      </c>
      <c r="Y1190" s="38">
        <v>2.3999999999999998E-3</v>
      </c>
      <c r="Z1190" s="5">
        <v>0</v>
      </c>
      <c r="AA1190" s="5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3"/>
      <c r="D1191" s="6">
        <f>$C1190*D1190</f>
        <v>312.60075000000001</v>
      </c>
      <c r="E1191" s="6">
        <f t="shared" ref="E1191" si="1950">$C1190*E1190</f>
        <v>2707.3119499999998</v>
      </c>
      <c r="F1191" s="6">
        <f t="shared" ref="F1191" si="1951">$C1190*F1190</f>
        <v>1102.6281000000001</v>
      </c>
      <c r="G1191" s="6">
        <f t="shared" ref="G1191:AB1191" si="1952">$C1190*G1190</f>
        <v>1419.0179499999999</v>
      </c>
      <c r="H1191" s="6">
        <f t="shared" si="1952"/>
        <v>759.71454999999992</v>
      </c>
      <c r="I1191" s="6">
        <f t="shared" si="1952"/>
        <v>2663.7373000000002</v>
      </c>
      <c r="J1191" s="6">
        <f t="shared" si="1952"/>
        <v>384.59364999999997</v>
      </c>
      <c r="K1191" s="6">
        <f t="shared" si="1952"/>
        <v>608.15054999999995</v>
      </c>
      <c r="L1191" s="6">
        <f t="shared" si="1952"/>
        <v>301.23345</v>
      </c>
      <c r="M1191" s="6">
        <f t="shared" si="1952"/>
        <v>483.11024999999995</v>
      </c>
      <c r="N1191" s="6">
        <f t="shared" si="1952"/>
        <v>2631.5299500000001</v>
      </c>
      <c r="O1191" s="6">
        <f t="shared" si="1952"/>
        <v>445.21924999999999</v>
      </c>
      <c r="P1191" s="6">
        <f t="shared" si="1952"/>
        <v>0</v>
      </c>
      <c r="Q1191" s="6">
        <f t="shared" si="1952"/>
        <v>680.14345000000003</v>
      </c>
      <c r="R1191" s="6">
        <f t="shared" si="1952"/>
        <v>342.91355000000004</v>
      </c>
      <c r="S1191" s="6">
        <f t="shared" si="1952"/>
        <v>79.571100000000001</v>
      </c>
      <c r="T1191" s="6">
        <f t="shared" si="1952"/>
        <v>968.11505</v>
      </c>
      <c r="U1191" s="6">
        <f t="shared" si="1952"/>
        <v>327.75714999999997</v>
      </c>
      <c r="V1191" s="6">
        <f t="shared" si="1952"/>
        <v>697.19439999999997</v>
      </c>
      <c r="W1191" s="6">
        <f t="shared" si="1952"/>
        <v>839.28565000000003</v>
      </c>
      <c r="X1191" s="6">
        <f t="shared" si="1952"/>
        <v>1134.83545</v>
      </c>
      <c r="Y1191" s="6">
        <f t="shared" si="1952"/>
        <v>45.469199999999994</v>
      </c>
      <c r="Z1191" s="6">
        <f t="shared" si="1952"/>
        <v>0</v>
      </c>
      <c r="AA1191" s="6">
        <f t="shared" si="1952"/>
        <v>11.367299999999998</v>
      </c>
      <c r="AB1191" s="6">
        <f t="shared" si="1952"/>
        <v>0</v>
      </c>
      <c r="AC1191" s="67"/>
      <c r="AD1191" s="55"/>
    </row>
    <row r="1192" spans="1:30" s="52" customFormat="1">
      <c r="A1192" s="95" t="s">
        <v>456</v>
      </c>
      <c r="B1192" s="29">
        <f xml:space="preserve"> 454692/2</f>
        <v>227346</v>
      </c>
      <c r="C1192" s="163">
        <f t="shared" si="1937"/>
        <v>18945.5</v>
      </c>
      <c r="D1192" s="5">
        <v>6.5699999999999995E-2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v>0.93430000000000002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3"/>
      <c r="D1193" s="6">
        <f t="shared" ref="D1193" si="1953">$C1192*D1192</f>
        <v>1244.7193499999998</v>
      </c>
      <c r="E1193" s="6">
        <f t="shared" ref="E1193" si="1954">$C1192*E1192</f>
        <v>0</v>
      </c>
      <c r="F1193" s="6">
        <f t="shared" ref="F1193:O1193" si="1955">$C1192*F1192</f>
        <v>0</v>
      </c>
      <c r="G1193" s="6">
        <f t="shared" si="1955"/>
        <v>0</v>
      </c>
      <c r="H1193" s="6">
        <f t="shared" si="1955"/>
        <v>0</v>
      </c>
      <c r="I1193" s="6">
        <f t="shared" si="1955"/>
        <v>0</v>
      </c>
      <c r="J1193" s="6">
        <f t="shared" si="1955"/>
        <v>0</v>
      </c>
      <c r="K1193" s="6">
        <f t="shared" si="1955"/>
        <v>0</v>
      </c>
      <c r="L1193" s="6">
        <f t="shared" si="1955"/>
        <v>0</v>
      </c>
      <c r="M1193" s="6">
        <f t="shared" si="1955"/>
        <v>0</v>
      </c>
      <c r="N1193" s="6">
        <f t="shared" si="1955"/>
        <v>0</v>
      </c>
      <c r="O1193" s="6">
        <f t="shared" si="1955"/>
        <v>0</v>
      </c>
      <c r="P1193" s="6">
        <f t="shared" ref="P1193" si="1956">$C1192*P1192</f>
        <v>0</v>
      </c>
      <c r="Q1193" s="6">
        <f t="shared" ref="Q1193" si="1957">$C1192*Q1192</f>
        <v>0</v>
      </c>
      <c r="R1193" s="6">
        <f t="shared" ref="R1193:AB1193" si="1958">$C1192*R1192</f>
        <v>0</v>
      </c>
      <c r="S1193" s="6">
        <f t="shared" si="1958"/>
        <v>0</v>
      </c>
      <c r="T1193" s="6">
        <f t="shared" si="1958"/>
        <v>17700.780650000001</v>
      </c>
      <c r="U1193" s="6">
        <f t="shared" si="1958"/>
        <v>0</v>
      </c>
      <c r="V1193" s="6">
        <f t="shared" si="1958"/>
        <v>0</v>
      </c>
      <c r="W1193" s="6">
        <f t="shared" si="1958"/>
        <v>0</v>
      </c>
      <c r="X1193" s="6">
        <f t="shared" si="1958"/>
        <v>0</v>
      </c>
      <c r="Y1193" s="6">
        <f t="shared" si="1958"/>
        <v>0</v>
      </c>
      <c r="Z1193" s="6">
        <f t="shared" si="1958"/>
        <v>0</v>
      </c>
      <c r="AA1193" s="6">
        <f t="shared" si="1958"/>
        <v>0</v>
      </c>
      <c r="AB1193" s="6">
        <f t="shared" si="1958"/>
        <v>0</v>
      </c>
      <c r="AC1193" s="67"/>
      <c r="AD1193" s="55"/>
    </row>
    <row r="1194" spans="1:30" s="52" customFormat="1">
      <c r="A1194" s="95" t="s">
        <v>342</v>
      </c>
      <c r="B1194" s="29">
        <f xml:space="preserve"> 612524/2</f>
        <v>306262</v>
      </c>
      <c r="C1194" s="163">
        <f t="shared" si="1937"/>
        <v>25521.83</v>
      </c>
      <c r="D1194" s="38">
        <v>1.6500000000000001E-2</v>
      </c>
      <c r="E1194" s="38">
        <v>0.1429</v>
      </c>
      <c r="F1194" s="38">
        <v>5.8200000000000002E-2</v>
      </c>
      <c r="G1194" s="38">
        <v>7.4899999999999994E-2</v>
      </c>
      <c r="H1194" s="38">
        <v>4.0099999999999997E-2</v>
      </c>
      <c r="I1194" s="38">
        <v>0.1406</v>
      </c>
      <c r="J1194" s="38">
        <v>2.0299999999999999E-2</v>
      </c>
      <c r="K1194" s="38">
        <v>3.2099999999999997E-2</v>
      </c>
      <c r="L1194" s="38">
        <v>1.5900000000000001E-2</v>
      </c>
      <c r="M1194" s="38">
        <v>2.5499999999999998E-2</v>
      </c>
      <c r="N1194" s="38">
        <v>0.1389</v>
      </c>
      <c r="O1194" s="38">
        <v>2.35E-2</v>
      </c>
      <c r="P1194" s="38">
        <v>0</v>
      </c>
      <c r="Q1194" s="38">
        <v>3.5900000000000001E-2</v>
      </c>
      <c r="R1194" s="38">
        <v>1.8100000000000002E-2</v>
      </c>
      <c r="S1194" s="38">
        <v>4.1999999999999997E-3</v>
      </c>
      <c r="T1194" s="38">
        <v>5.11E-2</v>
      </c>
      <c r="U1194" s="38">
        <v>1.7299999999999999E-2</v>
      </c>
      <c r="V1194" s="38">
        <v>3.6799999999999999E-2</v>
      </c>
      <c r="W1194" s="38">
        <v>4.4299999999999999E-2</v>
      </c>
      <c r="X1194" s="38">
        <v>5.9900000000000002E-2</v>
      </c>
      <c r="Y1194" s="38">
        <v>2.3999999999999998E-3</v>
      </c>
      <c r="Z1194" s="5">
        <v>0</v>
      </c>
      <c r="AA1194" s="5">
        <v>5.9999999999999995E-4</v>
      </c>
      <c r="AB1194" s="5">
        <v>0</v>
      </c>
      <c r="AC1194" s="67"/>
      <c r="AD1194" s="55"/>
    </row>
    <row r="1195" spans="1:30" s="52" customFormat="1">
      <c r="A1195" s="96"/>
      <c r="B1195" s="62"/>
      <c r="C1195" s="163"/>
      <c r="D1195" s="6">
        <f>$C1194*D1194</f>
        <v>421.11019500000003</v>
      </c>
      <c r="E1195" s="6">
        <f t="shared" ref="E1195" si="1959">$C1194*E1194</f>
        <v>3647.0695070000002</v>
      </c>
      <c r="F1195" s="6">
        <f t="shared" ref="F1195" si="1960">$C1194*F1194</f>
        <v>1485.3705060000002</v>
      </c>
      <c r="G1195" s="6">
        <f t="shared" ref="G1195:AB1195" si="1961">$C1194*G1194</f>
        <v>1911.585067</v>
      </c>
      <c r="H1195" s="6">
        <f t="shared" si="1961"/>
        <v>1023.425383</v>
      </c>
      <c r="I1195" s="6">
        <f t="shared" si="1961"/>
        <v>3588.3692980000005</v>
      </c>
      <c r="J1195" s="6">
        <f t="shared" si="1961"/>
        <v>518.09314900000004</v>
      </c>
      <c r="K1195" s="6">
        <f t="shared" si="1961"/>
        <v>819.25074299999994</v>
      </c>
      <c r="L1195" s="6">
        <f t="shared" si="1961"/>
        <v>405.79709700000006</v>
      </c>
      <c r="M1195" s="6">
        <f t="shared" si="1961"/>
        <v>650.80666499999995</v>
      </c>
      <c r="N1195" s="6">
        <f t="shared" si="1961"/>
        <v>3544.9821870000001</v>
      </c>
      <c r="O1195" s="6">
        <f t="shared" si="1961"/>
        <v>599.76300500000002</v>
      </c>
      <c r="P1195" s="6">
        <f t="shared" si="1961"/>
        <v>0</v>
      </c>
      <c r="Q1195" s="6">
        <f t="shared" si="1961"/>
        <v>916.23369700000012</v>
      </c>
      <c r="R1195" s="6">
        <f t="shared" si="1961"/>
        <v>461.94512300000008</v>
      </c>
      <c r="S1195" s="6">
        <f t="shared" si="1961"/>
        <v>107.191686</v>
      </c>
      <c r="T1195" s="6">
        <f t="shared" si="1961"/>
        <v>1304.1655130000001</v>
      </c>
      <c r="U1195" s="6">
        <f t="shared" si="1961"/>
        <v>441.52765900000003</v>
      </c>
      <c r="V1195" s="6">
        <f t="shared" si="1961"/>
        <v>939.20334400000002</v>
      </c>
      <c r="W1195" s="6">
        <f t="shared" si="1961"/>
        <v>1130.6170690000001</v>
      </c>
      <c r="X1195" s="6">
        <f t="shared" si="1961"/>
        <v>1528.7576170000002</v>
      </c>
      <c r="Y1195" s="6">
        <f t="shared" si="1961"/>
        <v>61.252392</v>
      </c>
      <c r="Z1195" s="6">
        <f t="shared" si="1961"/>
        <v>0</v>
      </c>
      <c r="AA1195" s="6">
        <f t="shared" si="1961"/>
        <v>15.313098</v>
      </c>
      <c r="AB1195" s="6">
        <f t="shared" si="1961"/>
        <v>0</v>
      </c>
      <c r="AC1195" s="67"/>
      <c r="AD1195" s="55"/>
    </row>
    <row r="1196" spans="1:30" s="52" customFormat="1">
      <c r="A1196" s="95" t="s">
        <v>457</v>
      </c>
      <c r="B1196" s="29">
        <f xml:space="preserve"> 612524/2</f>
        <v>306262</v>
      </c>
      <c r="C1196" s="163">
        <f t="shared" si="1937"/>
        <v>25521.83</v>
      </c>
      <c r="D1196" s="5">
        <v>5.5599999999999997E-2</v>
      </c>
      <c r="E1196" s="5"/>
      <c r="F1196" s="5"/>
      <c r="G1196" s="5"/>
      <c r="H1196" s="5"/>
      <c r="I1196" s="5"/>
      <c r="J1196" s="5"/>
      <c r="K1196" s="5"/>
      <c r="L1196" s="5"/>
      <c r="M1196" s="5">
        <v>5.33E-2</v>
      </c>
      <c r="N1196" s="5"/>
      <c r="O1196" s="5"/>
      <c r="P1196" s="5"/>
      <c r="Q1196" s="5">
        <v>0.1171</v>
      </c>
      <c r="R1196" s="5"/>
      <c r="S1196" s="5">
        <v>2.0000000000000001E-4</v>
      </c>
      <c r="T1196" s="5">
        <v>0.50409999999999999</v>
      </c>
      <c r="U1196" s="5"/>
      <c r="V1196" s="5"/>
      <c r="W1196" s="5"/>
      <c r="X1196" s="5">
        <v>0.25850000000000001</v>
      </c>
      <c r="Y1196" s="5">
        <v>1.12E-2</v>
      </c>
      <c r="Z1196" s="5"/>
      <c r="AA1196" s="5"/>
      <c r="AB1196" s="5"/>
      <c r="AC1196" s="67"/>
      <c r="AD1196" s="55"/>
    </row>
    <row r="1197" spans="1:30" s="52" customFormat="1">
      <c r="A1197" s="96"/>
      <c r="B1197" s="12"/>
      <c r="C1197" s="163"/>
      <c r="D1197" s="6">
        <f t="shared" ref="D1197" si="1962">$C1196*D1196</f>
        <v>1419.0137480000001</v>
      </c>
      <c r="E1197" s="6">
        <f t="shared" ref="E1197" si="1963">$C1196*E1196</f>
        <v>0</v>
      </c>
      <c r="F1197" s="6">
        <f t="shared" ref="F1197:O1197" si="1964">$C1196*F1196</f>
        <v>0</v>
      </c>
      <c r="G1197" s="6">
        <f t="shared" si="1964"/>
        <v>0</v>
      </c>
      <c r="H1197" s="6">
        <f t="shared" si="1964"/>
        <v>0</v>
      </c>
      <c r="I1197" s="6">
        <f t="shared" si="1964"/>
        <v>0</v>
      </c>
      <c r="J1197" s="6">
        <f t="shared" si="1964"/>
        <v>0</v>
      </c>
      <c r="K1197" s="6">
        <f t="shared" si="1964"/>
        <v>0</v>
      </c>
      <c r="L1197" s="6">
        <f t="shared" si="1964"/>
        <v>0</v>
      </c>
      <c r="M1197" s="6">
        <f t="shared" si="1964"/>
        <v>1360.313539</v>
      </c>
      <c r="N1197" s="6">
        <f t="shared" si="1964"/>
        <v>0</v>
      </c>
      <c r="O1197" s="6">
        <f t="shared" si="1964"/>
        <v>0</v>
      </c>
      <c r="P1197" s="6">
        <f t="shared" ref="P1197" si="1965">$C1196*P1196</f>
        <v>0</v>
      </c>
      <c r="Q1197" s="6">
        <f t="shared" ref="Q1197" si="1966">$C1196*Q1196</f>
        <v>2988.6062930000003</v>
      </c>
      <c r="R1197" s="6">
        <f t="shared" ref="R1197:AB1197" si="1967">$C1196*R1196</f>
        <v>0</v>
      </c>
      <c r="S1197" s="6">
        <f t="shared" si="1967"/>
        <v>5.1043660000000006</v>
      </c>
      <c r="T1197" s="6">
        <f t="shared" si="1967"/>
        <v>12865.554503000001</v>
      </c>
      <c r="U1197" s="6">
        <f t="shared" si="1967"/>
        <v>0</v>
      </c>
      <c r="V1197" s="6">
        <f t="shared" si="1967"/>
        <v>0</v>
      </c>
      <c r="W1197" s="6">
        <f t="shared" si="1967"/>
        <v>0</v>
      </c>
      <c r="X1197" s="6">
        <f t="shared" si="1967"/>
        <v>6597.3930550000005</v>
      </c>
      <c r="Y1197" s="6">
        <f t="shared" si="1967"/>
        <v>285.84449599999999</v>
      </c>
      <c r="Z1197" s="6">
        <f t="shared" si="1967"/>
        <v>0</v>
      </c>
      <c r="AA1197" s="6">
        <f t="shared" si="1967"/>
        <v>0</v>
      </c>
      <c r="AB1197" s="6">
        <f t="shared" si="1967"/>
        <v>0</v>
      </c>
      <c r="AC1197" s="67"/>
      <c r="AD1197" s="55"/>
    </row>
    <row r="1198" spans="1:30" s="52" customFormat="1">
      <c r="A1198" s="174" t="s">
        <v>358</v>
      </c>
      <c r="B1198" s="29">
        <v>2177977</v>
      </c>
      <c r="C1198" s="163">
        <f t="shared" si="1937"/>
        <v>181498.08</v>
      </c>
      <c r="D1198" s="147"/>
      <c r="E1198" s="37"/>
      <c r="F1198" s="40"/>
      <c r="G1198" s="40"/>
      <c r="H1198" s="147">
        <v>3.0499999999999999E-2</v>
      </c>
      <c r="I1198" s="147"/>
      <c r="J1198" s="147"/>
      <c r="K1198" s="147"/>
      <c r="L1198" s="40"/>
      <c r="M1198" s="147"/>
      <c r="N1198" s="147"/>
      <c r="O1198" s="147"/>
      <c r="P1198" s="147">
        <v>2.0999999999999999E-3</v>
      </c>
      <c r="Q1198" s="147"/>
      <c r="R1198" s="147">
        <v>8.3000000000000001E-3</v>
      </c>
      <c r="S1198" s="147"/>
      <c r="T1198" s="147">
        <v>0.91359999999999997</v>
      </c>
      <c r="U1198" s="147"/>
      <c r="V1198" s="147">
        <v>1.9300000000000001E-2</v>
      </c>
      <c r="W1198" s="147">
        <v>2.46E-2</v>
      </c>
      <c r="X1198" s="147"/>
      <c r="Y1198" s="147"/>
      <c r="Z1198" s="147">
        <v>1.6000000000000001E-3</v>
      </c>
      <c r="AA1198" s="147">
        <v>0</v>
      </c>
      <c r="AB1198" s="147">
        <v>0</v>
      </c>
      <c r="AC1198" s="67"/>
      <c r="AD1198" s="55"/>
    </row>
    <row r="1199" spans="1:30" s="52" customFormat="1">
      <c r="A1199" s="104"/>
      <c r="B1199" s="24"/>
      <c r="C1199" s="163"/>
      <c r="D1199" s="30">
        <f>$C1198*D1198</f>
        <v>0</v>
      </c>
      <c r="E1199" s="30">
        <f t="shared" ref="E1199" si="1968">$C1198*E1198</f>
        <v>0</v>
      </c>
      <c r="F1199" s="30">
        <f t="shared" ref="F1199" si="1969">$C1198*F1198</f>
        <v>0</v>
      </c>
      <c r="G1199" s="30">
        <f t="shared" ref="G1199:AB1199" si="1970">$C1198*G1198</f>
        <v>0</v>
      </c>
      <c r="H1199" s="30">
        <f t="shared" si="1970"/>
        <v>5535.6914399999996</v>
      </c>
      <c r="I1199" s="30">
        <f t="shared" si="1970"/>
        <v>0</v>
      </c>
      <c r="J1199" s="30">
        <f t="shared" si="1970"/>
        <v>0</v>
      </c>
      <c r="K1199" s="30">
        <f t="shared" si="1970"/>
        <v>0</v>
      </c>
      <c r="L1199" s="30">
        <f t="shared" si="1970"/>
        <v>0</v>
      </c>
      <c r="M1199" s="30">
        <f t="shared" si="1970"/>
        <v>0</v>
      </c>
      <c r="N1199" s="30">
        <f t="shared" si="1970"/>
        <v>0</v>
      </c>
      <c r="O1199" s="30">
        <f t="shared" si="1970"/>
        <v>0</v>
      </c>
      <c r="P1199" s="30">
        <f t="shared" si="1970"/>
        <v>381.14596799999993</v>
      </c>
      <c r="Q1199" s="30">
        <f t="shared" si="1970"/>
        <v>0</v>
      </c>
      <c r="R1199" s="30">
        <f t="shared" si="1970"/>
        <v>1506.4340639999998</v>
      </c>
      <c r="S1199" s="30">
        <f t="shared" si="1970"/>
        <v>0</v>
      </c>
      <c r="T1199" s="30">
        <f t="shared" si="1970"/>
        <v>165816.64588799997</v>
      </c>
      <c r="U1199" s="30">
        <f t="shared" si="1970"/>
        <v>0</v>
      </c>
      <c r="V1199" s="30">
        <f t="shared" si="1970"/>
        <v>3502.9129440000002</v>
      </c>
      <c r="W1199" s="30">
        <f t="shared" si="1970"/>
        <v>4464.8527679999997</v>
      </c>
      <c r="X1199" s="30">
        <f t="shared" si="1970"/>
        <v>0</v>
      </c>
      <c r="Y1199" s="30">
        <f t="shared" si="1970"/>
        <v>0</v>
      </c>
      <c r="Z1199" s="30">
        <f t="shared" si="1970"/>
        <v>290.396928</v>
      </c>
      <c r="AA1199" s="30">
        <f t="shared" si="1970"/>
        <v>0</v>
      </c>
      <c r="AB1199" s="30">
        <f t="shared" si="1970"/>
        <v>0</v>
      </c>
      <c r="AC1199" s="67"/>
      <c r="AD1199" s="55"/>
    </row>
    <row r="1200" spans="1:30" s="52" customFormat="1">
      <c r="A1200" s="174" t="s">
        <v>343</v>
      </c>
      <c r="B1200" s="29">
        <v>5186215</v>
      </c>
      <c r="C1200" s="163">
        <f t="shared" si="1937"/>
        <v>432184.58</v>
      </c>
      <c r="D1200" s="147"/>
      <c r="E1200" s="37"/>
      <c r="F1200" s="40"/>
      <c r="G1200" s="40">
        <v>1.23E-2</v>
      </c>
      <c r="H1200" s="147"/>
      <c r="I1200" s="147"/>
      <c r="J1200" s="147"/>
      <c r="K1200" s="147"/>
      <c r="L1200" s="40"/>
      <c r="M1200" s="147"/>
      <c r="N1200" s="147"/>
      <c r="O1200" s="147"/>
      <c r="P1200" s="147">
        <v>4.3E-3</v>
      </c>
      <c r="Q1200" s="147">
        <v>6.0199999999999997E-2</v>
      </c>
      <c r="R1200" s="147"/>
      <c r="S1200" s="147">
        <v>5.8999999999999999E-3</v>
      </c>
      <c r="T1200" s="147">
        <v>0.69620000000000004</v>
      </c>
      <c r="U1200" s="147"/>
      <c r="V1200" s="147"/>
      <c r="W1200" s="147"/>
      <c r="X1200" s="147">
        <v>0.20830000000000001</v>
      </c>
      <c r="Y1200" s="147">
        <v>8.3000000000000001E-3</v>
      </c>
      <c r="Z1200" s="147">
        <v>4.4999999999999997E-3</v>
      </c>
      <c r="AA1200" s="147">
        <v>0</v>
      </c>
      <c r="AB1200" s="147">
        <v>0</v>
      </c>
      <c r="AC1200" s="67"/>
      <c r="AD1200" s="55"/>
    </row>
    <row r="1201" spans="1:30" s="52" customFormat="1">
      <c r="A1201" s="104"/>
      <c r="B1201" s="24"/>
      <c r="C1201" s="163"/>
      <c r="D1201" s="30">
        <f>$C1200*D1200</f>
        <v>0</v>
      </c>
      <c r="E1201" s="30">
        <f t="shared" ref="E1201" si="1971">$C1200*E1200</f>
        <v>0</v>
      </c>
      <c r="F1201" s="30">
        <f t="shared" ref="F1201" si="1972">$C1200*F1200</f>
        <v>0</v>
      </c>
      <c r="G1201" s="30">
        <f t="shared" ref="G1201:AB1201" si="1973">$C1200*G1200</f>
        <v>5315.8703340000002</v>
      </c>
      <c r="H1201" s="30">
        <f t="shared" si="1973"/>
        <v>0</v>
      </c>
      <c r="I1201" s="30">
        <f t="shared" si="1973"/>
        <v>0</v>
      </c>
      <c r="J1201" s="30">
        <f t="shared" si="1973"/>
        <v>0</v>
      </c>
      <c r="K1201" s="30">
        <f t="shared" si="1973"/>
        <v>0</v>
      </c>
      <c r="L1201" s="30">
        <f t="shared" si="1973"/>
        <v>0</v>
      </c>
      <c r="M1201" s="30">
        <f t="shared" si="1973"/>
        <v>0</v>
      </c>
      <c r="N1201" s="30">
        <f t="shared" si="1973"/>
        <v>0</v>
      </c>
      <c r="O1201" s="30">
        <f t="shared" si="1973"/>
        <v>0</v>
      </c>
      <c r="P1201" s="30">
        <f t="shared" si="1973"/>
        <v>1858.3936940000001</v>
      </c>
      <c r="Q1201" s="30">
        <f t="shared" si="1973"/>
        <v>26017.511716000001</v>
      </c>
      <c r="R1201" s="30">
        <f t="shared" si="1973"/>
        <v>0</v>
      </c>
      <c r="S1201" s="30">
        <f t="shared" si="1973"/>
        <v>2549.8890219999998</v>
      </c>
      <c r="T1201" s="30">
        <f t="shared" si="1973"/>
        <v>300886.90459600004</v>
      </c>
      <c r="U1201" s="30">
        <f t="shared" si="1973"/>
        <v>0</v>
      </c>
      <c r="V1201" s="30">
        <f t="shared" si="1973"/>
        <v>0</v>
      </c>
      <c r="W1201" s="30">
        <f t="shared" si="1973"/>
        <v>0</v>
      </c>
      <c r="X1201" s="30">
        <f t="shared" si="1973"/>
        <v>90024.048014000015</v>
      </c>
      <c r="Y1201" s="30">
        <f t="shared" si="1973"/>
        <v>3587.1320140000003</v>
      </c>
      <c r="Z1201" s="30">
        <f t="shared" si="1973"/>
        <v>1944.83061</v>
      </c>
      <c r="AA1201" s="30">
        <f t="shared" si="1973"/>
        <v>0</v>
      </c>
      <c r="AB1201" s="30">
        <f t="shared" si="1973"/>
        <v>0</v>
      </c>
      <c r="AC1201" s="67"/>
      <c r="AD1201" s="55"/>
    </row>
    <row r="1202" spans="1:30" s="52" customFormat="1">
      <c r="A1202" s="174" t="s">
        <v>344</v>
      </c>
      <c r="B1202" s="29">
        <v>2581733</v>
      </c>
      <c r="C1202" s="163">
        <f t="shared" si="1937"/>
        <v>215144.42</v>
      </c>
      <c r="D1202" s="10">
        <v>1.2500000000000001E-2</v>
      </c>
      <c r="E1202" s="37"/>
      <c r="F1202" s="5"/>
      <c r="G1202" s="5"/>
      <c r="H1202" s="10"/>
      <c r="I1202" s="10"/>
      <c r="J1202" s="10"/>
      <c r="K1202" s="10"/>
      <c r="L1202" s="5"/>
      <c r="M1202" s="10">
        <v>3.1099999999999999E-2</v>
      </c>
      <c r="N1202" s="10"/>
      <c r="O1202" s="10"/>
      <c r="P1202" s="10"/>
      <c r="Q1202" s="10"/>
      <c r="R1202" s="10"/>
      <c r="S1202" s="10"/>
      <c r="T1202" s="10">
        <v>0.95640000000000003</v>
      </c>
      <c r="U1202" s="10"/>
      <c r="V1202" s="10"/>
      <c r="W1202" s="10"/>
      <c r="X1202" s="10"/>
      <c r="Y1202" s="10"/>
      <c r="Z1202" s="10"/>
      <c r="AA1202" s="10"/>
      <c r="AB1202" s="10"/>
      <c r="AC1202" s="67"/>
      <c r="AD1202" s="55"/>
    </row>
    <row r="1203" spans="1:30" s="52" customFormat="1">
      <c r="A1203" s="104"/>
      <c r="B1203" s="24"/>
      <c r="C1203" s="163"/>
      <c r="D1203" s="30">
        <f>$C1202*D1202</f>
        <v>2689.3052500000003</v>
      </c>
      <c r="E1203" s="30">
        <f t="shared" ref="E1203" si="1974">$C1202*E1202</f>
        <v>0</v>
      </c>
      <c r="F1203" s="30">
        <f t="shared" ref="F1203" si="1975">$C1202*F1202</f>
        <v>0</v>
      </c>
      <c r="G1203" s="30">
        <f t="shared" ref="G1203:AB1203" si="1976">$C1202*G1202</f>
        <v>0</v>
      </c>
      <c r="H1203" s="30">
        <f t="shared" si="1976"/>
        <v>0</v>
      </c>
      <c r="I1203" s="30">
        <f t="shared" si="1976"/>
        <v>0</v>
      </c>
      <c r="J1203" s="30">
        <f t="shared" si="1976"/>
        <v>0</v>
      </c>
      <c r="K1203" s="30">
        <f t="shared" si="1976"/>
        <v>0</v>
      </c>
      <c r="L1203" s="30">
        <f t="shared" si="1976"/>
        <v>0</v>
      </c>
      <c r="M1203" s="30">
        <f t="shared" si="1976"/>
        <v>6690.991462</v>
      </c>
      <c r="N1203" s="30">
        <f t="shared" si="1976"/>
        <v>0</v>
      </c>
      <c r="O1203" s="30">
        <f t="shared" si="1976"/>
        <v>0</v>
      </c>
      <c r="P1203" s="30">
        <f t="shared" si="1976"/>
        <v>0</v>
      </c>
      <c r="Q1203" s="30">
        <f t="shared" si="1976"/>
        <v>0</v>
      </c>
      <c r="R1203" s="30">
        <f t="shared" si="1976"/>
        <v>0</v>
      </c>
      <c r="S1203" s="30">
        <f t="shared" si="1976"/>
        <v>0</v>
      </c>
      <c r="T1203" s="30">
        <f t="shared" si="1976"/>
        <v>205764.12328800003</v>
      </c>
      <c r="U1203" s="30">
        <f t="shared" si="1976"/>
        <v>0</v>
      </c>
      <c r="V1203" s="30">
        <f t="shared" si="1976"/>
        <v>0</v>
      </c>
      <c r="W1203" s="30">
        <f t="shared" si="1976"/>
        <v>0</v>
      </c>
      <c r="X1203" s="30">
        <f t="shared" si="1976"/>
        <v>0</v>
      </c>
      <c r="Y1203" s="30">
        <f t="shared" si="1976"/>
        <v>0</v>
      </c>
      <c r="Z1203" s="30">
        <f t="shared" si="1976"/>
        <v>0</v>
      </c>
      <c r="AA1203" s="30">
        <f t="shared" si="1976"/>
        <v>0</v>
      </c>
      <c r="AB1203" s="30">
        <f t="shared" si="1976"/>
        <v>0</v>
      </c>
      <c r="AC1203" s="67"/>
      <c r="AD1203" s="55"/>
    </row>
    <row r="1204" spans="1:30" s="52" customFormat="1">
      <c r="A1204" s="174" t="s">
        <v>345</v>
      </c>
      <c r="B1204" s="29">
        <v>2474149</v>
      </c>
      <c r="C1204" s="163">
        <f t="shared" si="1937"/>
        <v>206179.08</v>
      </c>
      <c r="D1204" s="147"/>
      <c r="E1204" s="37"/>
      <c r="F1204" s="40"/>
      <c r="G1204" s="40"/>
      <c r="H1204" s="147"/>
      <c r="I1204" s="147"/>
      <c r="J1204" s="147"/>
      <c r="K1204" s="147"/>
      <c r="L1204" s="40"/>
      <c r="M1204" s="147"/>
      <c r="N1204" s="147"/>
      <c r="O1204" s="147"/>
      <c r="P1204" s="147">
        <v>1.34E-2</v>
      </c>
      <c r="Q1204" s="147"/>
      <c r="R1204" s="147"/>
      <c r="S1204" s="147"/>
      <c r="T1204" s="147">
        <v>0.97040000000000004</v>
      </c>
      <c r="U1204" s="147"/>
      <c r="V1204" s="147"/>
      <c r="W1204" s="147"/>
      <c r="X1204" s="147"/>
      <c r="Y1204" s="147"/>
      <c r="Z1204" s="147">
        <v>1.6199999999999999E-2</v>
      </c>
      <c r="AA1204" s="147">
        <v>0</v>
      </c>
      <c r="AB1204" s="147">
        <v>0</v>
      </c>
      <c r="AC1204" s="67"/>
      <c r="AD1204" s="55"/>
    </row>
    <row r="1205" spans="1:30" s="52" customFormat="1">
      <c r="A1205" s="104"/>
      <c r="B1205" s="24"/>
      <c r="C1205" s="163"/>
      <c r="D1205" s="30">
        <f>$C1204*D1204</f>
        <v>0</v>
      </c>
      <c r="E1205" s="30">
        <f t="shared" ref="E1205" si="1977">$C1204*E1204</f>
        <v>0</v>
      </c>
      <c r="F1205" s="30">
        <f t="shared" ref="F1205" si="1978">$C1204*F1204</f>
        <v>0</v>
      </c>
      <c r="G1205" s="30">
        <f t="shared" ref="G1205:AB1205" si="1979">$C1204*G1204</f>
        <v>0</v>
      </c>
      <c r="H1205" s="30">
        <f t="shared" si="1979"/>
        <v>0</v>
      </c>
      <c r="I1205" s="30">
        <f t="shared" si="1979"/>
        <v>0</v>
      </c>
      <c r="J1205" s="30">
        <f t="shared" si="1979"/>
        <v>0</v>
      </c>
      <c r="K1205" s="30">
        <f t="shared" si="1979"/>
        <v>0</v>
      </c>
      <c r="L1205" s="30">
        <f t="shared" si="1979"/>
        <v>0</v>
      </c>
      <c r="M1205" s="30">
        <f t="shared" si="1979"/>
        <v>0</v>
      </c>
      <c r="N1205" s="30">
        <f t="shared" si="1979"/>
        <v>0</v>
      </c>
      <c r="O1205" s="30">
        <f t="shared" si="1979"/>
        <v>0</v>
      </c>
      <c r="P1205" s="30">
        <f t="shared" si="1979"/>
        <v>2762.7996720000001</v>
      </c>
      <c r="Q1205" s="30">
        <f t="shared" si="1979"/>
        <v>0</v>
      </c>
      <c r="R1205" s="30">
        <f t="shared" si="1979"/>
        <v>0</v>
      </c>
      <c r="S1205" s="30">
        <f t="shared" si="1979"/>
        <v>0</v>
      </c>
      <c r="T1205" s="30">
        <f t="shared" si="1979"/>
        <v>200076.17923199999</v>
      </c>
      <c r="U1205" s="30">
        <f t="shared" si="1979"/>
        <v>0</v>
      </c>
      <c r="V1205" s="30">
        <f t="shared" si="1979"/>
        <v>0</v>
      </c>
      <c r="W1205" s="30">
        <f t="shared" si="1979"/>
        <v>0</v>
      </c>
      <c r="X1205" s="30">
        <f t="shared" si="1979"/>
        <v>0</v>
      </c>
      <c r="Y1205" s="30">
        <f t="shared" si="1979"/>
        <v>0</v>
      </c>
      <c r="Z1205" s="30">
        <f t="shared" si="1979"/>
        <v>3340.1010959999994</v>
      </c>
      <c r="AA1205" s="30">
        <f t="shared" si="1979"/>
        <v>0</v>
      </c>
      <c r="AB1205" s="30">
        <f t="shared" si="1979"/>
        <v>0</v>
      </c>
      <c r="AC1205" s="67"/>
      <c r="AD1205" s="55"/>
    </row>
    <row r="1206" spans="1:30" s="52" customFormat="1">
      <c r="A1206" s="174" t="s">
        <v>346</v>
      </c>
      <c r="B1206" s="29">
        <v>2571125</v>
      </c>
      <c r="C1206" s="163">
        <f t="shared" si="1937"/>
        <v>214260.42</v>
      </c>
      <c r="D1206" s="147"/>
      <c r="E1206" s="37"/>
      <c r="F1206" s="40"/>
      <c r="G1206" s="40"/>
      <c r="H1206" s="147"/>
      <c r="I1206" s="147"/>
      <c r="J1206" s="147"/>
      <c r="K1206" s="147"/>
      <c r="L1206" s="40"/>
      <c r="M1206" s="147"/>
      <c r="N1206" s="147"/>
      <c r="O1206" s="147"/>
      <c r="P1206" s="147">
        <v>3.8E-3</v>
      </c>
      <c r="Q1206" s="147">
        <v>5.0799999999999998E-2</v>
      </c>
      <c r="R1206" s="147"/>
      <c r="S1206" s="147">
        <v>5.4000000000000003E-3</v>
      </c>
      <c r="T1206" s="147">
        <v>0.78849999999999998</v>
      </c>
      <c r="U1206" s="147"/>
      <c r="V1206" s="147"/>
      <c r="W1206" s="147"/>
      <c r="X1206" s="147">
        <v>0.14199999999999999</v>
      </c>
      <c r="Y1206" s="147">
        <v>5.5999999999999999E-3</v>
      </c>
      <c r="Z1206" s="147">
        <v>3.8999999999999998E-3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3"/>
      <c r="D1207" s="30">
        <f>$C1206*D1206</f>
        <v>0</v>
      </c>
      <c r="E1207" s="30">
        <f t="shared" ref="E1207" si="1980">$C1206*E1206</f>
        <v>0</v>
      </c>
      <c r="F1207" s="30">
        <f t="shared" ref="F1207" si="1981">$C1206*F1206</f>
        <v>0</v>
      </c>
      <c r="G1207" s="30">
        <f t="shared" ref="G1207:AB1207" si="1982">$C1206*G1206</f>
        <v>0</v>
      </c>
      <c r="H1207" s="30">
        <f t="shared" si="1982"/>
        <v>0</v>
      </c>
      <c r="I1207" s="30">
        <f t="shared" si="1982"/>
        <v>0</v>
      </c>
      <c r="J1207" s="30">
        <f t="shared" si="1982"/>
        <v>0</v>
      </c>
      <c r="K1207" s="30">
        <f t="shared" si="1982"/>
        <v>0</v>
      </c>
      <c r="L1207" s="30">
        <f t="shared" si="1982"/>
        <v>0</v>
      </c>
      <c r="M1207" s="30">
        <f t="shared" si="1982"/>
        <v>0</v>
      </c>
      <c r="N1207" s="30">
        <f t="shared" si="1982"/>
        <v>0</v>
      </c>
      <c r="O1207" s="30">
        <f t="shared" si="1982"/>
        <v>0</v>
      </c>
      <c r="P1207" s="30">
        <f t="shared" si="1982"/>
        <v>814.18959600000005</v>
      </c>
      <c r="Q1207" s="30">
        <f t="shared" si="1982"/>
        <v>10884.429336000001</v>
      </c>
      <c r="R1207" s="30">
        <f t="shared" si="1982"/>
        <v>0</v>
      </c>
      <c r="S1207" s="30">
        <f t="shared" si="1982"/>
        <v>1157.0062680000001</v>
      </c>
      <c r="T1207" s="30">
        <f t="shared" si="1982"/>
        <v>168944.34117</v>
      </c>
      <c r="U1207" s="30">
        <f t="shared" si="1982"/>
        <v>0</v>
      </c>
      <c r="V1207" s="30">
        <f t="shared" si="1982"/>
        <v>0</v>
      </c>
      <c r="W1207" s="30">
        <f t="shared" si="1982"/>
        <v>0</v>
      </c>
      <c r="X1207" s="30">
        <f t="shared" si="1982"/>
        <v>30424.979639999998</v>
      </c>
      <c r="Y1207" s="30">
        <f t="shared" si="1982"/>
        <v>1199.858352</v>
      </c>
      <c r="Z1207" s="30">
        <f t="shared" si="1982"/>
        <v>835.61563799999999</v>
      </c>
      <c r="AA1207" s="30">
        <f t="shared" si="1982"/>
        <v>0</v>
      </c>
      <c r="AB1207" s="30">
        <f t="shared" si="1982"/>
        <v>0</v>
      </c>
      <c r="AC1207" s="67"/>
      <c r="AD1207" s="55"/>
    </row>
    <row r="1208" spans="1:30" s="52" customFormat="1">
      <c r="A1208" s="174" t="s">
        <v>347</v>
      </c>
      <c r="B1208" s="29">
        <v>1642377</v>
      </c>
      <c r="C1208" s="163">
        <f>ROUND(B1208/12,2)</f>
        <v>136864.75</v>
      </c>
      <c r="D1208" s="147"/>
      <c r="E1208" s="37"/>
      <c r="F1208" s="40"/>
      <c r="G1208" s="40"/>
      <c r="H1208" s="147"/>
      <c r="I1208" s="147"/>
      <c r="J1208" s="147"/>
      <c r="K1208" s="147"/>
      <c r="L1208" s="40"/>
      <c r="M1208" s="147"/>
      <c r="N1208" s="147"/>
      <c r="O1208" s="147"/>
      <c r="P1208" s="147">
        <v>4.0000000000000002E-4</v>
      </c>
      <c r="Q1208" s="147"/>
      <c r="R1208" s="147"/>
      <c r="S1208" s="147"/>
      <c r="T1208" s="147">
        <v>0.99960000000000004</v>
      </c>
      <c r="U1208" s="147"/>
      <c r="V1208" s="147"/>
      <c r="W1208" s="147"/>
      <c r="X1208" s="147"/>
      <c r="Y1208" s="147"/>
      <c r="Z1208" s="147"/>
      <c r="AA1208" s="147"/>
      <c r="AB1208" s="147"/>
      <c r="AC1208" s="67"/>
      <c r="AD1208" s="55"/>
    </row>
    <row r="1209" spans="1:30" s="52" customFormat="1">
      <c r="A1209" s="104"/>
      <c r="B1209" s="24"/>
      <c r="C1209" s="163"/>
      <c r="D1209" s="30">
        <f>$C1208*D1208</f>
        <v>0</v>
      </c>
      <c r="E1209" s="30">
        <f t="shared" ref="E1209" si="1983">$C1208*E1208</f>
        <v>0</v>
      </c>
      <c r="F1209" s="30">
        <f t="shared" ref="F1209" si="1984">$C1208*F1208</f>
        <v>0</v>
      </c>
      <c r="G1209" s="30">
        <f t="shared" ref="G1209:AB1209" si="1985">$C1208*G1208</f>
        <v>0</v>
      </c>
      <c r="H1209" s="30">
        <f t="shared" si="1985"/>
        <v>0</v>
      </c>
      <c r="I1209" s="30">
        <f t="shared" si="1985"/>
        <v>0</v>
      </c>
      <c r="J1209" s="30">
        <f t="shared" si="1985"/>
        <v>0</v>
      </c>
      <c r="K1209" s="30">
        <f t="shared" si="1985"/>
        <v>0</v>
      </c>
      <c r="L1209" s="30">
        <f t="shared" si="1985"/>
        <v>0</v>
      </c>
      <c r="M1209" s="30">
        <f t="shared" si="1985"/>
        <v>0</v>
      </c>
      <c r="N1209" s="30">
        <f t="shared" si="1985"/>
        <v>0</v>
      </c>
      <c r="O1209" s="30">
        <f t="shared" si="1985"/>
        <v>0</v>
      </c>
      <c r="P1209" s="30">
        <f t="shared" si="1985"/>
        <v>54.745900000000006</v>
      </c>
      <c r="Q1209" s="30">
        <f t="shared" si="1985"/>
        <v>0</v>
      </c>
      <c r="R1209" s="30">
        <f t="shared" si="1985"/>
        <v>0</v>
      </c>
      <c r="S1209" s="30">
        <f t="shared" si="1985"/>
        <v>0</v>
      </c>
      <c r="T1209" s="30">
        <f t="shared" si="1985"/>
        <v>136810.00410000002</v>
      </c>
      <c r="U1209" s="30">
        <f t="shared" si="1985"/>
        <v>0</v>
      </c>
      <c r="V1209" s="30">
        <f t="shared" si="1985"/>
        <v>0</v>
      </c>
      <c r="W1209" s="30">
        <f t="shared" si="1985"/>
        <v>0</v>
      </c>
      <c r="X1209" s="30">
        <f t="shared" si="1985"/>
        <v>0</v>
      </c>
      <c r="Y1209" s="30">
        <f t="shared" si="1985"/>
        <v>0</v>
      </c>
      <c r="Z1209" s="30">
        <f t="shared" si="1985"/>
        <v>0</v>
      </c>
      <c r="AA1209" s="30">
        <f t="shared" si="1985"/>
        <v>0</v>
      </c>
      <c r="AB1209" s="30">
        <f t="shared" si="1985"/>
        <v>0</v>
      </c>
      <c r="AC1209" s="67"/>
      <c r="AD1209" s="55"/>
    </row>
    <row r="1210" spans="1:30" s="52" customFormat="1">
      <c r="A1210" s="174" t="s">
        <v>348</v>
      </c>
      <c r="B1210" s="29">
        <v>1185175</v>
      </c>
      <c r="C1210" s="163">
        <f t="shared" si="1937"/>
        <v>98764.58</v>
      </c>
      <c r="D1210" s="147"/>
      <c r="E1210" s="37"/>
      <c r="F1210" s="40"/>
      <c r="G1210" s="40"/>
      <c r="H1210" s="147"/>
      <c r="I1210" s="147"/>
      <c r="J1210" s="147"/>
      <c r="K1210" s="147"/>
      <c r="L1210" s="40"/>
      <c r="M1210" s="147"/>
      <c r="N1210" s="147"/>
      <c r="O1210" s="147"/>
      <c r="P1210" s="147">
        <v>3.2000000000000002E-3</v>
      </c>
      <c r="Q1210" s="147">
        <v>4.1399999999999999E-2</v>
      </c>
      <c r="R1210" s="147"/>
      <c r="S1210" s="147">
        <v>4.4000000000000003E-3</v>
      </c>
      <c r="T1210" s="147">
        <v>0.82189999999999996</v>
      </c>
      <c r="U1210" s="147"/>
      <c r="V1210" s="147"/>
      <c r="W1210" s="147"/>
      <c r="X1210" s="147">
        <v>0.121</v>
      </c>
      <c r="Y1210" s="147">
        <v>4.7999999999999996E-3</v>
      </c>
      <c r="Z1210" s="147">
        <v>3.3E-3</v>
      </c>
      <c r="AA1210" s="147">
        <v>0</v>
      </c>
      <c r="AB1210" s="147">
        <v>0</v>
      </c>
      <c r="AC1210" s="67"/>
      <c r="AD1210" s="55"/>
    </row>
    <row r="1211" spans="1:30" s="52" customFormat="1">
      <c r="A1211" s="104"/>
      <c r="B1211" s="24"/>
      <c r="C1211" s="163"/>
      <c r="D1211" s="30">
        <f>$C1210*D1210</f>
        <v>0</v>
      </c>
      <c r="E1211" s="30">
        <f t="shared" ref="E1211" si="1986">$C1210*E1210</f>
        <v>0</v>
      </c>
      <c r="F1211" s="30">
        <f t="shared" ref="F1211" si="1987">$C1210*F1210</f>
        <v>0</v>
      </c>
      <c r="G1211" s="30">
        <f t="shared" ref="G1211:AB1211" si="1988">$C1210*G1210</f>
        <v>0</v>
      </c>
      <c r="H1211" s="30">
        <f t="shared" si="1988"/>
        <v>0</v>
      </c>
      <c r="I1211" s="30">
        <f t="shared" si="1988"/>
        <v>0</v>
      </c>
      <c r="J1211" s="30">
        <f t="shared" si="1988"/>
        <v>0</v>
      </c>
      <c r="K1211" s="30">
        <f t="shared" si="1988"/>
        <v>0</v>
      </c>
      <c r="L1211" s="30">
        <f t="shared" si="1988"/>
        <v>0</v>
      </c>
      <c r="M1211" s="30">
        <f t="shared" si="1988"/>
        <v>0</v>
      </c>
      <c r="N1211" s="30">
        <f t="shared" si="1988"/>
        <v>0</v>
      </c>
      <c r="O1211" s="30">
        <f t="shared" si="1988"/>
        <v>0</v>
      </c>
      <c r="P1211" s="30">
        <f t="shared" si="1988"/>
        <v>316.04665600000004</v>
      </c>
      <c r="Q1211" s="30">
        <f t="shared" si="1988"/>
        <v>4088.8536119999999</v>
      </c>
      <c r="R1211" s="30">
        <f t="shared" si="1988"/>
        <v>0</v>
      </c>
      <c r="S1211" s="30">
        <f t="shared" si="1988"/>
        <v>434.56415200000004</v>
      </c>
      <c r="T1211" s="30">
        <f t="shared" si="1988"/>
        <v>81174.608301999993</v>
      </c>
      <c r="U1211" s="30">
        <f t="shared" si="1988"/>
        <v>0</v>
      </c>
      <c r="V1211" s="30">
        <f t="shared" si="1988"/>
        <v>0</v>
      </c>
      <c r="W1211" s="30">
        <f t="shared" si="1988"/>
        <v>0</v>
      </c>
      <c r="X1211" s="30">
        <f t="shared" si="1988"/>
        <v>11950.51418</v>
      </c>
      <c r="Y1211" s="30">
        <f t="shared" si="1988"/>
        <v>474.06998399999998</v>
      </c>
      <c r="Z1211" s="30">
        <f t="shared" si="1988"/>
        <v>325.923114</v>
      </c>
      <c r="AA1211" s="30">
        <f t="shared" si="1988"/>
        <v>0</v>
      </c>
      <c r="AB1211" s="30">
        <f t="shared" si="1988"/>
        <v>0</v>
      </c>
      <c r="AC1211" s="67"/>
      <c r="AD1211" s="55"/>
    </row>
    <row r="1212" spans="1:30" s="52" customFormat="1">
      <c r="A1212" s="174" t="s">
        <v>349</v>
      </c>
      <c r="B1212" s="29">
        <v>251571</v>
      </c>
      <c r="C1212" s="163">
        <f t="shared" si="1937"/>
        <v>20964.25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/>
      <c r="Q1212" s="147">
        <v>0.17299999999999999</v>
      </c>
      <c r="R1212" s="147"/>
      <c r="S1212" s="147">
        <v>1.6899999999999998E-2</v>
      </c>
      <c r="T1212" s="147">
        <v>0.45090000000000002</v>
      </c>
      <c r="U1212" s="147"/>
      <c r="V1212" s="147"/>
      <c r="W1212" s="147"/>
      <c r="X1212" s="147">
        <v>0.33679999999999999</v>
      </c>
      <c r="Y1212" s="147">
        <v>1.3100000000000001E-2</v>
      </c>
      <c r="Z1212" s="147">
        <v>9.2999999999999992E-3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3"/>
      <c r="D1213" s="30">
        <f>$C1212*D1212</f>
        <v>0</v>
      </c>
      <c r="E1213" s="30">
        <f t="shared" ref="E1213" si="1989">$C1212*E1212</f>
        <v>0</v>
      </c>
      <c r="F1213" s="30">
        <f t="shared" ref="F1213" si="1990">$C1212*F1212</f>
        <v>0</v>
      </c>
      <c r="G1213" s="30">
        <f t="shared" ref="G1213:AB1213" si="1991">$C1212*G1212</f>
        <v>0</v>
      </c>
      <c r="H1213" s="30">
        <f t="shared" si="1991"/>
        <v>0</v>
      </c>
      <c r="I1213" s="30">
        <f t="shared" si="1991"/>
        <v>0</v>
      </c>
      <c r="J1213" s="30">
        <f t="shared" si="1991"/>
        <v>0</v>
      </c>
      <c r="K1213" s="30">
        <f t="shared" si="1991"/>
        <v>0</v>
      </c>
      <c r="L1213" s="30">
        <f t="shared" si="1991"/>
        <v>0</v>
      </c>
      <c r="M1213" s="30">
        <f t="shared" si="1991"/>
        <v>0</v>
      </c>
      <c r="N1213" s="30">
        <f t="shared" si="1991"/>
        <v>0</v>
      </c>
      <c r="O1213" s="30">
        <f t="shared" si="1991"/>
        <v>0</v>
      </c>
      <c r="P1213" s="30">
        <f t="shared" si="1991"/>
        <v>0</v>
      </c>
      <c r="Q1213" s="30">
        <f t="shared" si="1991"/>
        <v>3626.8152499999997</v>
      </c>
      <c r="R1213" s="30">
        <f t="shared" si="1991"/>
        <v>0</v>
      </c>
      <c r="S1213" s="30">
        <f t="shared" si="1991"/>
        <v>354.29582499999998</v>
      </c>
      <c r="T1213" s="30">
        <f t="shared" si="1991"/>
        <v>9452.7803249999997</v>
      </c>
      <c r="U1213" s="30">
        <f t="shared" si="1991"/>
        <v>0</v>
      </c>
      <c r="V1213" s="30">
        <f t="shared" si="1991"/>
        <v>0</v>
      </c>
      <c r="W1213" s="30">
        <f t="shared" si="1991"/>
        <v>0</v>
      </c>
      <c r="X1213" s="30">
        <f t="shared" si="1991"/>
        <v>7060.7593999999999</v>
      </c>
      <c r="Y1213" s="30">
        <f t="shared" si="1991"/>
        <v>274.63167500000003</v>
      </c>
      <c r="Z1213" s="30">
        <f t="shared" si="1991"/>
        <v>194.96752499999999</v>
      </c>
      <c r="AA1213" s="30">
        <f t="shared" si="1991"/>
        <v>0</v>
      </c>
      <c r="AB1213" s="30">
        <f t="shared" si="1991"/>
        <v>0</v>
      </c>
      <c r="AC1213" s="67"/>
      <c r="AD1213" s="55"/>
    </row>
    <row r="1214" spans="1:30" s="52" customFormat="1">
      <c r="A1214" s="174" t="s">
        <v>350</v>
      </c>
      <c r="B1214" s="29">
        <v>312192</v>
      </c>
      <c r="C1214" s="163">
        <f t="shared" si="1937"/>
        <v>26016</v>
      </c>
      <c r="D1214" s="10">
        <v>8.5800000000000001E-2</v>
      </c>
      <c r="E1214" s="37"/>
      <c r="F1214" s="5"/>
      <c r="G1214" s="5"/>
      <c r="H1214" s="10"/>
      <c r="I1214" s="10"/>
      <c r="J1214" s="10"/>
      <c r="K1214" s="10"/>
      <c r="L1214" s="5"/>
      <c r="M1214" s="10">
        <v>7.7600000000000002E-2</v>
      </c>
      <c r="N1214" s="10"/>
      <c r="O1214" s="10"/>
      <c r="P1214" s="10"/>
      <c r="Q1214" s="10"/>
      <c r="R1214" s="10"/>
      <c r="S1214" s="10"/>
      <c r="T1214" s="10">
        <v>0.83660000000000001</v>
      </c>
      <c r="U1214" s="10"/>
      <c r="V1214" s="10"/>
      <c r="W1214" s="10"/>
      <c r="X1214" s="10"/>
      <c r="Y1214" s="10"/>
      <c r="Z1214" s="10"/>
      <c r="AA1214" s="10"/>
      <c r="AB1214" s="10"/>
      <c r="AC1214" s="67"/>
      <c r="AD1214" s="55"/>
    </row>
    <row r="1215" spans="1:30" s="52" customFormat="1">
      <c r="A1215" s="104"/>
      <c r="B1215" s="24"/>
      <c r="C1215" s="163"/>
      <c r="D1215" s="30">
        <f>$C1214*D1214</f>
        <v>2232.1727999999998</v>
      </c>
      <c r="E1215" s="30">
        <f t="shared" ref="E1215" si="1992">$C1214*E1214</f>
        <v>0</v>
      </c>
      <c r="F1215" s="30">
        <f t="shared" ref="F1215" si="1993">$C1214*F1214</f>
        <v>0</v>
      </c>
      <c r="G1215" s="30">
        <f t="shared" ref="G1215:AB1215" si="1994">$C1214*G1214</f>
        <v>0</v>
      </c>
      <c r="H1215" s="30">
        <f t="shared" si="1994"/>
        <v>0</v>
      </c>
      <c r="I1215" s="30">
        <f t="shared" si="1994"/>
        <v>0</v>
      </c>
      <c r="J1215" s="30">
        <f t="shared" si="1994"/>
        <v>0</v>
      </c>
      <c r="K1215" s="30">
        <f t="shared" si="1994"/>
        <v>0</v>
      </c>
      <c r="L1215" s="30">
        <f t="shared" si="1994"/>
        <v>0</v>
      </c>
      <c r="M1215" s="30">
        <f t="shared" si="1994"/>
        <v>2018.8416</v>
      </c>
      <c r="N1215" s="30">
        <f t="shared" si="1994"/>
        <v>0</v>
      </c>
      <c r="O1215" s="30">
        <f t="shared" si="1994"/>
        <v>0</v>
      </c>
      <c r="P1215" s="30">
        <f t="shared" si="1994"/>
        <v>0</v>
      </c>
      <c r="Q1215" s="30">
        <f t="shared" si="1994"/>
        <v>0</v>
      </c>
      <c r="R1215" s="30">
        <f t="shared" si="1994"/>
        <v>0</v>
      </c>
      <c r="S1215" s="30">
        <f t="shared" si="1994"/>
        <v>0</v>
      </c>
      <c r="T1215" s="30">
        <f t="shared" si="1994"/>
        <v>21764.9856</v>
      </c>
      <c r="U1215" s="30">
        <f t="shared" si="1994"/>
        <v>0</v>
      </c>
      <c r="V1215" s="30">
        <f t="shared" si="1994"/>
        <v>0</v>
      </c>
      <c r="W1215" s="30">
        <f t="shared" si="1994"/>
        <v>0</v>
      </c>
      <c r="X1215" s="30">
        <f t="shared" si="1994"/>
        <v>0</v>
      </c>
      <c r="Y1215" s="30">
        <f t="shared" si="1994"/>
        <v>0</v>
      </c>
      <c r="Z1215" s="30">
        <f t="shared" si="1994"/>
        <v>0</v>
      </c>
      <c r="AA1215" s="30">
        <f t="shared" si="1994"/>
        <v>0</v>
      </c>
      <c r="AB1215" s="30">
        <f t="shared" si="1994"/>
        <v>0</v>
      </c>
      <c r="AC1215" s="67"/>
      <c r="AD1215" s="55"/>
    </row>
    <row r="1216" spans="1:30" s="52" customFormat="1">
      <c r="A1216" s="174" t="s">
        <v>351</v>
      </c>
      <c r="B1216" s="29">
        <v>351260</v>
      </c>
      <c r="C1216" s="163">
        <f t="shared" si="1937"/>
        <v>29271.67</v>
      </c>
      <c r="D1216" s="10">
        <v>8.5800000000000001E-2</v>
      </c>
      <c r="E1216" s="37"/>
      <c r="F1216" s="5"/>
      <c r="G1216" s="5"/>
      <c r="H1216" s="10"/>
      <c r="I1216" s="10"/>
      <c r="J1216" s="10"/>
      <c r="K1216" s="10"/>
      <c r="L1216" s="5"/>
      <c r="M1216" s="10">
        <v>7.7600000000000002E-2</v>
      </c>
      <c r="N1216" s="10"/>
      <c r="O1216" s="10"/>
      <c r="P1216" s="10"/>
      <c r="Q1216" s="10"/>
      <c r="R1216" s="10"/>
      <c r="S1216" s="10"/>
      <c r="T1216" s="10">
        <v>0.83660000000000001</v>
      </c>
      <c r="U1216" s="10"/>
      <c r="V1216" s="10"/>
      <c r="W1216" s="10"/>
      <c r="X1216" s="10"/>
      <c r="Y1216" s="10"/>
      <c r="Z1216" s="10"/>
      <c r="AA1216" s="10"/>
      <c r="AB1216" s="10"/>
      <c r="AC1216" s="67"/>
      <c r="AD1216" s="55"/>
    </row>
    <row r="1217" spans="1:30" s="52" customFormat="1">
      <c r="A1217" s="104"/>
      <c r="B1217" s="24"/>
      <c r="C1217" s="163"/>
      <c r="D1217" s="30">
        <f>$C1216*D1216</f>
        <v>2511.509286</v>
      </c>
      <c r="E1217" s="30">
        <f t="shared" ref="E1217" si="1995">$C1216*E1216</f>
        <v>0</v>
      </c>
      <c r="F1217" s="30">
        <f t="shared" ref="F1217" si="1996">$C1216*F1216</f>
        <v>0</v>
      </c>
      <c r="G1217" s="30">
        <f t="shared" ref="G1217:AB1217" si="1997">$C1216*G1216</f>
        <v>0</v>
      </c>
      <c r="H1217" s="30">
        <f t="shared" si="1997"/>
        <v>0</v>
      </c>
      <c r="I1217" s="30">
        <f t="shared" si="1997"/>
        <v>0</v>
      </c>
      <c r="J1217" s="30">
        <f t="shared" si="1997"/>
        <v>0</v>
      </c>
      <c r="K1217" s="30">
        <f t="shared" si="1997"/>
        <v>0</v>
      </c>
      <c r="L1217" s="30">
        <f t="shared" si="1997"/>
        <v>0</v>
      </c>
      <c r="M1217" s="30">
        <f t="shared" si="1997"/>
        <v>2271.4815920000001</v>
      </c>
      <c r="N1217" s="30">
        <f t="shared" si="1997"/>
        <v>0</v>
      </c>
      <c r="O1217" s="30">
        <f t="shared" si="1997"/>
        <v>0</v>
      </c>
      <c r="P1217" s="30">
        <f t="shared" si="1997"/>
        <v>0</v>
      </c>
      <c r="Q1217" s="30">
        <f t="shared" si="1997"/>
        <v>0</v>
      </c>
      <c r="R1217" s="30">
        <f t="shared" si="1997"/>
        <v>0</v>
      </c>
      <c r="S1217" s="30">
        <f t="shared" si="1997"/>
        <v>0</v>
      </c>
      <c r="T1217" s="30">
        <f t="shared" si="1997"/>
        <v>24488.679121999998</v>
      </c>
      <c r="U1217" s="30">
        <f t="shared" si="1997"/>
        <v>0</v>
      </c>
      <c r="V1217" s="30">
        <f t="shared" si="1997"/>
        <v>0</v>
      </c>
      <c r="W1217" s="30">
        <f t="shared" si="1997"/>
        <v>0</v>
      </c>
      <c r="X1217" s="30">
        <f t="shared" si="1997"/>
        <v>0</v>
      </c>
      <c r="Y1217" s="30">
        <f t="shared" si="1997"/>
        <v>0</v>
      </c>
      <c r="Z1217" s="30">
        <f t="shared" si="1997"/>
        <v>0</v>
      </c>
      <c r="AA1217" s="30">
        <f t="shared" si="1997"/>
        <v>0</v>
      </c>
      <c r="AB1217" s="30">
        <f t="shared" si="1997"/>
        <v>0</v>
      </c>
      <c r="AC1217" s="67"/>
      <c r="AD1217" s="55"/>
    </row>
    <row r="1218" spans="1:30" s="52" customFormat="1">
      <c r="A1218" s="174" t="s">
        <v>352</v>
      </c>
      <c r="B1218" s="29">
        <v>344612</v>
      </c>
      <c r="C1218" s="163">
        <f t="shared" si="1937"/>
        <v>28717.67</v>
      </c>
      <c r="D1218" s="147">
        <v>7.1999999999999998E-3</v>
      </c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/>
      <c r="Q1218" s="147">
        <v>0.1736</v>
      </c>
      <c r="R1218" s="147"/>
      <c r="S1218" s="147">
        <v>1.7000000000000001E-2</v>
      </c>
      <c r="T1218" s="147">
        <v>0.44469999999999998</v>
      </c>
      <c r="U1218" s="147"/>
      <c r="V1218" s="147"/>
      <c r="W1218" s="147"/>
      <c r="X1218" s="147">
        <v>0.3352</v>
      </c>
      <c r="Y1218" s="147">
        <v>1.3100000000000001E-2</v>
      </c>
      <c r="Z1218" s="147">
        <v>9.1999999999999998E-3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3"/>
      <c r="D1219" s="30">
        <f>$C1218*D1218</f>
        <v>206.76722399999997</v>
      </c>
      <c r="E1219" s="30">
        <f t="shared" ref="E1219" si="1998">$C1218*E1218</f>
        <v>0</v>
      </c>
      <c r="F1219" s="30">
        <f t="shared" ref="F1219" si="1999">$C1218*F1218</f>
        <v>0</v>
      </c>
      <c r="G1219" s="30">
        <f t="shared" ref="G1219:AB1219" si="2000">$C1218*G1218</f>
        <v>0</v>
      </c>
      <c r="H1219" s="30">
        <f t="shared" si="2000"/>
        <v>0</v>
      </c>
      <c r="I1219" s="30">
        <f t="shared" si="2000"/>
        <v>0</v>
      </c>
      <c r="J1219" s="30">
        <f t="shared" si="2000"/>
        <v>0</v>
      </c>
      <c r="K1219" s="30">
        <f t="shared" si="2000"/>
        <v>0</v>
      </c>
      <c r="L1219" s="30">
        <f t="shared" si="2000"/>
        <v>0</v>
      </c>
      <c r="M1219" s="30">
        <f t="shared" si="2000"/>
        <v>0</v>
      </c>
      <c r="N1219" s="30">
        <f t="shared" si="2000"/>
        <v>0</v>
      </c>
      <c r="O1219" s="30">
        <f t="shared" si="2000"/>
        <v>0</v>
      </c>
      <c r="P1219" s="30">
        <f t="shared" si="2000"/>
        <v>0</v>
      </c>
      <c r="Q1219" s="30">
        <f t="shared" si="2000"/>
        <v>4985.3875120000002</v>
      </c>
      <c r="R1219" s="30">
        <f t="shared" si="2000"/>
        <v>0</v>
      </c>
      <c r="S1219" s="30">
        <f t="shared" si="2000"/>
        <v>488.20039000000003</v>
      </c>
      <c r="T1219" s="30">
        <f t="shared" si="2000"/>
        <v>12770.747848999999</v>
      </c>
      <c r="U1219" s="30">
        <f t="shared" si="2000"/>
        <v>0</v>
      </c>
      <c r="V1219" s="30">
        <f t="shared" si="2000"/>
        <v>0</v>
      </c>
      <c r="W1219" s="30">
        <f t="shared" si="2000"/>
        <v>0</v>
      </c>
      <c r="X1219" s="30">
        <f t="shared" si="2000"/>
        <v>9626.1629839999987</v>
      </c>
      <c r="Y1219" s="30">
        <f t="shared" si="2000"/>
        <v>376.20147700000001</v>
      </c>
      <c r="Z1219" s="30">
        <f t="shared" si="2000"/>
        <v>264.202564</v>
      </c>
      <c r="AA1219" s="30">
        <f t="shared" si="2000"/>
        <v>0</v>
      </c>
      <c r="AB1219" s="30">
        <f t="shared" si="2000"/>
        <v>0</v>
      </c>
      <c r="AC1219" s="67"/>
      <c r="AD1219" s="55"/>
    </row>
    <row r="1220" spans="1:30" s="52" customFormat="1">
      <c r="A1220" s="174" t="s">
        <v>353</v>
      </c>
      <c r="B1220" s="29">
        <v>478704</v>
      </c>
      <c r="C1220" s="163">
        <f t="shared" si="1937"/>
        <v>39892</v>
      </c>
      <c r="D1220" s="10">
        <v>0.14199999999999999</v>
      </c>
      <c r="E1220" s="37"/>
      <c r="F1220" s="5"/>
      <c r="G1220" s="5"/>
      <c r="H1220" s="10"/>
      <c r="I1220" s="10"/>
      <c r="J1220" s="10"/>
      <c r="K1220" s="10"/>
      <c r="L1220" s="5"/>
      <c r="M1220" s="10">
        <v>0.24390000000000001</v>
      </c>
      <c r="N1220" s="10"/>
      <c r="O1220" s="10"/>
      <c r="P1220" s="10"/>
      <c r="Q1220" s="10"/>
      <c r="R1220" s="10"/>
      <c r="S1220" s="10"/>
      <c r="T1220" s="10">
        <v>0.57940000000000003</v>
      </c>
      <c r="U1220" s="10"/>
      <c r="V1220" s="10"/>
      <c r="W1220" s="10"/>
      <c r="X1220" s="10">
        <v>3.4700000000000002E-2</v>
      </c>
      <c r="Y1220" s="10"/>
      <c r="Z1220" s="10"/>
      <c r="AA1220" s="10"/>
      <c r="AB1220" s="10"/>
      <c r="AC1220" s="67"/>
      <c r="AD1220" s="55"/>
    </row>
    <row r="1221" spans="1:30" s="52" customFormat="1">
      <c r="A1221" s="104"/>
      <c r="B1221" s="24"/>
      <c r="C1221" s="163"/>
      <c r="D1221" s="30">
        <f>$C1220*D1220</f>
        <v>5664.6639999999998</v>
      </c>
      <c r="E1221" s="30">
        <f t="shared" ref="E1221" si="2001">$C1220*E1220</f>
        <v>0</v>
      </c>
      <c r="F1221" s="30">
        <f t="shared" ref="F1221" si="2002">$C1220*F1220</f>
        <v>0</v>
      </c>
      <c r="G1221" s="30">
        <f t="shared" ref="G1221:AB1221" si="2003">$C1220*G1220</f>
        <v>0</v>
      </c>
      <c r="H1221" s="30">
        <f t="shared" si="2003"/>
        <v>0</v>
      </c>
      <c r="I1221" s="30">
        <f t="shared" si="2003"/>
        <v>0</v>
      </c>
      <c r="J1221" s="30">
        <f t="shared" si="2003"/>
        <v>0</v>
      </c>
      <c r="K1221" s="30">
        <f t="shared" si="2003"/>
        <v>0</v>
      </c>
      <c r="L1221" s="30">
        <f t="shared" si="2003"/>
        <v>0</v>
      </c>
      <c r="M1221" s="30">
        <f t="shared" si="2003"/>
        <v>9729.6588000000011</v>
      </c>
      <c r="N1221" s="30">
        <f t="shared" si="2003"/>
        <v>0</v>
      </c>
      <c r="O1221" s="30">
        <f t="shared" si="2003"/>
        <v>0</v>
      </c>
      <c r="P1221" s="30">
        <f t="shared" si="2003"/>
        <v>0</v>
      </c>
      <c r="Q1221" s="30">
        <f t="shared" si="2003"/>
        <v>0</v>
      </c>
      <c r="R1221" s="30">
        <f t="shared" si="2003"/>
        <v>0</v>
      </c>
      <c r="S1221" s="30">
        <f t="shared" si="2003"/>
        <v>0</v>
      </c>
      <c r="T1221" s="30">
        <f t="shared" si="2003"/>
        <v>23113.424800000001</v>
      </c>
      <c r="U1221" s="30">
        <f t="shared" si="2003"/>
        <v>0</v>
      </c>
      <c r="V1221" s="30">
        <f t="shared" si="2003"/>
        <v>0</v>
      </c>
      <c r="W1221" s="30">
        <f t="shared" si="2003"/>
        <v>0</v>
      </c>
      <c r="X1221" s="30">
        <f t="shared" si="2003"/>
        <v>1384.2524000000001</v>
      </c>
      <c r="Y1221" s="30">
        <f t="shared" si="2003"/>
        <v>0</v>
      </c>
      <c r="Z1221" s="30">
        <f t="shared" si="2003"/>
        <v>0</v>
      </c>
      <c r="AA1221" s="30">
        <f t="shared" si="2003"/>
        <v>0</v>
      </c>
      <c r="AB1221" s="30">
        <f t="shared" si="2003"/>
        <v>0</v>
      </c>
      <c r="AC1221" s="67"/>
      <c r="AD1221" s="55"/>
    </row>
    <row r="1222" spans="1:30" s="52" customFormat="1">
      <c r="A1222" s="174" t="s">
        <v>354</v>
      </c>
      <c r="B1222" s="29">
        <v>643444</v>
      </c>
      <c r="C1222" s="163">
        <f t="shared" si="1937"/>
        <v>53620.33</v>
      </c>
      <c r="D1222" s="10">
        <v>0.14199999999999999</v>
      </c>
      <c r="E1222" s="37"/>
      <c r="F1222" s="5"/>
      <c r="G1222" s="5"/>
      <c r="H1222" s="10"/>
      <c r="I1222" s="10"/>
      <c r="J1222" s="10"/>
      <c r="K1222" s="10"/>
      <c r="L1222" s="5"/>
      <c r="M1222" s="10">
        <v>0.24390000000000001</v>
      </c>
      <c r="N1222" s="10"/>
      <c r="O1222" s="10"/>
      <c r="P1222" s="10"/>
      <c r="Q1222" s="10"/>
      <c r="R1222" s="10"/>
      <c r="S1222" s="10"/>
      <c r="T1222" s="10">
        <v>0.57940000000000003</v>
      </c>
      <c r="U1222" s="10"/>
      <c r="V1222" s="10"/>
      <c r="W1222" s="10"/>
      <c r="X1222" s="10">
        <v>3.4700000000000002E-2</v>
      </c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3"/>
      <c r="D1223" s="30">
        <f>$C1222*D1222</f>
        <v>7614.0868599999994</v>
      </c>
      <c r="E1223" s="30">
        <f t="shared" ref="E1223" si="2004">$C1222*E1222</f>
        <v>0</v>
      </c>
      <c r="F1223" s="30">
        <f t="shared" ref="F1223" si="2005">$C1222*F1222</f>
        <v>0</v>
      </c>
      <c r="G1223" s="30">
        <f t="shared" ref="G1223:AB1223" si="2006">$C1222*G1222</f>
        <v>0</v>
      </c>
      <c r="H1223" s="30">
        <f t="shared" si="2006"/>
        <v>0</v>
      </c>
      <c r="I1223" s="30">
        <f t="shared" si="2006"/>
        <v>0</v>
      </c>
      <c r="J1223" s="30">
        <f t="shared" si="2006"/>
        <v>0</v>
      </c>
      <c r="K1223" s="30">
        <f t="shared" si="2006"/>
        <v>0</v>
      </c>
      <c r="L1223" s="30">
        <f t="shared" si="2006"/>
        <v>0</v>
      </c>
      <c r="M1223" s="30">
        <f t="shared" si="2006"/>
        <v>13077.998487000001</v>
      </c>
      <c r="N1223" s="30">
        <f t="shared" si="2006"/>
        <v>0</v>
      </c>
      <c r="O1223" s="30">
        <f t="shared" si="2006"/>
        <v>0</v>
      </c>
      <c r="P1223" s="30">
        <f t="shared" si="2006"/>
        <v>0</v>
      </c>
      <c r="Q1223" s="30">
        <f t="shared" si="2006"/>
        <v>0</v>
      </c>
      <c r="R1223" s="30">
        <f t="shared" si="2006"/>
        <v>0</v>
      </c>
      <c r="S1223" s="30">
        <f t="shared" si="2006"/>
        <v>0</v>
      </c>
      <c r="T1223" s="30">
        <f t="shared" si="2006"/>
        <v>31067.619202000002</v>
      </c>
      <c r="U1223" s="30">
        <f t="shared" si="2006"/>
        <v>0</v>
      </c>
      <c r="V1223" s="30">
        <f t="shared" si="2006"/>
        <v>0</v>
      </c>
      <c r="W1223" s="30">
        <f t="shared" si="2006"/>
        <v>0</v>
      </c>
      <c r="X1223" s="30">
        <f t="shared" si="2006"/>
        <v>1860.6254510000001</v>
      </c>
      <c r="Y1223" s="30">
        <f t="shared" si="2006"/>
        <v>0</v>
      </c>
      <c r="Z1223" s="30">
        <f t="shared" si="2006"/>
        <v>0</v>
      </c>
      <c r="AA1223" s="30">
        <f t="shared" si="2006"/>
        <v>0</v>
      </c>
      <c r="AB1223" s="30">
        <f t="shared" si="2006"/>
        <v>0</v>
      </c>
      <c r="AC1223" s="67"/>
      <c r="AD1223" s="55"/>
    </row>
    <row r="1224" spans="1:30" s="52" customFormat="1">
      <c r="A1224" s="174" t="s">
        <v>355</v>
      </c>
      <c r="B1224" s="29">
        <v>364036</v>
      </c>
      <c r="C1224" s="163">
        <f t="shared" si="1937"/>
        <v>30336.33</v>
      </c>
      <c r="D1224" s="10">
        <v>0.65229999999999999</v>
      </c>
      <c r="E1224" s="37"/>
      <c r="F1224" s="5"/>
      <c r="G1224" s="5"/>
      <c r="H1224" s="10"/>
      <c r="I1224" s="10"/>
      <c r="J1224" s="10"/>
      <c r="K1224" s="10"/>
      <c r="L1224" s="5"/>
      <c r="M1224" s="10"/>
      <c r="N1224" s="10"/>
      <c r="O1224" s="10"/>
      <c r="P1224" s="10"/>
      <c r="Q1224" s="10">
        <v>0.25869999999999999</v>
      </c>
      <c r="R1224" s="10"/>
      <c r="S1224" s="10">
        <v>2.5499999999999998E-2</v>
      </c>
      <c r="T1224" s="10"/>
      <c r="U1224" s="10"/>
      <c r="V1224" s="10"/>
      <c r="W1224" s="10"/>
      <c r="X1224" s="10">
        <v>6.3500000000000001E-2</v>
      </c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3"/>
      <c r="D1225" s="30">
        <f t="shared" ref="D1225" si="2007">$C1224*D1224</f>
        <v>19788.388059000001</v>
      </c>
      <c r="E1225" s="30">
        <f t="shared" ref="E1225" si="2008">$C1224*E1224</f>
        <v>0</v>
      </c>
      <c r="F1225" s="30">
        <f t="shared" ref="F1225:AB1225" si="2009">$C1224*F1224</f>
        <v>0</v>
      </c>
      <c r="G1225" s="30">
        <f t="shared" si="2009"/>
        <v>0</v>
      </c>
      <c r="H1225" s="30">
        <f t="shared" si="2009"/>
        <v>0</v>
      </c>
      <c r="I1225" s="30">
        <f t="shared" si="2009"/>
        <v>0</v>
      </c>
      <c r="J1225" s="30">
        <f t="shared" si="2009"/>
        <v>0</v>
      </c>
      <c r="K1225" s="30">
        <f t="shared" si="2009"/>
        <v>0</v>
      </c>
      <c r="L1225" s="30">
        <f t="shared" si="2009"/>
        <v>0</v>
      </c>
      <c r="M1225" s="30">
        <f t="shared" si="2009"/>
        <v>0</v>
      </c>
      <c r="N1225" s="30">
        <f t="shared" si="2009"/>
        <v>0</v>
      </c>
      <c r="O1225" s="30">
        <f t="shared" si="2009"/>
        <v>0</v>
      </c>
      <c r="P1225" s="30">
        <f t="shared" si="2009"/>
        <v>0</v>
      </c>
      <c r="Q1225" s="30">
        <f t="shared" si="2009"/>
        <v>7848.0085710000003</v>
      </c>
      <c r="R1225" s="30">
        <f t="shared" si="2009"/>
        <v>0</v>
      </c>
      <c r="S1225" s="30">
        <f t="shared" si="2009"/>
        <v>773.576415</v>
      </c>
      <c r="T1225" s="30">
        <f t="shared" si="2009"/>
        <v>0</v>
      </c>
      <c r="U1225" s="30">
        <f t="shared" si="2009"/>
        <v>0</v>
      </c>
      <c r="V1225" s="30">
        <f t="shared" si="2009"/>
        <v>0</v>
      </c>
      <c r="W1225" s="30">
        <f t="shared" si="2009"/>
        <v>0</v>
      </c>
      <c r="X1225" s="30">
        <f t="shared" si="2009"/>
        <v>1926.3569550000002</v>
      </c>
      <c r="Y1225" s="30">
        <f t="shared" si="2009"/>
        <v>0</v>
      </c>
      <c r="Z1225" s="30">
        <f t="shared" si="2009"/>
        <v>0</v>
      </c>
      <c r="AA1225" s="30">
        <f t="shared" si="2009"/>
        <v>0</v>
      </c>
      <c r="AB1225" s="30">
        <f t="shared" si="2009"/>
        <v>0</v>
      </c>
      <c r="AC1225" s="67"/>
      <c r="AD1225" s="55"/>
    </row>
    <row r="1226" spans="1:30" s="52" customFormat="1">
      <c r="A1226" s="174" t="s">
        <v>356</v>
      </c>
      <c r="B1226" s="29">
        <v>299927</v>
      </c>
      <c r="C1226" s="163">
        <f t="shared" si="1937"/>
        <v>24993.919999999998</v>
      </c>
      <c r="D1226" s="10">
        <v>0.89870000000000005</v>
      </c>
      <c r="E1226" s="37"/>
      <c r="F1226" s="5"/>
      <c r="G1226" s="5"/>
      <c r="H1226" s="10"/>
      <c r="I1226" s="10"/>
      <c r="J1226" s="10"/>
      <c r="K1226" s="10"/>
      <c r="L1226" s="5"/>
      <c r="M1226" s="10"/>
      <c r="N1226" s="10"/>
      <c r="O1226" s="10"/>
      <c r="P1226" s="10"/>
      <c r="Q1226" s="10">
        <v>9.4799999999999995E-2</v>
      </c>
      <c r="R1226" s="10"/>
      <c r="S1226" s="10">
        <v>6.4999999999999997E-3</v>
      </c>
      <c r="T1226" s="10"/>
      <c r="U1226" s="10"/>
      <c r="V1226" s="10"/>
      <c r="W1226" s="10"/>
      <c r="X1226" s="10"/>
      <c r="Y1226" s="10"/>
      <c r="Z1226" s="10"/>
      <c r="AA1226" s="10"/>
      <c r="AB1226" s="10"/>
      <c r="AC1226" s="67"/>
      <c r="AD1226" s="55"/>
    </row>
    <row r="1227" spans="1:30" s="52" customFormat="1">
      <c r="A1227" s="104"/>
      <c r="B1227" s="24"/>
      <c r="C1227" s="163"/>
      <c r="D1227" s="30">
        <f t="shared" ref="D1227" si="2010">$C1226*D1226</f>
        <v>22462.035904</v>
      </c>
      <c r="E1227" s="30">
        <f t="shared" ref="E1227" si="2011">$C1226*E1226</f>
        <v>0</v>
      </c>
      <c r="F1227" s="30">
        <f t="shared" ref="F1227:AB1227" si="2012">$C1226*F1226</f>
        <v>0</v>
      </c>
      <c r="G1227" s="30">
        <f t="shared" si="2012"/>
        <v>0</v>
      </c>
      <c r="H1227" s="30">
        <f t="shared" si="2012"/>
        <v>0</v>
      </c>
      <c r="I1227" s="30">
        <f t="shared" si="2012"/>
        <v>0</v>
      </c>
      <c r="J1227" s="30">
        <f t="shared" si="2012"/>
        <v>0</v>
      </c>
      <c r="K1227" s="30">
        <f t="shared" si="2012"/>
        <v>0</v>
      </c>
      <c r="L1227" s="30">
        <f t="shared" si="2012"/>
        <v>0</v>
      </c>
      <c r="M1227" s="30">
        <f t="shared" si="2012"/>
        <v>0</v>
      </c>
      <c r="N1227" s="30">
        <f t="shared" si="2012"/>
        <v>0</v>
      </c>
      <c r="O1227" s="30">
        <f t="shared" si="2012"/>
        <v>0</v>
      </c>
      <c r="P1227" s="30">
        <f t="shared" si="2012"/>
        <v>0</v>
      </c>
      <c r="Q1227" s="30">
        <f t="shared" si="2012"/>
        <v>2369.4236159999996</v>
      </c>
      <c r="R1227" s="30">
        <f t="shared" si="2012"/>
        <v>0</v>
      </c>
      <c r="S1227" s="30">
        <f t="shared" si="2012"/>
        <v>162.46047999999999</v>
      </c>
      <c r="T1227" s="30">
        <f t="shared" si="2012"/>
        <v>0</v>
      </c>
      <c r="U1227" s="30">
        <f t="shared" si="2012"/>
        <v>0</v>
      </c>
      <c r="V1227" s="30">
        <f t="shared" si="2012"/>
        <v>0</v>
      </c>
      <c r="W1227" s="30">
        <f t="shared" si="2012"/>
        <v>0</v>
      </c>
      <c r="X1227" s="30">
        <f t="shared" si="2012"/>
        <v>0</v>
      </c>
      <c r="Y1227" s="30">
        <f t="shared" si="2012"/>
        <v>0</v>
      </c>
      <c r="Z1227" s="30">
        <f t="shared" si="2012"/>
        <v>0</v>
      </c>
      <c r="AA1227" s="30">
        <f t="shared" si="2012"/>
        <v>0</v>
      </c>
      <c r="AB1227" s="30">
        <f t="shared" si="2012"/>
        <v>0</v>
      </c>
      <c r="AC1227" s="67"/>
      <c r="AD1227" s="55"/>
    </row>
    <row r="1228" spans="1:30" s="52" customFormat="1">
      <c r="A1228" s="174" t="s">
        <v>357</v>
      </c>
      <c r="B1228" s="29">
        <v>284473</v>
      </c>
      <c r="C1228" s="163">
        <f t="shared" si="1937"/>
        <v>23706.080000000002</v>
      </c>
      <c r="D1228" s="147"/>
      <c r="E1228" s="37"/>
      <c r="F1228" s="40"/>
      <c r="G1228" s="40"/>
      <c r="H1228" s="147"/>
      <c r="I1228" s="147"/>
      <c r="J1228" s="147"/>
      <c r="K1228" s="147"/>
      <c r="L1228" s="40"/>
      <c r="M1228" s="147"/>
      <c r="N1228" s="147"/>
      <c r="O1228" s="147"/>
      <c r="P1228" s="147"/>
      <c r="Q1228" s="147">
        <v>0.37169999999999997</v>
      </c>
      <c r="R1228" s="147"/>
      <c r="S1228" s="147">
        <v>4.4600000000000001E-2</v>
      </c>
      <c r="T1228" s="147"/>
      <c r="U1228" s="147"/>
      <c r="V1228" s="147"/>
      <c r="W1228" s="147"/>
      <c r="X1228" s="147">
        <v>0.54139999999999999</v>
      </c>
      <c r="Y1228" s="147">
        <v>2.3199999999999998E-2</v>
      </c>
      <c r="Z1228" s="147">
        <v>1.9099999999999999E-2</v>
      </c>
      <c r="AA1228" s="147">
        <v>0</v>
      </c>
      <c r="AB1228" s="147">
        <v>0</v>
      </c>
      <c r="AC1228" s="67"/>
      <c r="AD1228" s="55"/>
    </row>
    <row r="1229" spans="1:30" s="52" customFormat="1">
      <c r="A1229" s="104"/>
      <c r="B1229" s="24"/>
      <c r="C1229" s="163"/>
      <c r="D1229" s="30">
        <f t="shared" ref="D1229" si="2013">$C1228*D1228</f>
        <v>0</v>
      </c>
      <c r="E1229" s="30">
        <f t="shared" ref="E1229" si="2014">$C1228*E1228</f>
        <v>0</v>
      </c>
      <c r="F1229" s="30">
        <f t="shared" ref="F1229:AB1229" si="2015">$C1228*F1228</f>
        <v>0</v>
      </c>
      <c r="G1229" s="30">
        <f t="shared" si="2015"/>
        <v>0</v>
      </c>
      <c r="H1229" s="30">
        <f t="shared" si="2015"/>
        <v>0</v>
      </c>
      <c r="I1229" s="30">
        <f t="shared" si="2015"/>
        <v>0</v>
      </c>
      <c r="J1229" s="30">
        <f t="shared" si="2015"/>
        <v>0</v>
      </c>
      <c r="K1229" s="30">
        <f t="shared" si="2015"/>
        <v>0</v>
      </c>
      <c r="L1229" s="30">
        <f t="shared" si="2015"/>
        <v>0</v>
      </c>
      <c r="M1229" s="30">
        <f t="shared" si="2015"/>
        <v>0</v>
      </c>
      <c r="N1229" s="30">
        <f t="shared" si="2015"/>
        <v>0</v>
      </c>
      <c r="O1229" s="30">
        <f t="shared" si="2015"/>
        <v>0</v>
      </c>
      <c r="P1229" s="30">
        <f t="shared" si="2015"/>
        <v>0</v>
      </c>
      <c r="Q1229" s="30">
        <f t="shared" si="2015"/>
        <v>8811.5499359999994</v>
      </c>
      <c r="R1229" s="30">
        <f t="shared" si="2015"/>
        <v>0</v>
      </c>
      <c r="S1229" s="30">
        <f t="shared" si="2015"/>
        <v>1057.2911680000002</v>
      </c>
      <c r="T1229" s="30">
        <f t="shared" si="2015"/>
        <v>0</v>
      </c>
      <c r="U1229" s="30">
        <f t="shared" si="2015"/>
        <v>0</v>
      </c>
      <c r="V1229" s="30">
        <f t="shared" si="2015"/>
        <v>0</v>
      </c>
      <c r="W1229" s="30">
        <f t="shared" si="2015"/>
        <v>0</v>
      </c>
      <c r="X1229" s="30">
        <f t="shared" si="2015"/>
        <v>12834.471712</v>
      </c>
      <c r="Y1229" s="30">
        <f t="shared" si="2015"/>
        <v>549.98105599999997</v>
      </c>
      <c r="Z1229" s="30">
        <f t="shared" si="2015"/>
        <v>452.78612800000002</v>
      </c>
      <c r="AA1229" s="30">
        <f t="shared" si="2015"/>
        <v>0</v>
      </c>
      <c r="AB1229" s="30">
        <f t="shared" si="2015"/>
        <v>0</v>
      </c>
      <c r="AC1229" s="67"/>
      <c r="AD1229" s="55"/>
    </row>
    <row r="1230" spans="1:30" s="52" customFormat="1">
      <c r="A1230" s="174" t="s">
        <v>387</v>
      </c>
      <c r="B1230" s="29">
        <v>265301</v>
      </c>
      <c r="C1230" s="163">
        <f t="shared" si="1937"/>
        <v>22108.42</v>
      </c>
      <c r="D1230" s="147"/>
      <c r="E1230" s="37"/>
      <c r="F1230" s="40"/>
      <c r="G1230" s="40"/>
      <c r="H1230" s="147"/>
      <c r="I1230" s="147"/>
      <c r="J1230" s="147"/>
      <c r="K1230" s="147"/>
      <c r="L1230" s="40"/>
      <c r="M1230" s="147"/>
      <c r="N1230" s="147"/>
      <c r="O1230" s="147"/>
      <c r="P1230" s="147">
        <v>7.9000000000000008E-3</v>
      </c>
      <c r="Q1230" s="147">
        <v>0.12820000000000001</v>
      </c>
      <c r="R1230" s="147"/>
      <c r="S1230" s="147">
        <v>1.18E-2</v>
      </c>
      <c r="T1230" s="147">
        <v>0.51080000000000003</v>
      </c>
      <c r="U1230" s="147"/>
      <c r="V1230" s="147">
        <v>5.7000000000000002E-3</v>
      </c>
      <c r="W1230" s="147"/>
      <c r="X1230" s="147">
        <v>0.31459999999999999</v>
      </c>
      <c r="Y1230" s="147">
        <v>1.2500000000000001E-2</v>
      </c>
      <c r="Z1230" s="147">
        <v>8.5000000000000006E-3</v>
      </c>
      <c r="AA1230" s="147"/>
      <c r="AB1230" s="147"/>
      <c r="AC1230" s="67"/>
      <c r="AD1230" s="55"/>
    </row>
    <row r="1231" spans="1:30" s="52" customFormat="1">
      <c r="A1231" s="104"/>
      <c r="B1231" s="24"/>
      <c r="C1231" s="163"/>
      <c r="D1231" s="30">
        <f t="shared" ref="D1231" si="2016">$C1230*D1230</f>
        <v>0</v>
      </c>
      <c r="E1231" s="30">
        <f t="shared" ref="E1231" si="2017">$C1230*E1230</f>
        <v>0</v>
      </c>
      <c r="F1231" s="30">
        <f t="shared" ref="F1231:AB1231" si="2018">$C1230*F1230</f>
        <v>0</v>
      </c>
      <c r="G1231" s="30">
        <f t="shared" si="2018"/>
        <v>0</v>
      </c>
      <c r="H1231" s="30">
        <f t="shared" si="2018"/>
        <v>0</v>
      </c>
      <c r="I1231" s="30">
        <f t="shared" si="2018"/>
        <v>0</v>
      </c>
      <c r="J1231" s="30">
        <f t="shared" si="2018"/>
        <v>0</v>
      </c>
      <c r="K1231" s="30">
        <f t="shared" si="2018"/>
        <v>0</v>
      </c>
      <c r="L1231" s="30">
        <f t="shared" si="2018"/>
        <v>0</v>
      </c>
      <c r="M1231" s="30">
        <f t="shared" si="2018"/>
        <v>0</v>
      </c>
      <c r="N1231" s="30">
        <f t="shared" si="2018"/>
        <v>0</v>
      </c>
      <c r="O1231" s="30">
        <f t="shared" si="2018"/>
        <v>0</v>
      </c>
      <c r="P1231" s="30">
        <f t="shared" si="2018"/>
        <v>174.65651800000001</v>
      </c>
      <c r="Q1231" s="30">
        <f t="shared" si="2018"/>
        <v>2834.2994439999998</v>
      </c>
      <c r="R1231" s="30">
        <f t="shared" si="2018"/>
        <v>0</v>
      </c>
      <c r="S1231" s="30">
        <f t="shared" si="2018"/>
        <v>260.87935599999997</v>
      </c>
      <c r="T1231" s="30">
        <f t="shared" si="2018"/>
        <v>11292.980936</v>
      </c>
      <c r="U1231" s="30">
        <f t="shared" si="2018"/>
        <v>0</v>
      </c>
      <c r="V1231" s="30">
        <f t="shared" si="2018"/>
        <v>126.017994</v>
      </c>
      <c r="W1231" s="30">
        <f t="shared" si="2018"/>
        <v>0</v>
      </c>
      <c r="X1231" s="30">
        <f t="shared" si="2018"/>
        <v>6955.308931999999</v>
      </c>
      <c r="Y1231" s="30">
        <f t="shared" si="2018"/>
        <v>276.35525000000001</v>
      </c>
      <c r="Z1231" s="30">
        <f t="shared" si="2018"/>
        <v>187.92157</v>
      </c>
      <c r="AA1231" s="30">
        <f t="shared" si="2018"/>
        <v>0</v>
      </c>
      <c r="AB1231" s="30">
        <f t="shared" si="2018"/>
        <v>0</v>
      </c>
      <c r="AC1231" s="67"/>
      <c r="AD1231" s="55"/>
    </row>
    <row r="1232" spans="1:30" s="52" customFormat="1">
      <c r="A1232" s="95" t="s">
        <v>388</v>
      </c>
      <c r="B1232" s="29">
        <f xml:space="preserve"> 870170/2</f>
        <v>435085</v>
      </c>
      <c r="C1232" s="163">
        <f t="shared" si="1937"/>
        <v>36257.08</v>
      </c>
      <c r="D1232" s="38">
        <v>1.6500000000000001E-2</v>
      </c>
      <c r="E1232" s="38">
        <v>0.1429</v>
      </c>
      <c r="F1232" s="38">
        <v>5.8200000000000002E-2</v>
      </c>
      <c r="G1232" s="38">
        <v>7.4899999999999994E-2</v>
      </c>
      <c r="H1232" s="38">
        <v>4.0099999999999997E-2</v>
      </c>
      <c r="I1232" s="38">
        <v>0.1406</v>
      </c>
      <c r="J1232" s="38">
        <v>2.0299999999999999E-2</v>
      </c>
      <c r="K1232" s="38">
        <v>3.2099999999999997E-2</v>
      </c>
      <c r="L1232" s="38">
        <v>1.5900000000000001E-2</v>
      </c>
      <c r="M1232" s="38">
        <v>2.5499999999999998E-2</v>
      </c>
      <c r="N1232" s="38">
        <v>0.1389</v>
      </c>
      <c r="O1232" s="38">
        <v>2.35E-2</v>
      </c>
      <c r="P1232" s="38">
        <v>0</v>
      </c>
      <c r="Q1232" s="38">
        <v>3.5900000000000001E-2</v>
      </c>
      <c r="R1232" s="38">
        <v>1.8100000000000002E-2</v>
      </c>
      <c r="S1232" s="38">
        <v>4.1999999999999997E-3</v>
      </c>
      <c r="T1232" s="38">
        <v>5.11E-2</v>
      </c>
      <c r="U1232" s="38">
        <v>1.7299999999999999E-2</v>
      </c>
      <c r="V1232" s="38">
        <v>3.6799999999999999E-2</v>
      </c>
      <c r="W1232" s="38">
        <v>4.4299999999999999E-2</v>
      </c>
      <c r="X1232" s="38">
        <v>5.9900000000000002E-2</v>
      </c>
      <c r="Y1232" s="38">
        <v>2.3999999999999998E-3</v>
      </c>
      <c r="Z1232" s="5">
        <v>0</v>
      </c>
      <c r="AA1232" s="5">
        <v>5.9999999999999995E-4</v>
      </c>
      <c r="AB1232" s="5">
        <v>0</v>
      </c>
      <c r="AC1232" s="67"/>
      <c r="AD1232" s="55"/>
    </row>
    <row r="1233" spans="1:30" s="52" customFormat="1">
      <c r="A1233" s="96"/>
      <c r="B1233" s="30"/>
      <c r="C1233" s="163"/>
      <c r="D1233" s="6">
        <f t="shared" ref="D1233" si="2019">$C1232*D1232</f>
        <v>598.24182000000008</v>
      </c>
      <c r="E1233" s="6">
        <f t="shared" ref="E1233" si="2020">$C1232*E1232</f>
        <v>5181.1367319999999</v>
      </c>
      <c r="F1233" s="6">
        <f t="shared" ref="F1233:AB1233" si="2021">$C1232*F1232</f>
        <v>2110.1620560000001</v>
      </c>
      <c r="G1233" s="6">
        <f t="shared" si="2021"/>
        <v>2715.6552919999999</v>
      </c>
      <c r="H1233" s="6">
        <f t="shared" si="2021"/>
        <v>1453.9089079999999</v>
      </c>
      <c r="I1233" s="6">
        <f t="shared" si="2021"/>
        <v>5097.7454480000006</v>
      </c>
      <c r="J1233" s="6">
        <f t="shared" si="2021"/>
        <v>736.01872400000002</v>
      </c>
      <c r="K1233" s="6">
        <f t="shared" si="2021"/>
        <v>1163.8522679999999</v>
      </c>
      <c r="L1233" s="6">
        <f t="shared" si="2021"/>
        <v>576.48757200000011</v>
      </c>
      <c r="M1233" s="6">
        <f t="shared" si="2021"/>
        <v>924.55553999999995</v>
      </c>
      <c r="N1233" s="6">
        <f t="shared" si="2021"/>
        <v>5036.1084120000005</v>
      </c>
      <c r="O1233" s="6">
        <f t="shared" si="2021"/>
        <v>852.04138</v>
      </c>
      <c r="P1233" s="6">
        <f t="shared" si="2021"/>
        <v>0</v>
      </c>
      <c r="Q1233" s="6">
        <f t="shared" si="2021"/>
        <v>1301.6291720000002</v>
      </c>
      <c r="R1233" s="6">
        <f t="shared" si="2021"/>
        <v>656.25314800000012</v>
      </c>
      <c r="S1233" s="6">
        <f t="shared" si="2021"/>
        <v>152.27973599999999</v>
      </c>
      <c r="T1233" s="6">
        <f t="shared" si="2021"/>
        <v>1852.7367880000002</v>
      </c>
      <c r="U1233" s="6">
        <f t="shared" si="2021"/>
        <v>627.24748399999999</v>
      </c>
      <c r="V1233" s="6">
        <f t="shared" si="2021"/>
        <v>1334.260544</v>
      </c>
      <c r="W1233" s="6">
        <f t="shared" si="2021"/>
        <v>1606.1886440000001</v>
      </c>
      <c r="X1233" s="6">
        <f t="shared" si="2021"/>
        <v>2171.7990920000002</v>
      </c>
      <c r="Y1233" s="6">
        <f t="shared" si="2021"/>
        <v>87.016992000000002</v>
      </c>
      <c r="Z1233" s="6">
        <f t="shared" si="2021"/>
        <v>0</v>
      </c>
      <c r="AA1233" s="6">
        <f t="shared" si="2021"/>
        <v>21.754248</v>
      </c>
      <c r="AB1233" s="6">
        <f t="shared" si="2021"/>
        <v>0</v>
      </c>
      <c r="AC1233" s="67"/>
      <c r="AD1233" s="55"/>
    </row>
    <row r="1234" spans="1:30" s="52" customFormat="1">
      <c r="A1234" s="95" t="s">
        <v>458</v>
      </c>
      <c r="B1234" s="29">
        <f xml:space="preserve"> 870170/2</f>
        <v>435085</v>
      </c>
      <c r="C1234" s="163">
        <f t="shared" si="1937"/>
        <v>36257.08</v>
      </c>
      <c r="D1234" s="5">
        <v>5.5599999999999997E-2</v>
      </c>
      <c r="E1234" s="5"/>
      <c r="F1234" s="5"/>
      <c r="G1234" s="5"/>
      <c r="H1234" s="5"/>
      <c r="I1234" s="5"/>
      <c r="J1234" s="5"/>
      <c r="K1234" s="5"/>
      <c r="L1234" s="5"/>
      <c r="M1234" s="5">
        <v>5.33E-2</v>
      </c>
      <c r="N1234" s="5"/>
      <c r="O1234" s="5"/>
      <c r="P1234" s="5"/>
      <c r="Q1234" s="5">
        <v>0.1171</v>
      </c>
      <c r="R1234" s="5"/>
      <c r="S1234" s="5">
        <v>2.0000000000000001E-4</v>
      </c>
      <c r="T1234" s="5">
        <v>0.50409999999999999</v>
      </c>
      <c r="U1234" s="5"/>
      <c r="V1234" s="5"/>
      <c r="W1234" s="5"/>
      <c r="X1234" s="5">
        <v>0.25850000000000001</v>
      </c>
      <c r="Y1234" s="5">
        <v>1.12E-2</v>
      </c>
      <c r="Z1234" s="5"/>
      <c r="AA1234" s="5"/>
      <c r="AB1234" s="5"/>
      <c r="AC1234" s="67"/>
      <c r="AD1234" s="55"/>
    </row>
    <row r="1235" spans="1:30" s="52" customFormat="1">
      <c r="A1235" s="96"/>
      <c r="B1235" s="12"/>
      <c r="C1235" s="163"/>
      <c r="D1235" s="6">
        <f t="shared" ref="D1235" si="2022">$C1234*D1234</f>
        <v>2015.893648</v>
      </c>
      <c r="E1235" s="6">
        <f t="shared" ref="E1235" si="2023">$C1234*E1234</f>
        <v>0</v>
      </c>
      <c r="F1235" s="6">
        <f t="shared" ref="F1235:O1235" si="2024">$C1234*F1234</f>
        <v>0</v>
      </c>
      <c r="G1235" s="6">
        <f t="shared" si="2024"/>
        <v>0</v>
      </c>
      <c r="H1235" s="6">
        <f t="shared" si="2024"/>
        <v>0</v>
      </c>
      <c r="I1235" s="6">
        <f t="shared" si="2024"/>
        <v>0</v>
      </c>
      <c r="J1235" s="6">
        <f t="shared" si="2024"/>
        <v>0</v>
      </c>
      <c r="K1235" s="6">
        <f t="shared" si="2024"/>
        <v>0</v>
      </c>
      <c r="L1235" s="6">
        <f t="shared" si="2024"/>
        <v>0</v>
      </c>
      <c r="M1235" s="6">
        <f t="shared" si="2024"/>
        <v>1932.5023640000002</v>
      </c>
      <c r="N1235" s="6">
        <f t="shared" si="2024"/>
        <v>0</v>
      </c>
      <c r="O1235" s="6">
        <f t="shared" si="2024"/>
        <v>0</v>
      </c>
      <c r="P1235" s="6">
        <f t="shared" ref="P1235" si="2025">$C1234*P1234</f>
        <v>0</v>
      </c>
      <c r="Q1235" s="6">
        <f t="shared" ref="Q1235" si="2026">$C1234*Q1234</f>
        <v>4245.704068</v>
      </c>
      <c r="R1235" s="6">
        <f t="shared" ref="R1235:AB1235" si="2027">$C1234*R1234</f>
        <v>0</v>
      </c>
      <c r="S1235" s="6">
        <f t="shared" si="2027"/>
        <v>7.2514160000000007</v>
      </c>
      <c r="T1235" s="6">
        <f t="shared" si="2027"/>
        <v>18277.194028000002</v>
      </c>
      <c r="U1235" s="6">
        <f t="shared" si="2027"/>
        <v>0</v>
      </c>
      <c r="V1235" s="6">
        <f t="shared" si="2027"/>
        <v>0</v>
      </c>
      <c r="W1235" s="6">
        <f t="shared" si="2027"/>
        <v>0</v>
      </c>
      <c r="X1235" s="6">
        <f t="shared" si="2027"/>
        <v>9372.4551800000008</v>
      </c>
      <c r="Y1235" s="6">
        <f t="shared" si="2027"/>
        <v>406.079296</v>
      </c>
      <c r="Z1235" s="6">
        <f t="shared" si="2027"/>
        <v>0</v>
      </c>
      <c r="AA1235" s="6">
        <f t="shared" si="2027"/>
        <v>0</v>
      </c>
      <c r="AB1235" s="6">
        <f t="shared" si="2027"/>
        <v>0</v>
      </c>
      <c r="AC1235" s="67"/>
      <c r="AD1235" s="55"/>
    </row>
    <row r="1236" spans="1:30" s="52" customFormat="1">
      <c r="A1236" s="95" t="s">
        <v>389</v>
      </c>
      <c r="B1236" s="29">
        <v>655894</v>
      </c>
      <c r="C1236" s="163">
        <f t="shared" si="1937"/>
        <v>54657.83</v>
      </c>
      <c r="D1236" s="10">
        <v>0.14199999999999999</v>
      </c>
      <c r="E1236" s="37"/>
      <c r="F1236" s="5"/>
      <c r="G1236" s="5"/>
      <c r="H1236" s="10"/>
      <c r="I1236" s="10"/>
      <c r="J1236" s="10"/>
      <c r="K1236" s="10"/>
      <c r="L1236" s="5"/>
      <c r="M1236" s="10">
        <v>0.24390000000000001</v>
      </c>
      <c r="N1236" s="10"/>
      <c r="O1236" s="10"/>
      <c r="P1236" s="10"/>
      <c r="Q1236" s="10"/>
      <c r="R1236" s="10"/>
      <c r="S1236" s="10"/>
      <c r="T1236" s="10">
        <v>0.57940000000000003</v>
      </c>
      <c r="U1236" s="10"/>
      <c r="V1236" s="10"/>
      <c r="W1236" s="10"/>
      <c r="X1236" s="10">
        <v>3.4700000000000002E-2</v>
      </c>
      <c r="Y1236" s="10"/>
      <c r="Z1236" s="10"/>
      <c r="AA1236" s="10"/>
      <c r="AB1236" s="10"/>
      <c r="AC1236" s="67"/>
      <c r="AD1236" s="55"/>
    </row>
    <row r="1237" spans="1:30" s="52" customFormat="1">
      <c r="A1237" s="104"/>
      <c r="B1237" s="24"/>
      <c r="C1237" s="163"/>
      <c r="D1237" s="30">
        <f t="shared" ref="D1237" si="2028">$C1236*D1236</f>
        <v>7761.4118599999993</v>
      </c>
      <c r="E1237" s="30">
        <f t="shared" ref="E1237" si="2029">$C1236*E1236</f>
        <v>0</v>
      </c>
      <c r="F1237" s="30">
        <f t="shared" ref="F1237:AB1237" si="2030">$C1236*F1236</f>
        <v>0</v>
      </c>
      <c r="G1237" s="30">
        <f t="shared" si="2030"/>
        <v>0</v>
      </c>
      <c r="H1237" s="30">
        <f t="shared" si="2030"/>
        <v>0</v>
      </c>
      <c r="I1237" s="30">
        <f t="shared" si="2030"/>
        <v>0</v>
      </c>
      <c r="J1237" s="30">
        <f t="shared" si="2030"/>
        <v>0</v>
      </c>
      <c r="K1237" s="30">
        <f t="shared" si="2030"/>
        <v>0</v>
      </c>
      <c r="L1237" s="30">
        <f t="shared" si="2030"/>
        <v>0</v>
      </c>
      <c r="M1237" s="30">
        <f t="shared" si="2030"/>
        <v>13331.044737</v>
      </c>
      <c r="N1237" s="30">
        <f t="shared" si="2030"/>
        <v>0</v>
      </c>
      <c r="O1237" s="30">
        <f t="shared" si="2030"/>
        <v>0</v>
      </c>
      <c r="P1237" s="30">
        <f t="shared" si="2030"/>
        <v>0</v>
      </c>
      <c r="Q1237" s="30">
        <f t="shared" si="2030"/>
        <v>0</v>
      </c>
      <c r="R1237" s="30">
        <f t="shared" si="2030"/>
        <v>0</v>
      </c>
      <c r="S1237" s="30">
        <f t="shared" si="2030"/>
        <v>0</v>
      </c>
      <c r="T1237" s="30">
        <f t="shared" si="2030"/>
        <v>31668.746702000004</v>
      </c>
      <c r="U1237" s="30">
        <f t="shared" si="2030"/>
        <v>0</v>
      </c>
      <c r="V1237" s="30">
        <f t="shared" si="2030"/>
        <v>0</v>
      </c>
      <c r="W1237" s="30">
        <f t="shared" si="2030"/>
        <v>0</v>
      </c>
      <c r="X1237" s="30">
        <f t="shared" si="2030"/>
        <v>1896.6267010000001</v>
      </c>
      <c r="Y1237" s="30">
        <f t="shared" si="2030"/>
        <v>0</v>
      </c>
      <c r="Z1237" s="30">
        <f t="shared" si="2030"/>
        <v>0</v>
      </c>
      <c r="AA1237" s="30">
        <f t="shared" si="2030"/>
        <v>0</v>
      </c>
      <c r="AB1237" s="30">
        <f t="shared" si="2030"/>
        <v>0</v>
      </c>
      <c r="AC1237" s="67"/>
      <c r="AD1237" s="55"/>
    </row>
    <row r="1238" spans="1:30" s="52" customFormat="1">
      <c r="A1238" s="95" t="s">
        <v>480</v>
      </c>
      <c r="B1238" s="29">
        <v>2643262</v>
      </c>
      <c r="C1238" s="163">
        <f t="shared" si="1937"/>
        <v>220271.83</v>
      </c>
      <c r="D1238" s="147">
        <v>3.9699999999999999E-2</v>
      </c>
      <c r="E1238" s="37">
        <v>5.7700000000000001E-2</v>
      </c>
      <c r="F1238" s="40">
        <v>4.2700000000000002E-2</v>
      </c>
      <c r="G1238" s="40">
        <v>6.1499999999999999E-2</v>
      </c>
      <c r="H1238" s="147">
        <v>1.6299999999999999E-2</v>
      </c>
      <c r="I1238" s="147">
        <v>7.1999999999999998E-3</v>
      </c>
      <c r="J1238" s="147">
        <v>1.06E-2</v>
      </c>
      <c r="K1238" s="147">
        <v>1.9800000000000002E-2</v>
      </c>
      <c r="L1238" s="40">
        <v>2.2499999999999999E-2</v>
      </c>
      <c r="M1238" s="147">
        <v>0.1429</v>
      </c>
      <c r="N1238" s="147">
        <v>3.5000000000000001E-3</v>
      </c>
      <c r="O1238" s="147">
        <v>3.8999999999999998E-3</v>
      </c>
      <c r="P1238" s="147">
        <v>9.5999999999999992E-3</v>
      </c>
      <c r="Q1238" s="147">
        <v>6.8400000000000002E-2</v>
      </c>
      <c r="R1238" s="147">
        <v>3.2899999999999999E-2</v>
      </c>
      <c r="S1238" s="147">
        <v>2.1399999999999999E-2</v>
      </c>
      <c r="T1238" s="147">
        <v>0.16420000000000001</v>
      </c>
      <c r="U1238" s="147">
        <v>3.9399999999999998E-2</v>
      </c>
      <c r="V1238" s="147"/>
      <c r="W1238" s="147">
        <v>8.3199999999999996E-2</v>
      </c>
      <c r="X1238" s="147">
        <v>0.14130000000000001</v>
      </c>
      <c r="Y1238" s="147">
        <v>4.4000000000000003E-3</v>
      </c>
      <c r="Z1238" s="147">
        <v>6.8999999999999999E-3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3"/>
      <c r="D1239" s="30">
        <f>$C1238*D1238</f>
        <v>8744.7916509999995</v>
      </c>
      <c r="E1239" s="30">
        <f t="shared" ref="E1239" si="2031">$C1238*E1238</f>
        <v>12709.684590999999</v>
      </c>
      <c r="F1239" s="30">
        <f t="shared" ref="F1239" si="2032">$C1238*F1238</f>
        <v>9405.6071410000004</v>
      </c>
      <c r="G1239" s="30">
        <f t="shared" ref="G1239:AB1239" si="2033">$C1238*G1238</f>
        <v>13546.717545</v>
      </c>
      <c r="H1239" s="30">
        <f t="shared" si="2033"/>
        <v>3590.4308289999994</v>
      </c>
      <c r="I1239" s="30">
        <f t="shared" si="2033"/>
        <v>1585.9571759999999</v>
      </c>
      <c r="J1239" s="30">
        <f t="shared" si="2033"/>
        <v>2334.881398</v>
      </c>
      <c r="K1239" s="30">
        <f t="shared" si="2033"/>
        <v>4361.3822339999997</v>
      </c>
      <c r="L1239" s="30">
        <f t="shared" si="2033"/>
        <v>4956.1161749999992</v>
      </c>
      <c r="M1239" s="30">
        <f t="shared" si="2033"/>
        <v>31476.844506999998</v>
      </c>
      <c r="N1239" s="30">
        <f t="shared" si="2033"/>
        <v>770.95140500000002</v>
      </c>
      <c r="O1239" s="30">
        <f t="shared" si="2033"/>
        <v>859.06013699999994</v>
      </c>
      <c r="P1239" s="30">
        <f t="shared" si="2033"/>
        <v>2114.6095679999999</v>
      </c>
      <c r="Q1239" s="30">
        <f t="shared" si="2033"/>
        <v>15066.593171999999</v>
      </c>
      <c r="R1239" s="30">
        <f t="shared" si="2033"/>
        <v>7246.9432069999993</v>
      </c>
      <c r="S1239" s="30">
        <f t="shared" si="2033"/>
        <v>4713.8171619999994</v>
      </c>
      <c r="T1239" s="30">
        <f t="shared" si="2033"/>
        <v>36168.634486000003</v>
      </c>
      <c r="U1239" s="30">
        <f t="shared" si="2033"/>
        <v>8678.7101019999991</v>
      </c>
      <c r="V1239" s="30">
        <f t="shared" si="2033"/>
        <v>0</v>
      </c>
      <c r="W1239" s="30">
        <f t="shared" si="2033"/>
        <v>18326.616255999998</v>
      </c>
      <c r="X1239" s="30">
        <f t="shared" si="2033"/>
        <v>31124.409578999999</v>
      </c>
      <c r="Y1239" s="30">
        <f t="shared" si="2033"/>
        <v>969.19605200000001</v>
      </c>
      <c r="Z1239" s="30">
        <f t="shared" si="2033"/>
        <v>1519.8756269999999</v>
      </c>
      <c r="AA1239" s="30">
        <f t="shared" si="2033"/>
        <v>0</v>
      </c>
      <c r="AB1239" s="30">
        <f t="shared" si="2033"/>
        <v>0</v>
      </c>
      <c r="AC1239" s="67"/>
      <c r="AD1239" s="55"/>
    </row>
    <row r="1240" spans="1:30" s="52" customFormat="1">
      <c r="A1240" s="95" t="s">
        <v>526</v>
      </c>
      <c r="B1240" s="29">
        <f xml:space="preserve"> 189796/2</f>
        <v>94898</v>
      </c>
      <c r="C1240" s="163">
        <f t="shared" si="1937"/>
        <v>7908.17</v>
      </c>
      <c r="D1240" s="38">
        <v>1.6500000000000001E-2</v>
      </c>
      <c r="E1240" s="38">
        <v>0.1429</v>
      </c>
      <c r="F1240" s="38">
        <v>5.8200000000000002E-2</v>
      </c>
      <c r="G1240" s="38">
        <v>7.4899999999999994E-2</v>
      </c>
      <c r="H1240" s="38">
        <v>4.0099999999999997E-2</v>
      </c>
      <c r="I1240" s="38">
        <v>0.1406</v>
      </c>
      <c r="J1240" s="38">
        <v>2.0299999999999999E-2</v>
      </c>
      <c r="K1240" s="38">
        <v>3.2099999999999997E-2</v>
      </c>
      <c r="L1240" s="38">
        <v>1.5900000000000001E-2</v>
      </c>
      <c r="M1240" s="38">
        <v>2.5499999999999998E-2</v>
      </c>
      <c r="N1240" s="38">
        <v>0.1389</v>
      </c>
      <c r="O1240" s="38">
        <v>2.35E-2</v>
      </c>
      <c r="P1240" s="38">
        <v>0</v>
      </c>
      <c r="Q1240" s="38">
        <v>3.5900000000000001E-2</v>
      </c>
      <c r="R1240" s="38">
        <v>1.8100000000000002E-2</v>
      </c>
      <c r="S1240" s="38">
        <v>4.1999999999999997E-3</v>
      </c>
      <c r="T1240" s="38">
        <v>5.11E-2</v>
      </c>
      <c r="U1240" s="38">
        <v>1.7299999999999999E-2</v>
      </c>
      <c r="V1240" s="38">
        <v>3.6799999999999999E-2</v>
      </c>
      <c r="W1240" s="38">
        <v>4.4299999999999999E-2</v>
      </c>
      <c r="X1240" s="38">
        <v>5.9900000000000002E-2</v>
      </c>
      <c r="Y1240" s="38">
        <v>2.3999999999999998E-3</v>
      </c>
      <c r="Z1240" s="5">
        <v>0</v>
      </c>
      <c r="AA1240" s="5">
        <v>5.9999999999999995E-4</v>
      </c>
      <c r="AB1240" s="5">
        <v>0</v>
      </c>
      <c r="AC1240" s="67"/>
      <c r="AD1240" s="55"/>
    </row>
    <row r="1241" spans="1:30" s="52" customFormat="1">
      <c r="A1241" s="104"/>
      <c r="B1241" s="24"/>
      <c r="C1241" s="163"/>
      <c r="D1241" s="30">
        <f t="shared" ref="D1241" si="2034">$C1240*D1240</f>
        <v>130.48480499999999</v>
      </c>
      <c r="E1241" s="30">
        <f t="shared" ref="E1241" si="2035">$C1240*E1240</f>
        <v>1130.077493</v>
      </c>
      <c r="F1241" s="30">
        <f t="shared" ref="F1241:AB1241" si="2036">$C1240*F1240</f>
        <v>460.255494</v>
      </c>
      <c r="G1241" s="30">
        <f t="shared" si="2036"/>
        <v>592.32193299999994</v>
      </c>
      <c r="H1241" s="30">
        <f t="shared" si="2036"/>
        <v>317.117617</v>
      </c>
      <c r="I1241" s="30">
        <f t="shared" si="2036"/>
        <v>1111.888702</v>
      </c>
      <c r="J1241" s="30">
        <f t="shared" si="2036"/>
        <v>160.53585099999998</v>
      </c>
      <c r="K1241" s="30">
        <f t="shared" si="2036"/>
        <v>253.85225699999998</v>
      </c>
      <c r="L1241" s="30">
        <f t="shared" si="2036"/>
        <v>125.73990300000001</v>
      </c>
      <c r="M1241" s="30">
        <f t="shared" si="2036"/>
        <v>201.65833499999999</v>
      </c>
      <c r="N1241" s="30">
        <f t="shared" si="2036"/>
        <v>1098.4448130000001</v>
      </c>
      <c r="O1241" s="30">
        <f t="shared" si="2036"/>
        <v>185.841995</v>
      </c>
      <c r="P1241" s="30">
        <f t="shared" si="2036"/>
        <v>0</v>
      </c>
      <c r="Q1241" s="30">
        <f t="shared" si="2036"/>
        <v>283.90330299999999</v>
      </c>
      <c r="R1241" s="30">
        <f t="shared" si="2036"/>
        <v>143.137877</v>
      </c>
      <c r="S1241" s="30">
        <f t="shared" si="2036"/>
        <v>33.214314000000002</v>
      </c>
      <c r="T1241" s="30">
        <f t="shared" si="2036"/>
        <v>404.10748699999999</v>
      </c>
      <c r="U1241" s="30">
        <f t="shared" si="2036"/>
        <v>136.811341</v>
      </c>
      <c r="V1241" s="30">
        <f t="shared" si="2036"/>
        <v>291.02065599999997</v>
      </c>
      <c r="W1241" s="30">
        <f t="shared" si="2036"/>
        <v>350.331931</v>
      </c>
      <c r="X1241" s="30">
        <f t="shared" si="2036"/>
        <v>473.69938300000001</v>
      </c>
      <c r="Y1241" s="30">
        <f t="shared" si="2036"/>
        <v>18.979607999999999</v>
      </c>
      <c r="Z1241" s="30">
        <f t="shared" si="2036"/>
        <v>0</v>
      </c>
      <c r="AA1241" s="30">
        <f t="shared" si="2036"/>
        <v>4.7449019999999997</v>
      </c>
      <c r="AB1241" s="30">
        <f t="shared" si="2036"/>
        <v>0</v>
      </c>
      <c r="AC1241" s="67"/>
      <c r="AD1241" s="55"/>
    </row>
    <row r="1242" spans="1:30" s="52" customFormat="1">
      <c r="A1242" s="95" t="s">
        <v>527</v>
      </c>
      <c r="B1242" s="29">
        <f xml:space="preserve"> 189796/2</f>
        <v>94898</v>
      </c>
      <c r="C1242" s="163">
        <f t="shared" si="1937"/>
        <v>7908.17</v>
      </c>
      <c r="D1242" s="38">
        <v>0.1103</v>
      </c>
      <c r="E1242" s="38"/>
      <c r="F1242" s="38">
        <v>0</v>
      </c>
      <c r="G1242" s="38">
        <v>0</v>
      </c>
      <c r="H1242" s="38">
        <v>0.374</v>
      </c>
      <c r="I1242" s="38"/>
      <c r="J1242" s="38"/>
      <c r="K1242" s="38"/>
      <c r="L1242" s="38">
        <v>0</v>
      </c>
      <c r="M1242" s="38">
        <v>0.2291</v>
      </c>
      <c r="N1242" s="38">
        <v>0</v>
      </c>
      <c r="O1242" s="38"/>
      <c r="P1242" s="38"/>
      <c r="Q1242" s="38">
        <v>0</v>
      </c>
      <c r="R1242" s="38"/>
      <c r="S1242" s="38">
        <v>0</v>
      </c>
      <c r="T1242" s="38">
        <v>0</v>
      </c>
      <c r="U1242" s="38"/>
      <c r="V1242" s="38">
        <v>0.28660000000000002</v>
      </c>
      <c r="W1242" s="38">
        <v>0</v>
      </c>
      <c r="X1242" s="38">
        <v>0</v>
      </c>
      <c r="Y1242" s="38">
        <v>0</v>
      </c>
      <c r="Z1242" s="5"/>
      <c r="AA1242" s="5"/>
      <c r="AB1242" s="5"/>
      <c r="AC1242" s="67"/>
      <c r="AD1242" s="55"/>
    </row>
    <row r="1243" spans="1:30" s="52" customFormat="1">
      <c r="A1243" s="104"/>
      <c r="B1243" s="24"/>
      <c r="C1243" s="84"/>
      <c r="D1243" s="30">
        <f>$C1242*D1242</f>
        <v>872.27115099999992</v>
      </c>
      <c r="E1243" s="30">
        <f t="shared" ref="E1243" si="2037">$C1242*E1242</f>
        <v>0</v>
      </c>
      <c r="F1243" s="30">
        <f t="shared" ref="F1243" si="2038">$C1242*F1242</f>
        <v>0</v>
      </c>
      <c r="G1243" s="30">
        <f t="shared" ref="G1243:AB1243" si="2039">$C1242*G1242</f>
        <v>0</v>
      </c>
      <c r="H1243" s="30">
        <f t="shared" si="2039"/>
        <v>2957.6555800000001</v>
      </c>
      <c r="I1243" s="30">
        <f t="shared" si="2039"/>
        <v>0</v>
      </c>
      <c r="J1243" s="30">
        <f t="shared" si="2039"/>
        <v>0</v>
      </c>
      <c r="K1243" s="30">
        <f t="shared" si="2039"/>
        <v>0</v>
      </c>
      <c r="L1243" s="30">
        <f t="shared" si="2039"/>
        <v>0</v>
      </c>
      <c r="M1243" s="30">
        <f t="shared" si="2039"/>
        <v>1811.761747</v>
      </c>
      <c r="N1243" s="30">
        <f t="shared" si="2039"/>
        <v>0</v>
      </c>
      <c r="O1243" s="30">
        <f t="shared" si="2039"/>
        <v>0</v>
      </c>
      <c r="P1243" s="30">
        <f t="shared" si="2039"/>
        <v>0</v>
      </c>
      <c r="Q1243" s="30">
        <f t="shared" si="2039"/>
        <v>0</v>
      </c>
      <c r="R1243" s="30">
        <f t="shared" si="2039"/>
        <v>0</v>
      </c>
      <c r="S1243" s="30">
        <f t="shared" si="2039"/>
        <v>0</v>
      </c>
      <c r="T1243" s="30">
        <f t="shared" si="2039"/>
        <v>0</v>
      </c>
      <c r="U1243" s="30">
        <f t="shared" si="2039"/>
        <v>0</v>
      </c>
      <c r="V1243" s="30">
        <f t="shared" si="2039"/>
        <v>2266.481522</v>
      </c>
      <c r="W1243" s="30">
        <f t="shared" si="2039"/>
        <v>0</v>
      </c>
      <c r="X1243" s="30">
        <f t="shared" si="2039"/>
        <v>0</v>
      </c>
      <c r="Y1243" s="30">
        <f t="shared" si="2039"/>
        <v>0</v>
      </c>
      <c r="Z1243" s="30">
        <f t="shared" si="2039"/>
        <v>0</v>
      </c>
      <c r="AA1243" s="30">
        <f t="shared" si="2039"/>
        <v>0</v>
      </c>
      <c r="AB1243" s="30">
        <f t="shared" si="2039"/>
        <v>0</v>
      </c>
      <c r="AC1243" s="67"/>
      <c r="AD1243" s="55"/>
    </row>
    <row r="1244" spans="1:30" s="52" customFormat="1">
      <c r="A1244" s="50" t="s">
        <v>50</v>
      </c>
      <c r="B1244" s="33">
        <f>SUM(B1182:B1242)</f>
        <v>34422564</v>
      </c>
      <c r="C1244" s="51">
        <f>SUM(C1182:C1242)</f>
        <v>2868546.99</v>
      </c>
      <c r="D1244" s="51">
        <f>D1183+D1185+D1187+D1189+D1191+D1193+D1195+D1197+D1199+D1201+D1203+D1205+D1207+D1209+D1211+D1213+D1215+D1217+D1219+D1221+D1223+D1225+D1227+D1229+D1231+D1233+D1235+D1237+D1239+D1241+D1243</f>
        <v>118131.49969699998</v>
      </c>
      <c r="E1244" s="51">
        <f>E1183+E1185+E1187+E1189+E1191+E1193+E1195+E1197+E1199+E1201+E1203+E1205+E1207+E1209+E1211+E1213+E1215+E1217+E1219+E1221+E1223+E1225+E1227+E1229+E1231+E1233+E1235+E1237+E1239+E1241+E1243</f>
        <v>55549.812774999999</v>
      </c>
      <c r="F1244" s="51">
        <f t="shared" ref="F1244" si="2040">F1183+F1185+F1187+F1189+F1191+F1193+F1195+F1197+F1199+F1201+F1203+F1205+F1207+F1209+F1211+F1213+F1215+F1217+F1219+F1221+F1223+F1225+F1227+F1229+F1231+F1233+F1235+F1237+F1239+F1241+F1243</f>
        <v>26853.441013000003</v>
      </c>
      <c r="G1244" s="51">
        <f t="shared" ref="G1244" si="2041">G1183+G1185+G1187+G1189+G1191+G1193+G1195+G1197+G1199+G1201+G1203+G1205+G1207+G1209+G1211+G1213+G1215+G1217+G1219+G1221+G1223+G1225+G1227+G1229+G1231+G1233+G1235+G1237+G1239+G1241+G1243</f>
        <v>41316.930782999996</v>
      </c>
      <c r="H1244" s="51">
        <f t="shared" ref="H1244:AB1244" si="2042">H1183+H1185+H1187+H1189+H1191+H1193+H1195+H1197+H1199+H1201+H1203+H1205+H1207+H1209+H1211+H1213+H1215+H1217+H1219+H1221+H1223+H1225+H1227+H1229+H1231+H1233+H1235+H1237+H1239+H1241+H1243</f>
        <v>25866.362827000001</v>
      </c>
      <c r="I1244" s="51">
        <f t="shared" si="2042"/>
        <v>43736.566151999999</v>
      </c>
      <c r="J1244" s="51">
        <f t="shared" si="2042"/>
        <v>8420.6378860000004</v>
      </c>
      <c r="K1244" s="51">
        <f t="shared" si="2042"/>
        <v>13984.672049999999</v>
      </c>
      <c r="L1244" s="51">
        <f t="shared" si="2042"/>
        <v>9827.5195799999983</v>
      </c>
      <c r="M1244" s="51">
        <f t="shared" si="2042"/>
        <v>107667.41831500002</v>
      </c>
      <c r="N1244" s="51">
        <f t="shared" si="2042"/>
        <v>42411.915749</v>
      </c>
      <c r="O1244" s="51">
        <f t="shared" si="2042"/>
        <v>7904.1476969999994</v>
      </c>
      <c r="P1244" s="51">
        <f t="shared" si="2042"/>
        <v>8488.2239210000007</v>
      </c>
      <c r="Q1244" s="51">
        <f t="shared" si="2042"/>
        <v>104529.67799000001</v>
      </c>
      <c r="R1244" s="51">
        <f t="shared" si="2042"/>
        <v>14582.987079</v>
      </c>
      <c r="S1244" s="51">
        <f t="shared" si="2042"/>
        <v>13223.458051999998</v>
      </c>
      <c r="T1244" s="51">
        <f t="shared" si="2042"/>
        <v>1897192.7254329999</v>
      </c>
      <c r="U1244" s="51">
        <f t="shared" si="2042"/>
        <v>13865.093709999999</v>
      </c>
      <c r="V1244" s="51">
        <f t="shared" si="2042"/>
        <v>18009.900245000001</v>
      </c>
      <c r="W1244" s="51">
        <f t="shared" si="2042"/>
        <v>37332.813027000004</v>
      </c>
      <c r="X1244" s="51">
        <f t="shared" si="2042"/>
        <v>240995.842687</v>
      </c>
      <c r="Y1244" s="51">
        <f t="shared" si="2042"/>
        <v>9118.8479559999978</v>
      </c>
      <c r="Z1244" s="51">
        <f t="shared" si="2042"/>
        <v>9356.6208000000006</v>
      </c>
      <c r="AA1244" s="51">
        <f t="shared" si="2042"/>
        <v>179.87457599999996</v>
      </c>
      <c r="AB1244" s="51">
        <f t="shared" si="2042"/>
        <v>0</v>
      </c>
      <c r="AC1244" s="67"/>
      <c r="AD1244" s="55"/>
    </row>
    <row r="1245" spans="1:30" s="52" customFormat="1">
      <c r="A1245" s="54"/>
      <c r="B1245" s="7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67"/>
      <c r="AD1245" s="55"/>
    </row>
    <row r="1246" spans="1:30" s="52" customFormat="1">
      <c r="A1246" s="54"/>
      <c r="B1246" s="7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67"/>
      <c r="AD1246" s="55"/>
    </row>
    <row r="1247" spans="1:30" s="52" customFormat="1" ht="13.8" thickBot="1">
      <c r="A1247" s="81" t="s">
        <v>359</v>
      </c>
      <c r="B1247" s="126"/>
      <c r="C1247" s="157"/>
      <c r="D1247" s="126"/>
      <c r="E1247" s="126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67"/>
      <c r="AD1247" s="55"/>
    </row>
    <row r="1248" spans="1:30" s="52" customFormat="1" ht="13.8" thickBot="1">
      <c r="A1248" s="112" t="s">
        <v>1</v>
      </c>
      <c r="B1248" s="132" t="s">
        <v>2</v>
      </c>
      <c r="C1248" s="168" t="s">
        <v>3</v>
      </c>
      <c r="D1248" s="213" t="s">
        <v>4</v>
      </c>
      <c r="E1248" s="214"/>
      <c r="F1248" s="214"/>
      <c r="G1248" s="214"/>
      <c r="H1248" s="214"/>
      <c r="I1248" s="214"/>
      <c r="J1248" s="214"/>
      <c r="K1248" s="214"/>
      <c r="L1248" s="214"/>
      <c r="M1248" s="214"/>
      <c r="N1248" s="214"/>
      <c r="O1248" s="214"/>
      <c r="P1248" s="214"/>
      <c r="Q1248" s="214"/>
      <c r="R1248" s="214"/>
      <c r="S1248" s="214"/>
      <c r="T1248" s="214"/>
      <c r="U1248" s="214"/>
      <c r="V1248" s="214"/>
      <c r="W1248" s="214"/>
      <c r="X1248" s="214"/>
      <c r="Y1248" s="214"/>
      <c r="Z1248" s="122"/>
      <c r="AA1248" s="122"/>
      <c r="AB1248" s="122"/>
      <c r="AC1248" s="67"/>
      <c r="AD1248" s="55"/>
    </row>
    <row r="1249" spans="1:30" s="52" customFormat="1">
      <c r="A1249" s="114" t="s">
        <v>5</v>
      </c>
      <c r="B1249" s="115" t="s">
        <v>6</v>
      </c>
      <c r="C1249" s="159" t="s">
        <v>6</v>
      </c>
      <c r="D1249" s="216"/>
      <c r="E1249" s="216"/>
      <c r="F1249" s="216"/>
      <c r="G1249" s="216"/>
      <c r="H1249" s="216"/>
      <c r="I1249" s="216"/>
      <c r="J1249" s="216"/>
      <c r="K1249" s="216"/>
      <c r="L1249" s="216"/>
      <c r="M1249" s="216"/>
      <c r="N1249" s="216"/>
      <c r="O1249" s="216"/>
      <c r="P1249" s="216"/>
      <c r="Q1249" s="216"/>
      <c r="R1249" s="216"/>
      <c r="S1249" s="216"/>
      <c r="T1249" s="216"/>
      <c r="U1249" s="216"/>
      <c r="V1249" s="216"/>
      <c r="W1249" s="216"/>
      <c r="X1249" s="216"/>
      <c r="Y1249" s="216"/>
      <c r="Z1249" s="115" t="s">
        <v>7</v>
      </c>
      <c r="AA1249" s="115"/>
      <c r="AB1249" s="115"/>
      <c r="AC1249" s="67"/>
      <c r="AD1249" s="55"/>
    </row>
    <row r="1250" spans="1:30" s="52" customFormat="1">
      <c r="A1250" s="114" t="s">
        <v>8</v>
      </c>
      <c r="B1250" s="115" t="s">
        <v>9</v>
      </c>
      <c r="C1250" s="159" t="s">
        <v>9</v>
      </c>
      <c r="D1250" s="119" t="s">
        <v>10</v>
      </c>
      <c r="E1250" s="115" t="s">
        <v>11</v>
      </c>
      <c r="F1250" s="115" t="s">
        <v>12</v>
      </c>
      <c r="G1250" s="115" t="s">
        <v>13</v>
      </c>
      <c r="H1250" s="115" t="s">
        <v>14</v>
      </c>
      <c r="I1250" s="115" t="s">
        <v>15</v>
      </c>
      <c r="J1250" s="115" t="s">
        <v>16</v>
      </c>
      <c r="K1250" s="115" t="s">
        <v>17</v>
      </c>
      <c r="L1250" s="115" t="s">
        <v>18</v>
      </c>
      <c r="M1250" s="115" t="s">
        <v>19</v>
      </c>
      <c r="N1250" s="115" t="s">
        <v>20</v>
      </c>
      <c r="O1250" s="115" t="s">
        <v>169</v>
      </c>
      <c r="P1250" s="115" t="s">
        <v>21</v>
      </c>
      <c r="Q1250" s="115" t="s">
        <v>22</v>
      </c>
      <c r="R1250" s="115" t="s">
        <v>23</v>
      </c>
      <c r="S1250" s="115" t="s">
        <v>24</v>
      </c>
      <c r="T1250" s="115" t="s">
        <v>25</v>
      </c>
      <c r="U1250" s="115" t="s">
        <v>26</v>
      </c>
      <c r="V1250" s="115" t="s">
        <v>27</v>
      </c>
      <c r="W1250" s="115" t="s">
        <v>28</v>
      </c>
      <c r="X1250" s="115" t="s">
        <v>29</v>
      </c>
      <c r="Y1250" s="115" t="s">
        <v>30</v>
      </c>
      <c r="Z1250" s="115" t="s">
        <v>31</v>
      </c>
      <c r="AA1250" s="115" t="s">
        <v>484</v>
      </c>
      <c r="AB1250" s="115" t="s">
        <v>467</v>
      </c>
      <c r="AC1250" s="67"/>
      <c r="AD1250" s="55"/>
    </row>
    <row r="1251" spans="1:30" s="52" customFormat="1">
      <c r="A1251" s="114"/>
      <c r="B1251" s="115"/>
      <c r="C1251" s="159" t="s">
        <v>625</v>
      </c>
      <c r="D1251" s="116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  <c r="Z1251" s="117"/>
      <c r="AA1251" s="117"/>
      <c r="AB1251" s="117"/>
      <c r="AC1251" s="67"/>
      <c r="AD1251" s="55"/>
    </row>
    <row r="1252" spans="1:30" s="52" customFormat="1">
      <c r="A1252" s="174" t="s">
        <v>360</v>
      </c>
      <c r="B1252" s="74">
        <v>1677460.8988025351</v>
      </c>
      <c r="C1252" s="163">
        <f>ROUND(B1252/12,2)</f>
        <v>139788.41</v>
      </c>
      <c r="D1252" s="10"/>
      <c r="E1252" s="37"/>
      <c r="F1252" s="5">
        <v>5.5999999999999999E-3</v>
      </c>
      <c r="G1252" s="5">
        <v>0.97560000000000002</v>
      </c>
      <c r="H1252" s="10"/>
      <c r="I1252" s="10"/>
      <c r="J1252" s="10"/>
      <c r="K1252" s="10"/>
      <c r="L1252" s="5">
        <v>7.4999999999999997E-3</v>
      </c>
      <c r="M1252" s="10"/>
      <c r="N1252" s="10"/>
      <c r="O1252" s="10"/>
      <c r="P1252" s="10"/>
      <c r="Q1252" s="10"/>
      <c r="R1252" s="10"/>
      <c r="S1252" s="10"/>
      <c r="T1252" s="10"/>
      <c r="U1252" s="10">
        <v>1.1299999999999999E-2</v>
      </c>
      <c r="V1252" s="10"/>
      <c r="W1252" s="10"/>
      <c r="X1252" s="10"/>
      <c r="Y1252" s="10"/>
      <c r="Z1252" s="10"/>
      <c r="AA1252" s="10"/>
      <c r="AB1252" s="10"/>
      <c r="AC1252" s="67"/>
      <c r="AD1252" s="55"/>
    </row>
    <row r="1253" spans="1:30" s="52" customFormat="1">
      <c r="A1253" s="104"/>
      <c r="B1253" s="24"/>
      <c r="C1253" s="163"/>
      <c r="D1253" s="30">
        <f>$C1252*D1252</f>
        <v>0</v>
      </c>
      <c r="E1253" s="30">
        <f t="shared" ref="E1253" si="2043">$C1252*E1252</f>
        <v>0</v>
      </c>
      <c r="F1253" s="30">
        <f t="shared" ref="F1253" si="2044">$C1252*F1252</f>
        <v>782.81509600000004</v>
      </c>
      <c r="G1253" s="30">
        <f t="shared" ref="G1253:AB1253" si="2045">$C1252*G1252</f>
        <v>136377.57279599999</v>
      </c>
      <c r="H1253" s="30">
        <f t="shared" si="2045"/>
        <v>0</v>
      </c>
      <c r="I1253" s="30">
        <f t="shared" si="2045"/>
        <v>0</v>
      </c>
      <c r="J1253" s="30">
        <f t="shared" si="2045"/>
        <v>0</v>
      </c>
      <c r="K1253" s="30">
        <f t="shared" si="2045"/>
        <v>0</v>
      </c>
      <c r="L1253" s="30">
        <f t="shared" si="2045"/>
        <v>1048.4130749999999</v>
      </c>
      <c r="M1253" s="30">
        <f t="shared" si="2045"/>
        <v>0</v>
      </c>
      <c r="N1253" s="30">
        <f t="shared" si="2045"/>
        <v>0</v>
      </c>
      <c r="O1253" s="30">
        <f t="shared" si="2045"/>
        <v>0</v>
      </c>
      <c r="P1253" s="30">
        <f t="shared" si="2045"/>
        <v>0</v>
      </c>
      <c r="Q1253" s="30">
        <f t="shared" si="2045"/>
        <v>0</v>
      </c>
      <c r="R1253" s="30">
        <f t="shared" si="2045"/>
        <v>0</v>
      </c>
      <c r="S1253" s="30">
        <f t="shared" si="2045"/>
        <v>0</v>
      </c>
      <c r="T1253" s="30">
        <f t="shared" si="2045"/>
        <v>0</v>
      </c>
      <c r="U1253" s="30">
        <f t="shared" si="2045"/>
        <v>1579.609033</v>
      </c>
      <c r="V1253" s="30">
        <f t="shared" si="2045"/>
        <v>0</v>
      </c>
      <c r="W1253" s="30">
        <f t="shared" si="2045"/>
        <v>0</v>
      </c>
      <c r="X1253" s="30">
        <f t="shared" si="2045"/>
        <v>0</v>
      </c>
      <c r="Y1253" s="30">
        <f t="shared" si="2045"/>
        <v>0</v>
      </c>
      <c r="Z1253" s="30">
        <f t="shared" si="2045"/>
        <v>0</v>
      </c>
      <c r="AA1253" s="30">
        <f t="shared" si="2045"/>
        <v>0</v>
      </c>
      <c r="AB1253" s="30">
        <f t="shared" si="2045"/>
        <v>0</v>
      </c>
      <c r="AC1253" s="67"/>
      <c r="AD1253" s="55"/>
    </row>
    <row r="1254" spans="1:30" s="52" customFormat="1">
      <c r="A1254" s="174" t="s">
        <v>361</v>
      </c>
      <c r="B1254" s="74">
        <v>2392970.8832413247</v>
      </c>
      <c r="C1254" s="163">
        <f t="shared" ref="C1254:C1266" si="2046">ROUND(B1254/12,2)</f>
        <v>199414.24</v>
      </c>
      <c r="D1254" s="10"/>
      <c r="E1254" s="37"/>
      <c r="F1254" s="5"/>
      <c r="G1254" s="5">
        <v>0.94469999999999998</v>
      </c>
      <c r="H1254" s="10"/>
      <c r="I1254" s="10"/>
      <c r="J1254" s="10"/>
      <c r="K1254" s="10"/>
      <c r="L1254" s="5">
        <v>2.9000000000000001E-2</v>
      </c>
      <c r="M1254" s="10"/>
      <c r="N1254" s="10"/>
      <c r="O1254" s="10"/>
      <c r="P1254" s="10"/>
      <c r="Q1254" s="10"/>
      <c r="R1254" s="10"/>
      <c r="S1254" s="10"/>
      <c r="T1254" s="10"/>
      <c r="U1254" s="10">
        <v>2.63E-2</v>
      </c>
      <c r="V1254" s="10"/>
      <c r="W1254" s="10"/>
      <c r="X1254" s="10"/>
      <c r="Y1254" s="10"/>
      <c r="Z1254" s="10"/>
      <c r="AA1254" s="10"/>
      <c r="AB1254" s="10"/>
      <c r="AC1254" s="67"/>
      <c r="AD1254" s="55"/>
    </row>
    <row r="1255" spans="1:30" s="52" customFormat="1">
      <c r="A1255" s="104"/>
      <c r="B1255" s="24"/>
      <c r="C1255" s="163"/>
      <c r="D1255" s="30">
        <f>$C1254*D1254</f>
        <v>0</v>
      </c>
      <c r="E1255" s="30">
        <f t="shared" ref="E1255" si="2047">$C1254*E1254</f>
        <v>0</v>
      </c>
      <c r="F1255" s="30">
        <f t="shared" ref="F1255" si="2048">$C1254*F1254</f>
        <v>0</v>
      </c>
      <c r="G1255" s="30">
        <f t="shared" ref="G1255:AB1255" si="2049">$C1254*G1254</f>
        <v>188386.63252799999</v>
      </c>
      <c r="H1255" s="30">
        <f t="shared" si="2049"/>
        <v>0</v>
      </c>
      <c r="I1255" s="30">
        <f t="shared" si="2049"/>
        <v>0</v>
      </c>
      <c r="J1255" s="30">
        <f t="shared" si="2049"/>
        <v>0</v>
      </c>
      <c r="K1255" s="30">
        <f t="shared" si="2049"/>
        <v>0</v>
      </c>
      <c r="L1255" s="30">
        <f t="shared" si="2049"/>
        <v>5783.01296</v>
      </c>
      <c r="M1255" s="30">
        <f t="shared" si="2049"/>
        <v>0</v>
      </c>
      <c r="N1255" s="30">
        <f t="shared" si="2049"/>
        <v>0</v>
      </c>
      <c r="O1255" s="30">
        <f t="shared" si="2049"/>
        <v>0</v>
      </c>
      <c r="P1255" s="30">
        <f t="shared" si="2049"/>
        <v>0</v>
      </c>
      <c r="Q1255" s="30">
        <f t="shared" si="2049"/>
        <v>0</v>
      </c>
      <c r="R1255" s="30">
        <f t="shared" si="2049"/>
        <v>0</v>
      </c>
      <c r="S1255" s="30">
        <f t="shared" si="2049"/>
        <v>0</v>
      </c>
      <c r="T1255" s="30">
        <f t="shared" si="2049"/>
        <v>0</v>
      </c>
      <c r="U1255" s="30">
        <f t="shared" si="2049"/>
        <v>5244.5945119999997</v>
      </c>
      <c r="V1255" s="30">
        <f t="shared" si="2049"/>
        <v>0</v>
      </c>
      <c r="W1255" s="30">
        <f t="shared" si="2049"/>
        <v>0</v>
      </c>
      <c r="X1255" s="30">
        <f t="shared" si="2049"/>
        <v>0</v>
      </c>
      <c r="Y1255" s="30">
        <f t="shared" si="2049"/>
        <v>0</v>
      </c>
      <c r="Z1255" s="30">
        <f t="shared" si="2049"/>
        <v>0</v>
      </c>
      <c r="AA1255" s="30">
        <f t="shared" si="2049"/>
        <v>0</v>
      </c>
      <c r="AB1255" s="30">
        <f t="shared" si="2049"/>
        <v>0</v>
      </c>
      <c r="AC1255" s="67"/>
      <c r="AD1255" s="55"/>
    </row>
    <row r="1256" spans="1:30" s="52" customFormat="1">
      <c r="A1256" s="174" t="s">
        <v>362</v>
      </c>
      <c r="B1256" s="74">
        <v>3905985.080480752</v>
      </c>
      <c r="C1256" s="163">
        <f t="shared" si="2046"/>
        <v>325498.76</v>
      </c>
      <c r="D1256" s="10"/>
      <c r="E1256" s="37"/>
      <c r="F1256" s="5">
        <v>7.0300000000000001E-2</v>
      </c>
      <c r="G1256" s="5">
        <v>0.88080000000000003</v>
      </c>
      <c r="H1256" s="10"/>
      <c r="I1256" s="10"/>
      <c r="J1256" s="10"/>
      <c r="K1256" s="10"/>
      <c r="L1256" s="5">
        <v>8.0999999999999996E-3</v>
      </c>
      <c r="M1256" s="10"/>
      <c r="N1256" s="10"/>
      <c r="O1256" s="10"/>
      <c r="P1256" s="10"/>
      <c r="Q1256" s="10"/>
      <c r="R1256" s="10"/>
      <c r="S1256" s="10"/>
      <c r="T1256" s="10"/>
      <c r="U1256" s="10">
        <v>4.0800000000000003E-2</v>
      </c>
      <c r="V1256" s="10"/>
      <c r="W1256" s="10"/>
      <c r="X1256" s="10"/>
      <c r="Y1256" s="10"/>
      <c r="Z1256" s="10"/>
      <c r="AA1256" s="10"/>
      <c r="AB1256" s="10"/>
      <c r="AC1256" s="67"/>
      <c r="AD1256" s="55"/>
    </row>
    <row r="1257" spans="1:30" s="52" customFormat="1">
      <c r="A1257" s="104"/>
      <c r="B1257" s="24"/>
      <c r="C1257" s="163"/>
      <c r="D1257" s="30">
        <f>$C1256*D1256</f>
        <v>0</v>
      </c>
      <c r="E1257" s="30">
        <f t="shared" ref="E1257" si="2050">$C1256*E1256</f>
        <v>0</v>
      </c>
      <c r="F1257" s="30">
        <f t="shared" ref="F1257" si="2051">$C1256*F1256</f>
        <v>22882.562828000002</v>
      </c>
      <c r="G1257" s="30">
        <f t="shared" ref="G1257:AB1257" si="2052">$C1256*G1256</f>
        <v>286699.30780800001</v>
      </c>
      <c r="H1257" s="30">
        <f t="shared" si="2052"/>
        <v>0</v>
      </c>
      <c r="I1257" s="30">
        <f t="shared" si="2052"/>
        <v>0</v>
      </c>
      <c r="J1257" s="30">
        <f t="shared" si="2052"/>
        <v>0</v>
      </c>
      <c r="K1257" s="30">
        <f t="shared" si="2052"/>
        <v>0</v>
      </c>
      <c r="L1257" s="30">
        <f t="shared" si="2052"/>
        <v>2636.5399560000001</v>
      </c>
      <c r="M1257" s="30">
        <f t="shared" si="2052"/>
        <v>0</v>
      </c>
      <c r="N1257" s="30">
        <f t="shared" si="2052"/>
        <v>0</v>
      </c>
      <c r="O1257" s="30">
        <f t="shared" si="2052"/>
        <v>0</v>
      </c>
      <c r="P1257" s="30">
        <f t="shared" si="2052"/>
        <v>0</v>
      </c>
      <c r="Q1257" s="30">
        <f t="shared" si="2052"/>
        <v>0</v>
      </c>
      <c r="R1257" s="30">
        <f t="shared" si="2052"/>
        <v>0</v>
      </c>
      <c r="S1257" s="30">
        <f t="shared" si="2052"/>
        <v>0</v>
      </c>
      <c r="T1257" s="30">
        <f t="shared" si="2052"/>
        <v>0</v>
      </c>
      <c r="U1257" s="30">
        <f t="shared" si="2052"/>
        <v>13280.349408000002</v>
      </c>
      <c r="V1257" s="30">
        <f t="shared" si="2052"/>
        <v>0</v>
      </c>
      <c r="W1257" s="30">
        <f t="shared" si="2052"/>
        <v>0</v>
      </c>
      <c r="X1257" s="30">
        <f t="shared" si="2052"/>
        <v>0</v>
      </c>
      <c r="Y1257" s="30">
        <f t="shared" si="2052"/>
        <v>0</v>
      </c>
      <c r="Z1257" s="30">
        <f t="shared" si="2052"/>
        <v>0</v>
      </c>
      <c r="AA1257" s="30">
        <f t="shared" si="2052"/>
        <v>0</v>
      </c>
      <c r="AB1257" s="30">
        <f t="shared" si="2052"/>
        <v>0</v>
      </c>
      <c r="AC1257" s="67"/>
      <c r="AD1257" s="55"/>
    </row>
    <row r="1258" spans="1:30" s="52" customFormat="1">
      <c r="A1258" s="174" t="s">
        <v>363</v>
      </c>
      <c r="B1258" s="74">
        <v>17139372.597544268</v>
      </c>
      <c r="C1258" s="163">
        <f t="shared" si="2046"/>
        <v>1428281.05</v>
      </c>
      <c r="D1258" s="10"/>
      <c r="E1258" s="37"/>
      <c r="F1258" s="5">
        <v>4.24E-2</v>
      </c>
      <c r="G1258" s="5">
        <v>0.87760000000000005</v>
      </c>
      <c r="H1258" s="10"/>
      <c r="I1258" s="10"/>
      <c r="J1258" s="10"/>
      <c r="K1258" s="10"/>
      <c r="L1258" s="5">
        <v>4.2700000000000002E-2</v>
      </c>
      <c r="M1258" s="10"/>
      <c r="N1258" s="10"/>
      <c r="O1258" s="10"/>
      <c r="P1258" s="10"/>
      <c r="Q1258" s="10"/>
      <c r="R1258" s="10"/>
      <c r="S1258" s="10"/>
      <c r="T1258" s="10"/>
      <c r="U1258" s="10">
        <v>3.73E-2</v>
      </c>
      <c r="V1258" s="10"/>
      <c r="W1258" s="10"/>
      <c r="X1258" s="10"/>
      <c r="Y1258" s="10"/>
      <c r="Z1258" s="10"/>
      <c r="AA1258" s="10"/>
      <c r="AB1258" s="10"/>
      <c r="AC1258" s="67"/>
      <c r="AD1258" s="55"/>
    </row>
    <row r="1259" spans="1:30" s="52" customFormat="1" ht="13.65" customHeight="1">
      <c r="A1259" s="104"/>
      <c r="B1259" s="24"/>
      <c r="C1259" s="163"/>
      <c r="D1259" s="30">
        <f>$C1258*D1258</f>
        <v>0</v>
      </c>
      <c r="E1259" s="30">
        <f t="shared" ref="E1259" si="2053">$C1258*E1258</f>
        <v>0</v>
      </c>
      <c r="F1259" s="30">
        <f t="shared" ref="F1259" si="2054">$C1258*F1258</f>
        <v>60559.116520000003</v>
      </c>
      <c r="G1259" s="30">
        <f t="shared" ref="G1259:AB1259" si="2055">$C1258*G1258</f>
        <v>1253459.4494800002</v>
      </c>
      <c r="H1259" s="30">
        <f t="shared" si="2055"/>
        <v>0</v>
      </c>
      <c r="I1259" s="30">
        <f t="shared" si="2055"/>
        <v>0</v>
      </c>
      <c r="J1259" s="30">
        <f t="shared" si="2055"/>
        <v>0</v>
      </c>
      <c r="K1259" s="30">
        <f t="shared" si="2055"/>
        <v>0</v>
      </c>
      <c r="L1259" s="30">
        <f t="shared" si="2055"/>
        <v>60987.600835000005</v>
      </c>
      <c r="M1259" s="30">
        <f t="shared" si="2055"/>
        <v>0</v>
      </c>
      <c r="N1259" s="30">
        <f t="shared" si="2055"/>
        <v>0</v>
      </c>
      <c r="O1259" s="30">
        <f t="shared" si="2055"/>
        <v>0</v>
      </c>
      <c r="P1259" s="30">
        <f t="shared" si="2055"/>
        <v>0</v>
      </c>
      <c r="Q1259" s="30">
        <f t="shared" si="2055"/>
        <v>0</v>
      </c>
      <c r="R1259" s="30">
        <f t="shared" si="2055"/>
        <v>0</v>
      </c>
      <c r="S1259" s="30">
        <f t="shared" si="2055"/>
        <v>0</v>
      </c>
      <c r="T1259" s="30">
        <f t="shared" si="2055"/>
        <v>0</v>
      </c>
      <c r="U1259" s="30">
        <f t="shared" si="2055"/>
        <v>53274.883164999999</v>
      </c>
      <c r="V1259" s="30">
        <f t="shared" si="2055"/>
        <v>0</v>
      </c>
      <c r="W1259" s="30">
        <f t="shared" si="2055"/>
        <v>0</v>
      </c>
      <c r="X1259" s="30">
        <f t="shared" si="2055"/>
        <v>0</v>
      </c>
      <c r="Y1259" s="30">
        <f t="shared" si="2055"/>
        <v>0</v>
      </c>
      <c r="Z1259" s="30">
        <f t="shared" si="2055"/>
        <v>0</v>
      </c>
      <c r="AA1259" s="30">
        <f t="shared" si="2055"/>
        <v>0</v>
      </c>
      <c r="AB1259" s="30">
        <f t="shared" si="2055"/>
        <v>0</v>
      </c>
      <c r="AC1259" s="67"/>
      <c r="AD1259" s="55"/>
    </row>
    <row r="1260" spans="1:30" s="52" customFormat="1">
      <c r="A1260" s="174" t="s">
        <v>466</v>
      </c>
      <c r="B1260" s="74">
        <v>333747.70367847016</v>
      </c>
      <c r="C1260" s="163">
        <f t="shared" si="2046"/>
        <v>27812.31</v>
      </c>
      <c r="D1260" s="10"/>
      <c r="E1260" s="37">
        <v>5.3800000000000001E-2</v>
      </c>
      <c r="F1260" s="5">
        <v>4.2700000000000002E-2</v>
      </c>
      <c r="G1260" s="5">
        <v>0.66479999999999995</v>
      </c>
      <c r="H1260" s="10"/>
      <c r="I1260" s="10"/>
      <c r="J1260" s="10">
        <v>2.7099999999999999E-2</v>
      </c>
      <c r="K1260" s="10"/>
      <c r="L1260" s="5">
        <v>4.8500000000000001E-2</v>
      </c>
      <c r="M1260" s="10"/>
      <c r="N1260" s="10">
        <v>5.3100000000000001E-2</v>
      </c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>
        <v>0.11</v>
      </c>
      <c r="AC1260" s="67"/>
      <c r="AD1260" s="55"/>
    </row>
    <row r="1261" spans="1:30" s="52" customFormat="1">
      <c r="A1261" s="104"/>
      <c r="B1261" s="24"/>
      <c r="C1261" s="163"/>
      <c r="D1261" s="30">
        <f>$C1260*D1260</f>
        <v>0</v>
      </c>
      <c r="E1261" s="30">
        <f t="shared" ref="E1261" si="2056">$C1260*E1260</f>
        <v>1496.3022780000001</v>
      </c>
      <c r="F1261" s="30">
        <f t="shared" ref="F1261" si="2057">$C1260*F1260</f>
        <v>1187.5856370000001</v>
      </c>
      <c r="G1261" s="30">
        <f t="shared" ref="G1261:AB1261" si="2058">$C1260*G1260</f>
        <v>18489.623688</v>
      </c>
      <c r="H1261" s="30">
        <f t="shared" si="2058"/>
        <v>0</v>
      </c>
      <c r="I1261" s="30">
        <f t="shared" si="2058"/>
        <v>0</v>
      </c>
      <c r="J1261" s="30">
        <f t="shared" si="2058"/>
        <v>753.71360100000004</v>
      </c>
      <c r="K1261" s="30">
        <f t="shared" si="2058"/>
        <v>0</v>
      </c>
      <c r="L1261" s="30">
        <f t="shared" si="2058"/>
        <v>1348.8970350000002</v>
      </c>
      <c r="M1261" s="30">
        <f t="shared" si="2058"/>
        <v>0</v>
      </c>
      <c r="N1261" s="30">
        <f t="shared" si="2058"/>
        <v>1476.8336610000001</v>
      </c>
      <c r="O1261" s="30">
        <f t="shared" si="2058"/>
        <v>0</v>
      </c>
      <c r="P1261" s="30">
        <f t="shared" si="2058"/>
        <v>0</v>
      </c>
      <c r="Q1261" s="30">
        <f t="shared" si="2058"/>
        <v>0</v>
      </c>
      <c r="R1261" s="30">
        <f t="shared" si="2058"/>
        <v>0</v>
      </c>
      <c r="S1261" s="30">
        <f t="shared" si="2058"/>
        <v>0</v>
      </c>
      <c r="T1261" s="30">
        <f t="shared" si="2058"/>
        <v>0</v>
      </c>
      <c r="U1261" s="30">
        <f t="shared" si="2058"/>
        <v>0</v>
      </c>
      <c r="V1261" s="30">
        <f t="shared" si="2058"/>
        <v>0</v>
      </c>
      <c r="W1261" s="30">
        <f t="shared" si="2058"/>
        <v>0</v>
      </c>
      <c r="X1261" s="30">
        <f t="shared" si="2058"/>
        <v>0</v>
      </c>
      <c r="Y1261" s="30">
        <f t="shared" si="2058"/>
        <v>0</v>
      </c>
      <c r="Z1261" s="30">
        <f t="shared" si="2058"/>
        <v>0</v>
      </c>
      <c r="AA1261" s="30">
        <f t="shared" si="2058"/>
        <v>0</v>
      </c>
      <c r="AB1261" s="30">
        <f t="shared" si="2058"/>
        <v>3059.3541</v>
      </c>
      <c r="AC1261" s="67"/>
      <c r="AD1261" s="55"/>
    </row>
    <row r="1262" spans="1:30" s="52" customFormat="1">
      <c r="A1262" s="174" t="s">
        <v>493</v>
      </c>
      <c r="B1262" s="74">
        <v>3959233.868008316</v>
      </c>
      <c r="C1262" s="163">
        <f t="shared" si="2046"/>
        <v>329936.15999999997</v>
      </c>
      <c r="D1262" s="10"/>
      <c r="E1262" s="37"/>
      <c r="F1262" s="5">
        <v>1</v>
      </c>
      <c r="G1262" s="5"/>
      <c r="H1262" s="10"/>
      <c r="I1262" s="10"/>
      <c r="J1262" s="10"/>
      <c r="K1262" s="10"/>
      <c r="L1262" s="5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3"/>
      <c r="D1263" s="30">
        <f>$C1262*D1262</f>
        <v>0</v>
      </c>
      <c r="E1263" s="30">
        <f t="shared" ref="E1263" si="2059">$C1262*E1262</f>
        <v>0</v>
      </c>
      <c r="F1263" s="30">
        <f t="shared" ref="F1263" si="2060">$C1262*F1262</f>
        <v>329936.15999999997</v>
      </c>
      <c r="G1263" s="30">
        <f t="shared" ref="G1263:AB1263" si="2061">$C1262*G1262</f>
        <v>0</v>
      </c>
      <c r="H1263" s="30">
        <f t="shared" si="2061"/>
        <v>0</v>
      </c>
      <c r="I1263" s="30">
        <f t="shared" si="2061"/>
        <v>0</v>
      </c>
      <c r="J1263" s="30">
        <f t="shared" si="2061"/>
        <v>0</v>
      </c>
      <c r="K1263" s="30">
        <f t="shared" si="2061"/>
        <v>0</v>
      </c>
      <c r="L1263" s="30">
        <f t="shared" si="2061"/>
        <v>0</v>
      </c>
      <c r="M1263" s="30">
        <f t="shared" si="2061"/>
        <v>0</v>
      </c>
      <c r="N1263" s="30">
        <f t="shared" si="2061"/>
        <v>0</v>
      </c>
      <c r="O1263" s="30">
        <f t="shared" si="2061"/>
        <v>0</v>
      </c>
      <c r="P1263" s="30">
        <f t="shared" si="2061"/>
        <v>0</v>
      </c>
      <c r="Q1263" s="30">
        <f t="shared" si="2061"/>
        <v>0</v>
      </c>
      <c r="R1263" s="30">
        <f t="shared" si="2061"/>
        <v>0</v>
      </c>
      <c r="S1263" s="30">
        <f t="shared" si="2061"/>
        <v>0</v>
      </c>
      <c r="T1263" s="30">
        <f t="shared" si="2061"/>
        <v>0</v>
      </c>
      <c r="U1263" s="30">
        <f t="shared" si="2061"/>
        <v>0</v>
      </c>
      <c r="V1263" s="30">
        <f t="shared" si="2061"/>
        <v>0</v>
      </c>
      <c r="W1263" s="30">
        <f t="shared" si="2061"/>
        <v>0</v>
      </c>
      <c r="X1263" s="30">
        <f t="shared" si="2061"/>
        <v>0</v>
      </c>
      <c r="Y1263" s="30">
        <f t="shared" si="2061"/>
        <v>0</v>
      </c>
      <c r="Z1263" s="30">
        <f t="shared" si="2061"/>
        <v>0</v>
      </c>
      <c r="AA1263" s="30">
        <f t="shared" si="2061"/>
        <v>0</v>
      </c>
      <c r="AB1263" s="30">
        <f t="shared" si="2061"/>
        <v>0</v>
      </c>
      <c r="AC1263" s="67"/>
      <c r="AD1263" s="55"/>
    </row>
    <row r="1264" spans="1:30" s="52" customFormat="1">
      <c r="A1264" s="174" t="s">
        <v>494</v>
      </c>
      <c r="B1264" s="74">
        <v>850481.41286167921</v>
      </c>
      <c r="C1264" s="163">
        <f t="shared" si="2046"/>
        <v>70873.45</v>
      </c>
      <c r="D1264" s="10"/>
      <c r="E1264" s="37"/>
      <c r="F1264" s="5">
        <v>1</v>
      </c>
      <c r="G1264" s="5"/>
      <c r="H1264" s="10"/>
      <c r="I1264" s="10"/>
      <c r="J1264" s="10"/>
      <c r="K1264" s="10"/>
      <c r="L1264" s="5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3"/>
      <c r="D1265" s="30">
        <f>$C1264*D1264</f>
        <v>0</v>
      </c>
      <c r="E1265" s="30">
        <f t="shared" ref="E1265" si="2062">$C1264*E1264</f>
        <v>0</v>
      </c>
      <c r="F1265" s="30">
        <f t="shared" ref="F1265" si="2063">$C1264*F1264</f>
        <v>70873.45</v>
      </c>
      <c r="G1265" s="30">
        <f t="shared" ref="G1265:AB1265" si="2064">$C1264*G1264</f>
        <v>0</v>
      </c>
      <c r="H1265" s="30">
        <f t="shared" si="2064"/>
        <v>0</v>
      </c>
      <c r="I1265" s="30">
        <f t="shared" si="2064"/>
        <v>0</v>
      </c>
      <c r="J1265" s="30">
        <f t="shared" si="2064"/>
        <v>0</v>
      </c>
      <c r="K1265" s="30">
        <f t="shared" si="2064"/>
        <v>0</v>
      </c>
      <c r="L1265" s="30">
        <f t="shared" si="2064"/>
        <v>0</v>
      </c>
      <c r="M1265" s="30">
        <f t="shared" si="2064"/>
        <v>0</v>
      </c>
      <c r="N1265" s="30">
        <f t="shared" si="2064"/>
        <v>0</v>
      </c>
      <c r="O1265" s="30">
        <f t="shared" si="2064"/>
        <v>0</v>
      </c>
      <c r="P1265" s="30">
        <f t="shared" si="2064"/>
        <v>0</v>
      </c>
      <c r="Q1265" s="30">
        <f t="shared" si="2064"/>
        <v>0</v>
      </c>
      <c r="R1265" s="30">
        <f t="shared" si="2064"/>
        <v>0</v>
      </c>
      <c r="S1265" s="30">
        <f t="shared" si="2064"/>
        <v>0</v>
      </c>
      <c r="T1265" s="30">
        <f t="shared" si="2064"/>
        <v>0</v>
      </c>
      <c r="U1265" s="30">
        <f t="shared" si="2064"/>
        <v>0</v>
      </c>
      <c r="V1265" s="30">
        <f t="shared" si="2064"/>
        <v>0</v>
      </c>
      <c r="W1265" s="30">
        <f t="shared" si="2064"/>
        <v>0</v>
      </c>
      <c r="X1265" s="30">
        <f t="shared" si="2064"/>
        <v>0</v>
      </c>
      <c r="Y1265" s="30">
        <f t="shared" si="2064"/>
        <v>0</v>
      </c>
      <c r="Z1265" s="30">
        <f t="shared" si="2064"/>
        <v>0</v>
      </c>
      <c r="AA1265" s="30">
        <f t="shared" si="2064"/>
        <v>0</v>
      </c>
      <c r="AB1265" s="30">
        <f t="shared" si="2064"/>
        <v>0</v>
      </c>
      <c r="AC1265" s="67"/>
      <c r="AD1265" s="55"/>
    </row>
    <row r="1266" spans="1:30" s="52" customFormat="1">
      <c r="A1266" s="174" t="s">
        <v>495</v>
      </c>
      <c r="B1266" s="74">
        <v>1972487.7460266273</v>
      </c>
      <c r="C1266" s="163">
        <f t="shared" si="2046"/>
        <v>164373.98000000001</v>
      </c>
      <c r="D1266" s="10"/>
      <c r="E1266" s="37"/>
      <c r="F1266" s="5">
        <v>1</v>
      </c>
      <c r="G1266" s="5"/>
      <c r="H1266" s="10"/>
      <c r="I1266" s="10"/>
      <c r="J1266" s="10"/>
      <c r="K1266" s="10"/>
      <c r="L1266" s="5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>
      <c r="A1267" s="104"/>
      <c r="B1267" s="24"/>
      <c r="C1267" s="166"/>
      <c r="D1267" s="30">
        <f>$C1266*D1266</f>
        <v>0</v>
      </c>
      <c r="E1267" s="30">
        <f t="shared" ref="E1267" si="2065">$C1266*E1266</f>
        <v>0</v>
      </c>
      <c r="F1267" s="30">
        <f t="shared" ref="F1267:U1269" si="2066">$C1266*F1266</f>
        <v>164373.98000000001</v>
      </c>
      <c r="G1267" s="30">
        <f t="shared" ref="G1267:AB1267" si="2067">$C1266*G1266</f>
        <v>0</v>
      </c>
      <c r="H1267" s="30">
        <f t="shared" si="2067"/>
        <v>0</v>
      </c>
      <c r="I1267" s="30">
        <f t="shared" si="2067"/>
        <v>0</v>
      </c>
      <c r="J1267" s="30">
        <f t="shared" si="2067"/>
        <v>0</v>
      </c>
      <c r="K1267" s="30">
        <f t="shared" si="2067"/>
        <v>0</v>
      </c>
      <c r="L1267" s="30">
        <f t="shared" si="2067"/>
        <v>0</v>
      </c>
      <c r="M1267" s="30">
        <f t="shared" si="2067"/>
        <v>0</v>
      </c>
      <c r="N1267" s="30">
        <f t="shared" si="2067"/>
        <v>0</v>
      </c>
      <c r="O1267" s="30">
        <f t="shared" si="2067"/>
        <v>0</v>
      </c>
      <c r="P1267" s="30">
        <f t="shared" si="2067"/>
        <v>0</v>
      </c>
      <c r="Q1267" s="30">
        <f t="shared" si="2067"/>
        <v>0</v>
      </c>
      <c r="R1267" s="30">
        <f t="shared" si="2067"/>
        <v>0</v>
      </c>
      <c r="S1267" s="30">
        <f t="shared" si="2067"/>
        <v>0</v>
      </c>
      <c r="T1267" s="30">
        <f t="shared" si="2067"/>
        <v>0</v>
      </c>
      <c r="U1267" s="30">
        <f t="shared" si="2067"/>
        <v>0</v>
      </c>
      <c r="V1267" s="30">
        <f t="shared" si="2067"/>
        <v>0</v>
      </c>
      <c r="W1267" s="30">
        <f t="shared" si="2067"/>
        <v>0</v>
      </c>
      <c r="X1267" s="30">
        <f t="shared" si="2067"/>
        <v>0</v>
      </c>
      <c r="Y1267" s="30">
        <f t="shared" si="2067"/>
        <v>0</v>
      </c>
      <c r="Z1267" s="30">
        <f t="shared" si="2067"/>
        <v>0</v>
      </c>
      <c r="AA1267" s="30">
        <f t="shared" si="2067"/>
        <v>0</v>
      </c>
      <c r="AB1267" s="30">
        <f t="shared" si="2067"/>
        <v>0</v>
      </c>
      <c r="AC1267" s="67"/>
      <c r="AD1267" s="55"/>
    </row>
    <row r="1268" spans="1:30" s="52" customFormat="1">
      <c r="A1268" s="174" t="s">
        <v>628</v>
      </c>
      <c r="B1268" s="74">
        <v>8629075.888017403</v>
      </c>
      <c r="C1268" s="163">
        <f>ROUND(B1268/12,2)</f>
        <v>719089.66</v>
      </c>
      <c r="D1268" s="10"/>
      <c r="E1268" s="37"/>
      <c r="F1268" s="5"/>
      <c r="G1268" s="5">
        <v>0.15609999999999999</v>
      </c>
      <c r="H1268" s="10"/>
      <c r="I1268" s="10"/>
      <c r="J1268" s="10">
        <v>0.84389999999999998</v>
      </c>
      <c r="K1268" s="10"/>
      <c r="L1268" s="5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67"/>
      <c r="AD1268" s="55"/>
    </row>
    <row r="1269" spans="1:30" s="52" customFormat="1">
      <c r="A1269" s="104"/>
      <c r="B1269" s="24"/>
      <c r="C1269" s="166"/>
      <c r="D1269" s="30">
        <f>$C1268*D1268</f>
        <v>0</v>
      </c>
      <c r="E1269" s="30">
        <f>$C1268*E1268</f>
        <v>0</v>
      </c>
      <c r="F1269" s="30">
        <f t="shared" si="2066"/>
        <v>0</v>
      </c>
      <c r="G1269" s="30">
        <f t="shared" si="2066"/>
        <v>112249.895926</v>
      </c>
      <c r="H1269" s="30">
        <f t="shared" si="2066"/>
        <v>0</v>
      </c>
      <c r="I1269" s="30">
        <f t="shared" si="2066"/>
        <v>0</v>
      </c>
      <c r="J1269" s="30">
        <f t="shared" si="2066"/>
        <v>606839.76407400006</v>
      </c>
      <c r="K1269" s="30">
        <f t="shared" si="2066"/>
        <v>0</v>
      </c>
      <c r="L1269" s="30">
        <f t="shared" si="2066"/>
        <v>0</v>
      </c>
      <c r="M1269" s="30">
        <f t="shared" si="2066"/>
        <v>0</v>
      </c>
      <c r="N1269" s="30">
        <f t="shared" si="2066"/>
        <v>0</v>
      </c>
      <c r="O1269" s="30">
        <f t="shared" si="2066"/>
        <v>0</v>
      </c>
      <c r="P1269" s="30">
        <f t="shared" si="2066"/>
        <v>0</v>
      </c>
      <c r="Q1269" s="30">
        <f t="shared" si="2066"/>
        <v>0</v>
      </c>
      <c r="R1269" s="30">
        <f t="shared" si="2066"/>
        <v>0</v>
      </c>
      <c r="S1269" s="30">
        <f t="shared" si="2066"/>
        <v>0</v>
      </c>
      <c r="T1269" s="30">
        <f t="shared" si="2066"/>
        <v>0</v>
      </c>
      <c r="U1269" s="30">
        <f t="shared" si="2066"/>
        <v>0</v>
      </c>
      <c r="V1269" s="30">
        <f t="shared" ref="V1269:AB1269" si="2068">$C1268*V1268</f>
        <v>0</v>
      </c>
      <c r="W1269" s="30">
        <f t="shared" si="2068"/>
        <v>0</v>
      </c>
      <c r="X1269" s="30">
        <f t="shared" si="2068"/>
        <v>0</v>
      </c>
      <c r="Y1269" s="30">
        <f t="shared" si="2068"/>
        <v>0</v>
      </c>
      <c r="Z1269" s="30">
        <f t="shared" si="2068"/>
        <v>0</v>
      </c>
      <c r="AA1269" s="30">
        <f t="shared" si="2068"/>
        <v>0</v>
      </c>
      <c r="AB1269" s="30">
        <f t="shared" si="2068"/>
        <v>0</v>
      </c>
      <c r="AC1269" s="67"/>
      <c r="AD1269" s="55"/>
    </row>
    <row r="1270" spans="1:30" s="52" customFormat="1">
      <c r="A1270" s="50" t="s">
        <v>50</v>
      </c>
      <c r="B1270" s="33">
        <f>SUM(B1252:B1269)</f>
        <v>40860816.078661375</v>
      </c>
      <c r="C1270" s="51">
        <f>SUM(C1252:C1269)</f>
        <v>3405068.0200000005</v>
      </c>
      <c r="D1270" s="51">
        <f>D1253+D1255+D1257+D1259+D1261+D1263+D1265+D1267+D1269</f>
        <v>0</v>
      </c>
      <c r="E1270" s="51">
        <f t="shared" ref="E1270:AB1270" si="2069">E1253+E1255+E1257+E1259+E1261+E1263+E1265+E1267+E1269</f>
        <v>1496.3022780000001</v>
      </c>
      <c r="F1270" s="51">
        <f t="shared" si="2069"/>
        <v>650595.67008099996</v>
      </c>
      <c r="G1270" s="51">
        <f t="shared" si="2069"/>
        <v>1995662.4822260004</v>
      </c>
      <c r="H1270" s="51">
        <f t="shared" si="2069"/>
        <v>0</v>
      </c>
      <c r="I1270" s="51">
        <f t="shared" si="2069"/>
        <v>0</v>
      </c>
      <c r="J1270" s="51">
        <f t="shared" si="2069"/>
        <v>607593.47767500009</v>
      </c>
      <c r="K1270" s="51">
        <f t="shared" si="2069"/>
        <v>0</v>
      </c>
      <c r="L1270" s="51">
        <f t="shared" si="2069"/>
        <v>71804.463861000011</v>
      </c>
      <c r="M1270" s="51">
        <f t="shared" si="2069"/>
        <v>0</v>
      </c>
      <c r="N1270" s="51">
        <f t="shared" si="2069"/>
        <v>1476.8336610000001</v>
      </c>
      <c r="O1270" s="51">
        <f t="shared" si="2069"/>
        <v>0</v>
      </c>
      <c r="P1270" s="51">
        <f t="shared" si="2069"/>
        <v>0</v>
      </c>
      <c r="Q1270" s="51">
        <f t="shared" si="2069"/>
        <v>0</v>
      </c>
      <c r="R1270" s="51">
        <f t="shared" si="2069"/>
        <v>0</v>
      </c>
      <c r="S1270" s="51">
        <f t="shared" si="2069"/>
        <v>0</v>
      </c>
      <c r="T1270" s="51">
        <f t="shared" si="2069"/>
        <v>0</v>
      </c>
      <c r="U1270" s="51">
        <f t="shared" si="2069"/>
        <v>73379.436117999998</v>
      </c>
      <c r="V1270" s="51">
        <f t="shared" si="2069"/>
        <v>0</v>
      </c>
      <c r="W1270" s="51">
        <f t="shared" si="2069"/>
        <v>0</v>
      </c>
      <c r="X1270" s="51">
        <f t="shared" si="2069"/>
        <v>0</v>
      </c>
      <c r="Y1270" s="51">
        <f t="shared" si="2069"/>
        <v>0</v>
      </c>
      <c r="Z1270" s="51">
        <f t="shared" si="2069"/>
        <v>0</v>
      </c>
      <c r="AA1270" s="51">
        <f t="shared" si="2069"/>
        <v>0</v>
      </c>
      <c r="AB1270" s="51">
        <f t="shared" si="2069"/>
        <v>3059.3541</v>
      </c>
      <c r="AC1270" s="67"/>
      <c r="AD1270" s="55"/>
    </row>
    <row r="1271" spans="1:30" s="52" customFormat="1">
      <c r="A1271" s="54"/>
      <c r="B1271" s="7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67"/>
      <c r="AD1271" s="55"/>
    </row>
    <row r="1272" spans="1:30" s="52" customFormat="1" ht="15.6">
      <c r="A1272" s="90"/>
      <c r="B1272" s="66"/>
      <c r="C1272" s="165"/>
      <c r="D1272" s="17"/>
      <c r="E1272" s="17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17"/>
      <c r="W1272" s="17"/>
      <c r="X1272" s="17"/>
      <c r="Y1272" s="17"/>
      <c r="Z1272" s="17"/>
      <c r="AA1272" s="17"/>
      <c r="AB1272" s="17"/>
      <c r="AC1272" s="67"/>
      <c r="AD1272" s="55"/>
    </row>
    <row r="1273" spans="1:30" s="52" customFormat="1" ht="13.8" thickBot="1">
      <c r="A1273" s="81" t="s">
        <v>498</v>
      </c>
      <c r="B1273" s="126"/>
      <c r="C1273" s="157"/>
      <c r="D1273" s="126"/>
      <c r="E1273" s="126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67"/>
      <c r="AD1273" s="55"/>
    </row>
    <row r="1274" spans="1:30" s="52" customFormat="1" ht="13.8" thickBot="1">
      <c r="A1274" s="112" t="s">
        <v>1</v>
      </c>
      <c r="B1274" s="113" t="s">
        <v>2</v>
      </c>
      <c r="C1274" s="158" t="s">
        <v>3</v>
      </c>
      <c r="D1274" s="213" t="s">
        <v>4</v>
      </c>
      <c r="E1274" s="214"/>
      <c r="F1274" s="214"/>
      <c r="G1274" s="214"/>
      <c r="H1274" s="214"/>
      <c r="I1274" s="214"/>
      <c r="J1274" s="214"/>
      <c r="K1274" s="214"/>
      <c r="L1274" s="214"/>
      <c r="M1274" s="214"/>
      <c r="N1274" s="214"/>
      <c r="O1274" s="214"/>
      <c r="P1274" s="214"/>
      <c r="Q1274" s="214"/>
      <c r="R1274" s="214"/>
      <c r="S1274" s="214"/>
      <c r="T1274" s="214"/>
      <c r="U1274" s="214"/>
      <c r="V1274" s="214"/>
      <c r="W1274" s="214"/>
      <c r="X1274" s="214"/>
      <c r="Y1274" s="214"/>
      <c r="Z1274" s="122"/>
      <c r="AA1274" s="122"/>
      <c r="AB1274" s="122"/>
      <c r="AC1274" s="67"/>
      <c r="AD1274" s="55"/>
    </row>
    <row r="1275" spans="1:30" s="52" customFormat="1">
      <c r="A1275" s="114" t="s">
        <v>5</v>
      </c>
      <c r="B1275" s="115" t="s">
        <v>6</v>
      </c>
      <c r="C1275" s="159" t="s">
        <v>6</v>
      </c>
      <c r="D1275" s="116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8"/>
      <c r="Z1275" s="115" t="s">
        <v>7</v>
      </c>
      <c r="AA1275" s="115"/>
      <c r="AB1275" s="115"/>
      <c r="AC1275" s="67"/>
      <c r="AD1275" s="55"/>
    </row>
    <row r="1276" spans="1:30" s="52" customFormat="1">
      <c r="A1276" s="114" t="s">
        <v>8</v>
      </c>
      <c r="B1276" s="115" t="s">
        <v>9</v>
      </c>
      <c r="C1276" s="159" t="s">
        <v>9</v>
      </c>
      <c r="D1276" s="119" t="s">
        <v>10</v>
      </c>
      <c r="E1276" s="115" t="s">
        <v>11</v>
      </c>
      <c r="F1276" s="115" t="s">
        <v>12</v>
      </c>
      <c r="G1276" s="115" t="s">
        <v>13</v>
      </c>
      <c r="H1276" s="115" t="s">
        <v>14</v>
      </c>
      <c r="I1276" s="115" t="s">
        <v>15</v>
      </c>
      <c r="J1276" s="115" t="s">
        <v>16</v>
      </c>
      <c r="K1276" s="115" t="s">
        <v>17</v>
      </c>
      <c r="L1276" s="115" t="s">
        <v>18</v>
      </c>
      <c r="M1276" s="115" t="s">
        <v>19</v>
      </c>
      <c r="N1276" s="115" t="s">
        <v>20</v>
      </c>
      <c r="O1276" s="115" t="s">
        <v>169</v>
      </c>
      <c r="P1276" s="115" t="s">
        <v>21</v>
      </c>
      <c r="Q1276" s="115" t="s">
        <v>22</v>
      </c>
      <c r="R1276" s="115" t="s">
        <v>23</v>
      </c>
      <c r="S1276" s="115" t="s">
        <v>24</v>
      </c>
      <c r="T1276" s="115" t="s">
        <v>25</v>
      </c>
      <c r="U1276" s="115" t="s">
        <v>26</v>
      </c>
      <c r="V1276" s="115" t="s">
        <v>27</v>
      </c>
      <c r="W1276" s="115" t="s">
        <v>28</v>
      </c>
      <c r="X1276" s="115" t="s">
        <v>29</v>
      </c>
      <c r="Y1276" s="115" t="s">
        <v>30</v>
      </c>
      <c r="Z1276" s="115" t="s">
        <v>31</v>
      </c>
      <c r="AA1276" s="115" t="s">
        <v>484</v>
      </c>
      <c r="AB1276" s="115" t="s">
        <v>467</v>
      </c>
      <c r="AC1276" s="67"/>
      <c r="AD1276" s="55"/>
    </row>
    <row r="1277" spans="1:30" s="52" customFormat="1">
      <c r="A1277" s="114"/>
      <c r="B1277" s="115"/>
      <c r="C1277" s="159" t="s">
        <v>625</v>
      </c>
      <c r="D1277" s="120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67"/>
      <c r="AD1277" s="55"/>
    </row>
    <row r="1278" spans="1:30" s="52" customFormat="1">
      <c r="A1278" s="133" t="s">
        <v>274</v>
      </c>
      <c r="B1278" s="29">
        <v>9367951</v>
      </c>
      <c r="C1278" s="163">
        <f>ROUND(B1278/12,2)</f>
        <v>780662.58</v>
      </c>
      <c r="D1278" s="20"/>
      <c r="E1278" s="42">
        <v>1</v>
      </c>
      <c r="F1278" s="5"/>
      <c r="G1278" s="19"/>
      <c r="H1278" s="20"/>
      <c r="I1278" s="20"/>
      <c r="J1278" s="20"/>
      <c r="K1278" s="20"/>
      <c r="L1278" s="5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67"/>
      <c r="AD1278" s="55"/>
    </row>
    <row r="1279" spans="1:30" s="52" customFormat="1">
      <c r="A1279" s="89"/>
      <c r="B1279" s="24"/>
      <c r="C1279" s="166"/>
      <c r="D1279" s="30">
        <f>$C1278*D1278</f>
        <v>0</v>
      </c>
      <c r="E1279" s="30">
        <f t="shared" ref="E1279" si="2070">$C1278*E1278</f>
        <v>780662.58</v>
      </c>
      <c r="F1279" s="30">
        <f t="shared" ref="F1279" si="2071">$C1278*F1278</f>
        <v>0</v>
      </c>
      <c r="G1279" s="30">
        <f t="shared" ref="G1279:AB1279" si="2072">$C1278*G1278</f>
        <v>0</v>
      </c>
      <c r="H1279" s="30">
        <f t="shared" si="2072"/>
        <v>0</v>
      </c>
      <c r="I1279" s="30">
        <f t="shared" si="2072"/>
        <v>0</v>
      </c>
      <c r="J1279" s="30">
        <f t="shared" si="2072"/>
        <v>0</v>
      </c>
      <c r="K1279" s="30">
        <f t="shared" si="2072"/>
        <v>0</v>
      </c>
      <c r="L1279" s="30">
        <f t="shared" si="2072"/>
        <v>0</v>
      </c>
      <c r="M1279" s="30">
        <f t="shared" si="2072"/>
        <v>0</v>
      </c>
      <c r="N1279" s="30">
        <f t="shared" si="2072"/>
        <v>0</v>
      </c>
      <c r="O1279" s="30">
        <f t="shared" si="2072"/>
        <v>0</v>
      </c>
      <c r="P1279" s="30">
        <f t="shared" si="2072"/>
        <v>0</v>
      </c>
      <c r="Q1279" s="30">
        <f t="shared" si="2072"/>
        <v>0</v>
      </c>
      <c r="R1279" s="30">
        <f t="shared" si="2072"/>
        <v>0</v>
      </c>
      <c r="S1279" s="30">
        <f t="shared" si="2072"/>
        <v>0</v>
      </c>
      <c r="T1279" s="30">
        <f t="shared" si="2072"/>
        <v>0</v>
      </c>
      <c r="U1279" s="30">
        <f t="shared" si="2072"/>
        <v>0</v>
      </c>
      <c r="V1279" s="30">
        <f t="shared" si="2072"/>
        <v>0</v>
      </c>
      <c r="W1279" s="30">
        <f t="shared" si="2072"/>
        <v>0</v>
      </c>
      <c r="X1279" s="30">
        <f t="shared" si="2072"/>
        <v>0</v>
      </c>
      <c r="Y1279" s="30">
        <f t="shared" si="2072"/>
        <v>0</v>
      </c>
      <c r="Z1279" s="30">
        <f t="shared" si="2072"/>
        <v>0</v>
      </c>
      <c r="AA1279" s="30">
        <f t="shared" si="2072"/>
        <v>0</v>
      </c>
      <c r="AB1279" s="30">
        <f t="shared" si="2072"/>
        <v>0</v>
      </c>
      <c r="AC1279" s="67"/>
      <c r="AD1279" s="55"/>
    </row>
    <row r="1280" spans="1:30" s="52" customFormat="1" ht="13.2" customHeight="1">
      <c r="A1280" s="50" t="s">
        <v>50</v>
      </c>
      <c r="B1280" s="33">
        <f>SUM(B1278:B1278)</f>
        <v>9367951</v>
      </c>
      <c r="C1280" s="51">
        <f>SUM(C1278:C1278)</f>
        <v>780662.58</v>
      </c>
      <c r="D1280" s="33">
        <f>D1279</f>
        <v>0</v>
      </c>
      <c r="E1280" s="33">
        <f t="shared" ref="E1280" si="2073">E1279</f>
        <v>780662.58</v>
      </c>
      <c r="F1280" s="33">
        <f t="shared" ref="F1280" si="2074">F1279</f>
        <v>0</v>
      </c>
      <c r="G1280" s="33">
        <f t="shared" ref="G1280:AB1280" si="2075">G1279</f>
        <v>0</v>
      </c>
      <c r="H1280" s="33">
        <f t="shared" si="2075"/>
        <v>0</v>
      </c>
      <c r="I1280" s="33">
        <f t="shared" si="2075"/>
        <v>0</v>
      </c>
      <c r="J1280" s="33">
        <f t="shared" si="2075"/>
        <v>0</v>
      </c>
      <c r="K1280" s="33">
        <f t="shared" si="2075"/>
        <v>0</v>
      </c>
      <c r="L1280" s="33">
        <f t="shared" si="2075"/>
        <v>0</v>
      </c>
      <c r="M1280" s="33">
        <f t="shared" si="2075"/>
        <v>0</v>
      </c>
      <c r="N1280" s="33">
        <f t="shared" si="2075"/>
        <v>0</v>
      </c>
      <c r="O1280" s="33">
        <f t="shared" si="2075"/>
        <v>0</v>
      </c>
      <c r="P1280" s="33">
        <f t="shared" si="2075"/>
        <v>0</v>
      </c>
      <c r="Q1280" s="33">
        <f t="shared" si="2075"/>
        <v>0</v>
      </c>
      <c r="R1280" s="33">
        <f t="shared" si="2075"/>
        <v>0</v>
      </c>
      <c r="S1280" s="33">
        <f t="shared" si="2075"/>
        <v>0</v>
      </c>
      <c r="T1280" s="33">
        <f t="shared" si="2075"/>
        <v>0</v>
      </c>
      <c r="U1280" s="33">
        <f t="shared" si="2075"/>
        <v>0</v>
      </c>
      <c r="V1280" s="33">
        <f t="shared" si="2075"/>
        <v>0</v>
      </c>
      <c r="W1280" s="33">
        <f t="shared" si="2075"/>
        <v>0</v>
      </c>
      <c r="X1280" s="33">
        <f t="shared" si="2075"/>
        <v>0</v>
      </c>
      <c r="Y1280" s="33">
        <f t="shared" si="2075"/>
        <v>0</v>
      </c>
      <c r="Z1280" s="33">
        <f t="shared" si="2075"/>
        <v>0</v>
      </c>
      <c r="AA1280" s="33">
        <f t="shared" si="2075"/>
        <v>0</v>
      </c>
      <c r="AB1280" s="33">
        <f t="shared" si="2075"/>
        <v>0</v>
      </c>
      <c r="AC1280" s="67"/>
      <c r="AD1280" s="55"/>
    </row>
    <row r="1281" spans="1:30" s="52" customFormat="1" ht="18" customHeight="1">
      <c r="A1281" s="54"/>
      <c r="B1281" s="7"/>
      <c r="C1281" s="30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67"/>
      <c r="AD1281" s="55"/>
    </row>
    <row r="1282" spans="1:30" s="52" customFormat="1" ht="13.35" customHeight="1">
      <c r="A1282" s="54"/>
      <c r="B1282" s="7"/>
      <c r="C1282" s="30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67"/>
      <c r="AD1282" s="55"/>
    </row>
    <row r="1283" spans="1:30" s="52" customFormat="1" ht="13.8" thickBot="1">
      <c r="A1283" s="81" t="s">
        <v>499</v>
      </c>
      <c r="B1283" s="126"/>
      <c r="C1283" s="157"/>
      <c r="D1283" s="126"/>
      <c r="E1283" s="126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67"/>
      <c r="AD1283" s="55"/>
    </row>
    <row r="1284" spans="1:30" s="52" customFormat="1" ht="13.8" thickBot="1">
      <c r="A1284" s="112" t="s">
        <v>1</v>
      </c>
      <c r="B1284" s="113" t="s">
        <v>2</v>
      </c>
      <c r="C1284" s="158" t="s">
        <v>3</v>
      </c>
      <c r="D1284" s="213" t="s">
        <v>4</v>
      </c>
      <c r="E1284" s="214"/>
      <c r="F1284" s="214"/>
      <c r="G1284" s="214"/>
      <c r="H1284" s="214"/>
      <c r="I1284" s="214"/>
      <c r="J1284" s="214"/>
      <c r="K1284" s="214"/>
      <c r="L1284" s="214"/>
      <c r="M1284" s="214"/>
      <c r="N1284" s="214"/>
      <c r="O1284" s="214"/>
      <c r="P1284" s="214"/>
      <c r="Q1284" s="214"/>
      <c r="R1284" s="214"/>
      <c r="S1284" s="214"/>
      <c r="T1284" s="214"/>
      <c r="U1284" s="214"/>
      <c r="V1284" s="214"/>
      <c r="W1284" s="214"/>
      <c r="X1284" s="214"/>
      <c r="Y1284" s="214"/>
      <c r="Z1284" s="122"/>
      <c r="AA1284" s="122"/>
      <c r="AB1284" s="122"/>
      <c r="AC1284" s="67"/>
      <c r="AD1284" s="55"/>
    </row>
    <row r="1285" spans="1:30" s="52" customFormat="1">
      <c r="A1285" s="114" t="s">
        <v>5</v>
      </c>
      <c r="B1285" s="115" t="s">
        <v>6</v>
      </c>
      <c r="C1285" s="159" t="s">
        <v>6</v>
      </c>
      <c r="D1285" s="116"/>
      <c r="E1285" s="117"/>
      <c r="F1285" s="117"/>
      <c r="G1285" s="117"/>
      <c r="H1285" s="117"/>
      <c r="I1285" s="117"/>
      <c r="J1285" s="117"/>
      <c r="K1285" s="117"/>
      <c r="L1285" s="117"/>
      <c r="M1285" s="117"/>
      <c r="N1285" s="117"/>
      <c r="O1285" s="117"/>
      <c r="P1285" s="117"/>
      <c r="Q1285" s="117"/>
      <c r="R1285" s="117"/>
      <c r="S1285" s="117"/>
      <c r="T1285" s="117"/>
      <c r="U1285" s="117"/>
      <c r="V1285" s="117"/>
      <c r="W1285" s="117"/>
      <c r="X1285" s="117"/>
      <c r="Y1285" s="118"/>
      <c r="Z1285" s="115" t="s">
        <v>7</v>
      </c>
      <c r="AA1285" s="115"/>
      <c r="AB1285" s="115"/>
      <c r="AC1285" s="67"/>
      <c r="AD1285" s="55"/>
    </row>
    <row r="1286" spans="1:30" s="52" customFormat="1">
      <c r="A1286" s="114" t="s">
        <v>8</v>
      </c>
      <c r="B1286" s="115" t="s">
        <v>9</v>
      </c>
      <c r="C1286" s="159" t="s">
        <v>9</v>
      </c>
      <c r="D1286" s="119" t="s">
        <v>10</v>
      </c>
      <c r="E1286" s="115" t="s">
        <v>11</v>
      </c>
      <c r="F1286" s="115" t="s">
        <v>12</v>
      </c>
      <c r="G1286" s="115" t="s">
        <v>13</v>
      </c>
      <c r="H1286" s="115" t="s">
        <v>14</v>
      </c>
      <c r="I1286" s="115" t="s">
        <v>15</v>
      </c>
      <c r="J1286" s="115" t="s">
        <v>16</v>
      </c>
      <c r="K1286" s="115" t="s">
        <v>17</v>
      </c>
      <c r="L1286" s="115" t="s">
        <v>18</v>
      </c>
      <c r="M1286" s="115" t="s">
        <v>19</v>
      </c>
      <c r="N1286" s="115" t="s">
        <v>20</v>
      </c>
      <c r="O1286" s="115" t="s">
        <v>169</v>
      </c>
      <c r="P1286" s="115" t="s">
        <v>21</v>
      </c>
      <c r="Q1286" s="115" t="s">
        <v>22</v>
      </c>
      <c r="R1286" s="115" t="s">
        <v>23</v>
      </c>
      <c r="S1286" s="115" t="s">
        <v>24</v>
      </c>
      <c r="T1286" s="115" t="s">
        <v>25</v>
      </c>
      <c r="U1286" s="115" t="s">
        <v>26</v>
      </c>
      <c r="V1286" s="115" t="s">
        <v>27</v>
      </c>
      <c r="W1286" s="115" t="s">
        <v>28</v>
      </c>
      <c r="X1286" s="115" t="s">
        <v>29</v>
      </c>
      <c r="Y1286" s="115" t="s">
        <v>30</v>
      </c>
      <c r="Z1286" s="115" t="s">
        <v>31</v>
      </c>
      <c r="AA1286" s="115" t="s">
        <v>484</v>
      </c>
      <c r="AB1286" s="115" t="s">
        <v>467</v>
      </c>
      <c r="AC1286" s="67"/>
      <c r="AD1286" s="55"/>
    </row>
    <row r="1287" spans="1:30" s="52" customFormat="1">
      <c r="A1287" s="114"/>
      <c r="B1287" s="115"/>
      <c r="C1287" s="159" t="s">
        <v>625</v>
      </c>
      <c r="D1287" s="120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67"/>
      <c r="AD1287" s="55"/>
    </row>
    <row r="1288" spans="1:30" s="52" customFormat="1">
      <c r="A1288" s="133" t="s">
        <v>367</v>
      </c>
      <c r="B1288" s="29">
        <v>1721809</v>
      </c>
      <c r="C1288" s="163">
        <f>ROUND(B1288/12,2)</f>
        <v>143484.07999999999</v>
      </c>
      <c r="D1288" s="20"/>
      <c r="E1288" s="42">
        <v>6.4600000000000005E-2</v>
      </c>
      <c r="F1288" s="5">
        <v>8.7400000000000005E-2</v>
      </c>
      <c r="G1288" s="19"/>
      <c r="H1288" s="20">
        <v>0.19739999999999999</v>
      </c>
      <c r="I1288" s="20">
        <v>2.1600000000000001E-2</v>
      </c>
      <c r="J1288" s="20">
        <v>5.8999999999999999E-3</v>
      </c>
      <c r="K1288" s="20">
        <v>1.0200000000000001E-2</v>
      </c>
      <c r="L1288" s="5">
        <v>1E-4</v>
      </c>
      <c r="M1288" s="20"/>
      <c r="N1288" s="20">
        <v>0.39950000000000002</v>
      </c>
      <c r="O1288" s="20">
        <v>4.4999999999999997E-3</v>
      </c>
      <c r="P1288" s="20"/>
      <c r="Q1288" s="20"/>
      <c r="R1288" s="20"/>
      <c r="S1288" s="20"/>
      <c r="T1288" s="20"/>
      <c r="U1288" s="20"/>
      <c r="V1288" s="20">
        <v>0.20880000000000001</v>
      </c>
      <c r="W1288" s="20"/>
      <c r="X1288" s="20"/>
      <c r="Y1288" s="20"/>
      <c r="Z1288" s="20"/>
      <c r="AA1288" s="20"/>
      <c r="AB1288" s="20"/>
      <c r="AC1288" s="67"/>
      <c r="AD1288" s="55"/>
    </row>
    <row r="1289" spans="1:30" s="52" customFormat="1">
      <c r="A1289" s="175" t="s">
        <v>369</v>
      </c>
      <c r="B1289" s="139"/>
      <c r="C1289" s="163"/>
      <c r="D1289" s="30">
        <f t="shared" ref="D1289" si="2076">$C1288*D1288</f>
        <v>0</v>
      </c>
      <c r="E1289" s="30">
        <f t="shared" ref="E1289" si="2077">$C1288*E1288</f>
        <v>9269.0715679999994</v>
      </c>
      <c r="F1289" s="30">
        <f t="shared" ref="F1289:AB1289" si="2078">$C1288*F1288</f>
        <v>12540.508592</v>
      </c>
      <c r="G1289" s="30">
        <f t="shared" si="2078"/>
        <v>0</v>
      </c>
      <c r="H1289" s="30">
        <f t="shared" si="2078"/>
        <v>28323.757391999996</v>
      </c>
      <c r="I1289" s="30">
        <f t="shared" si="2078"/>
        <v>3099.256128</v>
      </c>
      <c r="J1289" s="30">
        <f t="shared" si="2078"/>
        <v>846.55607199999986</v>
      </c>
      <c r="K1289" s="30">
        <f t="shared" si="2078"/>
        <v>1463.5376160000001</v>
      </c>
      <c r="L1289" s="30">
        <f t="shared" si="2078"/>
        <v>14.348407999999999</v>
      </c>
      <c r="M1289" s="30">
        <f t="shared" si="2078"/>
        <v>0</v>
      </c>
      <c r="N1289" s="30">
        <f t="shared" si="2078"/>
        <v>57321.88996</v>
      </c>
      <c r="O1289" s="30">
        <f t="shared" si="2078"/>
        <v>645.67835999999988</v>
      </c>
      <c r="P1289" s="30">
        <f t="shared" si="2078"/>
        <v>0</v>
      </c>
      <c r="Q1289" s="30">
        <f t="shared" si="2078"/>
        <v>0</v>
      </c>
      <c r="R1289" s="30">
        <f t="shared" si="2078"/>
        <v>0</v>
      </c>
      <c r="S1289" s="30">
        <f t="shared" si="2078"/>
        <v>0</v>
      </c>
      <c r="T1289" s="30">
        <f t="shared" si="2078"/>
        <v>0</v>
      </c>
      <c r="U1289" s="30">
        <f t="shared" si="2078"/>
        <v>0</v>
      </c>
      <c r="V1289" s="30">
        <f t="shared" si="2078"/>
        <v>29959.475903999999</v>
      </c>
      <c r="W1289" s="30">
        <f t="shared" si="2078"/>
        <v>0</v>
      </c>
      <c r="X1289" s="30">
        <f t="shared" si="2078"/>
        <v>0</v>
      </c>
      <c r="Y1289" s="30">
        <f t="shared" si="2078"/>
        <v>0</v>
      </c>
      <c r="Z1289" s="30">
        <f t="shared" si="2078"/>
        <v>0</v>
      </c>
      <c r="AA1289" s="30">
        <f t="shared" si="2078"/>
        <v>0</v>
      </c>
      <c r="AB1289" s="30">
        <f t="shared" si="2078"/>
        <v>0</v>
      </c>
      <c r="AC1289" s="67"/>
      <c r="AD1289" s="55"/>
    </row>
    <row r="1290" spans="1:30" s="52" customFormat="1">
      <c r="A1290" s="50" t="s">
        <v>50</v>
      </c>
      <c r="B1290" s="33">
        <f>SUM(B1288:B1288)</f>
        <v>1721809</v>
      </c>
      <c r="C1290" s="51">
        <f>SUM(C1288:C1288)</f>
        <v>143484.07999999999</v>
      </c>
      <c r="D1290" s="33">
        <f t="shared" ref="D1290" si="2079">D1289</f>
        <v>0</v>
      </c>
      <c r="E1290" s="33">
        <f t="shared" ref="E1290" si="2080">E1289</f>
        <v>9269.0715679999994</v>
      </c>
      <c r="F1290" s="33">
        <f t="shared" ref="F1290:AB1290" si="2081">F1289</f>
        <v>12540.508592</v>
      </c>
      <c r="G1290" s="33">
        <f t="shared" si="2081"/>
        <v>0</v>
      </c>
      <c r="H1290" s="33">
        <f t="shared" si="2081"/>
        <v>28323.757391999996</v>
      </c>
      <c r="I1290" s="33">
        <f t="shared" si="2081"/>
        <v>3099.256128</v>
      </c>
      <c r="J1290" s="33">
        <f t="shared" si="2081"/>
        <v>846.55607199999986</v>
      </c>
      <c r="K1290" s="33">
        <f t="shared" si="2081"/>
        <v>1463.5376160000001</v>
      </c>
      <c r="L1290" s="33">
        <f t="shared" si="2081"/>
        <v>14.348407999999999</v>
      </c>
      <c r="M1290" s="33">
        <f t="shared" si="2081"/>
        <v>0</v>
      </c>
      <c r="N1290" s="33">
        <f t="shared" si="2081"/>
        <v>57321.88996</v>
      </c>
      <c r="O1290" s="33">
        <f t="shared" si="2081"/>
        <v>645.67835999999988</v>
      </c>
      <c r="P1290" s="33">
        <f t="shared" si="2081"/>
        <v>0</v>
      </c>
      <c r="Q1290" s="33">
        <f t="shared" si="2081"/>
        <v>0</v>
      </c>
      <c r="R1290" s="33">
        <f t="shared" si="2081"/>
        <v>0</v>
      </c>
      <c r="S1290" s="33">
        <f t="shared" si="2081"/>
        <v>0</v>
      </c>
      <c r="T1290" s="33">
        <f t="shared" si="2081"/>
        <v>0</v>
      </c>
      <c r="U1290" s="33">
        <f t="shared" si="2081"/>
        <v>0</v>
      </c>
      <c r="V1290" s="33">
        <f t="shared" si="2081"/>
        <v>29959.475903999999</v>
      </c>
      <c r="W1290" s="33">
        <f t="shared" si="2081"/>
        <v>0</v>
      </c>
      <c r="X1290" s="33">
        <f t="shared" si="2081"/>
        <v>0</v>
      </c>
      <c r="Y1290" s="33">
        <f t="shared" si="2081"/>
        <v>0</v>
      </c>
      <c r="Z1290" s="33">
        <f t="shared" si="2081"/>
        <v>0</v>
      </c>
      <c r="AA1290" s="33">
        <f t="shared" si="2081"/>
        <v>0</v>
      </c>
      <c r="AB1290" s="33">
        <f t="shared" si="2081"/>
        <v>0</v>
      </c>
      <c r="AC1290" s="67"/>
      <c r="AD1290" s="55"/>
    </row>
    <row r="1291" spans="1:30" s="52" customFormat="1">
      <c r="A1291" s="54"/>
      <c r="B1291" s="7"/>
      <c r="C1291" s="30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67"/>
      <c r="AD1291" s="55"/>
    </row>
    <row r="1292" spans="1:30" s="52" customFormat="1">
      <c r="A1292" s="54"/>
      <c r="B1292" s="7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67"/>
      <c r="AD1292" s="55"/>
    </row>
    <row r="1293" spans="1:30" s="52" customFormat="1" ht="13.8" thickBot="1">
      <c r="A1293" s="81" t="s">
        <v>500</v>
      </c>
      <c r="B1293" s="126"/>
      <c r="C1293" s="157"/>
      <c r="D1293" s="126"/>
      <c r="E1293" s="126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67"/>
      <c r="AD1293" s="55"/>
    </row>
    <row r="1294" spans="1:30" s="52" customFormat="1" ht="13.8" thickBot="1">
      <c r="A1294" s="112" t="s">
        <v>1</v>
      </c>
      <c r="B1294" s="113" t="s">
        <v>2</v>
      </c>
      <c r="C1294" s="158" t="s">
        <v>3</v>
      </c>
      <c r="D1294" s="213" t="s">
        <v>4</v>
      </c>
      <c r="E1294" s="214"/>
      <c r="F1294" s="214"/>
      <c r="G1294" s="214"/>
      <c r="H1294" s="214"/>
      <c r="I1294" s="214"/>
      <c r="J1294" s="214"/>
      <c r="K1294" s="214"/>
      <c r="L1294" s="214"/>
      <c r="M1294" s="214"/>
      <c r="N1294" s="214"/>
      <c r="O1294" s="214"/>
      <c r="P1294" s="214"/>
      <c r="Q1294" s="214"/>
      <c r="R1294" s="214"/>
      <c r="S1294" s="214"/>
      <c r="T1294" s="214"/>
      <c r="U1294" s="214"/>
      <c r="V1294" s="214"/>
      <c r="W1294" s="214"/>
      <c r="X1294" s="214"/>
      <c r="Y1294" s="214"/>
      <c r="Z1294" s="122"/>
      <c r="AA1294" s="122"/>
      <c r="AB1294" s="122"/>
      <c r="AC1294" s="67"/>
      <c r="AD1294" s="55"/>
    </row>
    <row r="1295" spans="1:30" s="52" customFormat="1">
      <c r="A1295" s="114" t="s">
        <v>5</v>
      </c>
      <c r="B1295" s="115" t="s">
        <v>6</v>
      </c>
      <c r="C1295" s="159" t="s">
        <v>6</v>
      </c>
      <c r="D1295" s="116"/>
      <c r="E1295" s="117"/>
      <c r="F1295" s="117"/>
      <c r="G1295" s="117"/>
      <c r="H1295" s="117"/>
      <c r="I1295" s="117"/>
      <c r="J1295" s="117"/>
      <c r="K1295" s="117"/>
      <c r="L1295" s="117"/>
      <c r="M1295" s="117"/>
      <c r="N1295" s="117"/>
      <c r="O1295" s="117"/>
      <c r="P1295" s="117"/>
      <c r="Q1295" s="117"/>
      <c r="R1295" s="117"/>
      <c r="S1295" s="117"/>
      <c r="T1295" s="117"/>
      <c r="U1295" s="117"/>
      <c r="V1295" s="117"/>
      <c r="W1295" s="117"/>
      <c r="X1295" s="117"/>
      <c r="Y1295" s="118"/>
      <c r="Z1295" s="115" t="s">
        <v>7</v>
      </c>
      <c r="AA1295" s="115"/>
      <c r="AB1295" s="115"/>
      <c r="AC1295" s="67"/>
      <c r="AD1295" s="55"/>
    </row>
    <row r="1296" spans="1:30" s="52" customFormat="1">
      <c r="A1296" s="114" t="s">
        <v>8</v>
      </c>
      <c r="B1296" s="115" t="s">
        <v>9</v>
      </c>
      <c r="C1296" s="159" t="s">
        <v>9</v>
      </c>
      <c r="D1296" s="119" t="s">
        <v>10</v>
      </c>
      <c r="E1296" s="115" t="s">
        <v>11</v>
      </c>
      <c r="F1296" s="115" t="s">
        <v>12</v>
      </c>
      <c r="G1296" s="115" t="s">
        <v>13</v>
      </c>
      <c r="H1296" s="115" t="s">
        <v>14</v>
      </c>
      <c r="I1296" s="115" t="s">
        <v>15</v>
      </c>
      <c r="J1296" s="115" t="s">
        <v>16</v>
      </c>
      <c r="K1296" s="115" t="s">
        <v>17</v>
      </c>
      <c r="L1296" s="115" t="s">
        <v>18</v>
      </c>
      <c r="M1296" s="115" t="s">
        <v>19</v>
      </c>
      <c r="N1296" s="115" t="s">
        <v>20</v>
      </c>
      <c r="O1296" s="115" t="s">
        <v>169</v>
      </c>
      <c r="P1296" s="115" t="s">
        <v>21</v>
      </c>
      <c r="Q1296" s="115" t="s">
        <v>22</v>
      </c>
      <c r="R1296" s="115" t="s">
        <v>23</v>
      </c>
      <c r="S1296" s="115" t="s">
        <v>24</v>
      </c>
      <c r="T1296" s="115" t="s">
        <v>25</v>
      </c>
      <c r="U1296" s="115" t="s">
        <v>26</v>
      </c>
      <c r="V1296" s="115" t="s">
        <v>27</v>
      </c>
      <c r="W1296" s="115" t="s">
        <v>28</v>
      </c>
      <c r="X1296" s="115" t="s">
        <v>29</v>
      </c>
      <c r="Y1296" s="115" t="s">
        <v>30</v>
      </c>
      <c r="Z1296" s="115" t="s">
        <v>31</v>
      </c>
      <c r="AA1296" s="115" t="s">
        <v>484</v>
      </c>
      <c r="AB1296" s="115" t="s">
        <v>467</v>
      </c>
      <c r="AC1296" s="67"/>
      <c r="AD1296" s="55"/>
    </row>
    <row r="1297" spans="1:30" s="52" customFormat="1">
      <c r="A1297" s="114"/>
      <c r="B1297" s="115"/>
      <c r="C1297" s="159" t="s">
        <v>625</v>
      </c>
      <c r="D1297" s="120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67"/>
      <c r="AD1297" s="55"/>
    </row>
    <row r="1298" spans="1:30" s="52" customFormat="1">
      <c r="A1298" s="133" t="s">
        <v>367</v>
      </c>
      <c r="B1298" s="29">
        <v>7760474</v>
      </c>
      <c r="C1298" s="163">
        <f>ROUND(B1298/12,2)</f>
        <v>646706.17000000004</v>
      </c>
      <c r="D1298" s="20"/>
      <c r="E1298" s="42">
        <v>6.4600000000000005E-2</v>
      </c>
      <c r="F1298" s="5">
        <v>8.7400000000000005E-2</v>
      </c>
      <c r="G1298" s="19"/>
      <c r="H1298" s="20">
        <v>0.19739999999999999</v>
      </c>
      <c r="I1298" s="20">
        <v>2.1600000000000001E-2</v>
      </c>
      <c r="J1298" s="20">
        <v>5.8999999999999999E-3</v>
      </c>
      <c r="K1298" s="20">
        <v>1.0200000000000001E-2</v>
      </c>
      <c r="L1298" s="5">
        <v>1E-4</v>
      </c>
      <c r="M1298" s="20"/>
      <c r="N1298" s="20">
        <v>0.39950000000000002</v>
      </c>
      <c r="O1298" s="20">
        <v>4.4999999999999997E-3</v>
      </c>
      <c r="P1298" s="20"/>
      <c r="Q1298" s="20"/>
      <c r="R1298" s="20"/>
      <c r="S1298" s="20"/>
      <c r="T1298" s="20"/>
      <c r="U1298" s="20"/>
      <c r="V1298" s="20">
        <v>0.20880000000000001</v>
      </c>
      <c r="W1298" s="20"/>
      <c r="X1298" s="20"/>
      <c r="Y1298" s="20"/>
      <c r="Z1298" s="20"/>
      <c r="AA1298" s="20"/>
      <c r="AB1298" s="20"/>
      <c r="AC1298" s="67"/>
      <c r="AD1298" s="55"/>
    </row>
    <row r="1299" spans="1:30" s="52" customFormat="1">
      <c r="A1299" s="53" t="s">
        <v>368</v>
      </c>
      <c r="B1299" s="141"/>
      <c r="C1299" s="161"/>
      <c r="D1299" s="30">
        <f>$C1298*D1298</f>
        <v>0</v>
      </c>
      <c r="E1299" s="30">
        <f>$C1298*E1298</f>
        <v>41777.218582000009</v>
      </c>
      <c r="F1299" s="30">
        <f t="shared" ref="F1299" si="2082">$C1298*F1298</f>
        <v>56522.119258000006</v>
      </c>
      <c r="G1299" s="30">
        <f t="shared" ref="G1299" si="2083">$C1298*G1298</f>
        <v>0</v>
      </c>
      <c r="H1299" s="30">
        <f t="shared" ref="H1299:AB1299" si="2084">$C1298*H1298</f>
        <v>127659.79795800001</v>
      </c>
      <c r="I1299" s="30">
        <f t="shared" si="2084"/>
        <v>13968.853272000002</v>
      </c>
      <c r="J1299" s="30">
        <f t="shared" si="2084"/>
        <v>3815.5664030000003</v>
      </c>
      <c r="K1299" s="30">
        <f t="shared" si="2084"/>
        <v>6596.4029340000006</v>
      </c>
      <c r="L1299" s="30">
        <f t="shared" si="2084"/>
        <v>64.670617000000007</v>
      </c>
      <c r="M1299" s="30">
        <f t="shared" si="2084"/>
        <v>0</v>
      </c>
      <c r="N1299" s="30">
        <f t="shared" si="2084"/>
        <v>258359.11491500004</v>
      </c>
      <c r="O1299" s="30">
        <f t="shared" si="2084"/>
        <v>2910.1777649999999</v>
      </c>
      <c r="P1299" s="30">
        <f t="shared" si="2084"/>
        <v>0</v>
      </c>
      <c r="Q1299" s="30">
        <f t="shared" si="2084"/>
        <v>0</v>
      </c>
      <c r="R1299" s="30">
        <f t="shared" si="2084"/>
        <v>0</v>
      </c>
      <c r="S1299" s="30">
        <f t="shared" si="2084"/>
        <v>0</v>
      </c>
      <c r="T1299" s="30">
        <f t="shared" si="2084"/>
        <v>0</v>
      </c>
      <c r="U1299" s="30">
        <f t="shared" si="2084"/>
        <v>0</v>
      </c>
      <c r="V1299" s="30">
        <f t="shared" si="2084"/>
        <v>135032.24829600001</v>
      </c>
      <c r="W1299" s="30">
        <f t="shared" si="2084"/>
        <v>0</v>
      </c>
      <c r="X1299" s="30">
        <f t="shared" si="2084"/>
        <v>0</v>
      </c>
      <c r="Y1299" s="30">
        <f t="shared" si="2084"/>
        <v>0</v>
      </c>
      <c r="Z1299" s="30">
        <f t="shared" si="2084"/>
        <v>0</v>
      </c>
      <c r="AA1299" s="30">
        <f t="shared" si="2084"/>
        <v>0</v>
      </c>
      <c r="AB1299" s="30">
        <f t="shared" si="2084"/>
        <v>0</v>
      </c>
      <c r="AC1299" s="67"/>
      <c r="AD1299" s="55"/>
    </row>
    <row r="1300" spans="1:30" s="52" customFormat="1">
      <c r="A1300" s="53" t="s">
        <v>369</v>
      </c>
      <c r="B1300" s="142"/>
      <c r="C1300" s="161"/>
      <c r="D1300" s="20"/>
      <c r="E1300" s="42"/>
      <c r="F1300" s="19"/>
      <c r="G1300" s="19"/>
      <c r="H1300" s="20"/>
      <c r="I1300" s="20"/>
      <c r="J1300" s="20"/>
      <c r="K1300" s="20"/>
      <c r="L1300" s="19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67"/>
      <c r="AD1300" s="55"/>
    </row>
    <row r="1301" spans="1:30" s="52" customFormat="1">
      <c r="A1301" s="53" t="s">
        <v>370</v>
      </c>
      <c r="B1301" s="142"/>
      <c r="C1301" s="161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67"/>
      <c r="AD1301" s="55"/>
    </row>
    <row r="1302" spans="1:30" s="52" customFormat="1">
      <c r="A1302" s="140"/>
      <c r="B1302" s="143"/>
      <c r="C1302" s="162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67"/>
      <c r="AD1302" s="55"/>
    </row>
    <row r="1303" spans="1:30" s="52" customFormat="1">
      <c r="A1303" s="133" t="s">
        <v>627</v>
      </c>
      <c r="B1303" s="29">
        <v>553311</v>
      </c>
      <c r="C1303" s="163">
        <f>ROUND(B1303/12,2)</f>
        <v>46109.25</v>
      </c>
      <c r="D1303" s="27">
        <v>0.13639999999999999</v>
      </c>
      <c r="E1303" s="37"/>
      <c r="F1303" s="5"/>
      <c r="G1303" s="5"/>
      <c r="H1303" s="10"/>
      <c r="I1303" s="10"/>
      <c r="J1303" s="10"/>
      <c r="K1303" s="10"/>
      <c r="L1303" s="5"/>
      <c r="M1303" s="10"/>
      <c r="N1303" s="10"/>
      <c r="O1303" s="10"/>
      <c r="P1303" s="10"/>
      <c r="Q1303" s="10">
        <v>0.31979999999999997</v>
      </c>
      <c r="R1303" s="10"/>
      <c r="S1303" s="10"/>
      <c r="T1303" s="10"/>
      <c r="U1303" s="10"/>
      <c r="V1303" s="10"/>
      <c r="W1303" s="10"/>
      <c r="X1303" s="10">
        <v>0.52170000000000005</v>
      </c>
      <c r="Y1303" s="10">
        <v>2.2100000000000002E-2</v>
      </c>
      <c r="Z1303" s="10"/>
      <c r="AA1303" s="10"/>
      <c r="AB1303" s="10"/>
      <c r="AC1303" s="67"/>
      <c r="AD1303" s="55"/>
    </row>
    <row r="1304" spans="1:30" s="52" customFormat="1">
      <c r="A1304" s="53"/>
      <c r="B1304" s="141"/>
      <c r="C1304" s="161"/>
      <c r="D1304" s="30">
        <f>$C1303*D1303</f>
        <v>6289.3017</v>
      </c>
      <c r="E1304" s="30">
        <f>$C1303*E1303</f>
        <v>0</v>
      </c>
      <c r="F1304" s="30">
        <f t="shared" ref="F1304:AB1304" si="2085">$C1303*F1303</f>
        <v>0</v>
      </c>
      <c r="G1304" s="30">
        <f t="shared" si="2085"/>
        <v>0</v>
      </c>
      <c r="H1304" s="30">
        <f t="shared" si="2085"/>
        <v>0</v>
      </c>
      <c r="I1304" s="30">
        <f t="shared" si="2085"/>
        <v>0</v>
      </c>
      <c r="J1304" s="30">
        <f t="shared" si="2085"/>
        <v>0</v>
      </c>
      <c r="K1304" s="30">
        <f t="shared" si="2085"/>
        <v>0</v>
      </c>
      <c r="L1304" s="30">
        <f t="shared" si="2085"/>
        <v>0</v>
      </c>
      <c r="M1304" s="30">
        <f t="shared" si="2085"/>
        <v>0</v>
      </c>
      <c r="N1304" s="30">
        <f t="shared" si="2085"/>
        <v>0</v>
      </c>
      <c r="O1304" s="30">
        <f t="shared" si="2085"/>
        <v>0</v>
      </c>
      <c r="P1304" s="30">
        <f t="shared" si="2085"/>
        <v>0</v>
      </c>
      <c r="Q1304" s="30">
        <f t="shared" si="2085"/>
        <v>14745.738149999999</v>
      </c>
      <c r="R1304" s="30">
        <f t="shared" si="2085"/>
        <v>0</v>
      </c>
      <c r="S1304" s="30">
        <f t="shared" si="2085"/>
        <v>0</v>
      </c>
      <c r="T1304" s="30">
        <f t="shared" si="2085"/>
        <v>0</v>
      </c>
      <c r="U1304" s="30">
        <f t="shared" si="2085"/>
        <v>0</v>
      </c>
      <c r="V1304" s="30">
        <f t="shared" si="2085"/>
        <v>0</v>
      </c>
      <c r="W1304" s="30">
        <f t="shared" si="2085"/>
        <v>0</v>
      </c>
      <c r="X1304" s="30">
        <f t="shared" si="2085"/>
        <v>24055.195725000001</v>
      </c>
      <c r="Y1304" s="30">
        <f t="shared" si="2085"/>
        <v>1019.0144250000001</v>
      </c>
      <c r="Z1304" s="30">
        <f t="shared" si="2085"/>
        <v>0</v>
      </c>
      <c r="AA1304" s="30">
        <f t="shared" si="2085"/>
        <v>0</v>
      </c>
      <c r="AB1304" s="30">
        <f t="shared" si="2085"/>
        <v>0</v>
      </c>
      <c r="AC1304" s="67"/>
      <c r="AD1304" s="55"/>
    </row>
    <row r="1305" spans="1:30" s="52" customFormat="1">
      <c r="A1305" s="50" t="s">
        <v>50</v>
      </c>
      <c r="B1305" s="33">
        <f>SUM(B1298:B1303)</f>
        <v>8313785</v>
      </c>
      <c r="C1305" s="51">
        <f>SUM(C1298:C1303)</f>
        <v>692815.42</v>
      </c>
      <c r="D1305" s="51">
        <f>D1299+D1304</f>
        <v>6289.3017</v>
      </c>
      <c r="E1305" s="51">
        <f t="shared" ref="E1305:AB1305" si="2086">E1299+E1304</f>
        <v>41777.218582000009</v>
      </c>
      <c r="F1305" s="51">
        <f t="shared" si="2086"/>
        <v>56522.119258000006</v>
      </c>
      <c r="G1305" s="51">
        <f t="shared" si="2086"/>
        <v>0</v>
      </c>
      <c r="H1305" s="51">
        <f>H1299+H1304</f>
        <v>127659.79795800001</v>
      </c>
      <c r="I1305" s="51">
        <f t="shared" si="2086"/>
        <v>13968.853272000002</v>
      </c>
      <c r="J1305" s="51">
        <f t="shared" si="2086"/>
        <v>3815.5664030000003</v>
      </c>
      <c r="K1305" s="51">
        <f t="shared" si="2086"/>
        <v>6596.4029340000006</v>
      </c>
      <c r="L1305" s="51">
        <f t="shared" si="2086"/>
        <v>64.670617000000007</v>
      </c>
      <c r="M1305" s="51">
        <f t="shared" si="2086"/>
        <v>0</v>
      </c>
      <c r="N1305" s="51">
        <f t="shared" si="2086"/>
        <v>258359.11491500004</v>
      </c>
      <c r="O1305" s="51">
        <f t="shared" si="2086"/>
        <v>2910.1777649999999</v>
      </c>
      <c r="P1305" s="51">
        <f t="shared" si="2086"/>
        <v>0</v>
      </c>
      <c r="Q1305" s="51">
        <f t="shared" si="2086"/>
        <v>14745.738149999999</v>
      </c>
      <c r="R1305" s="51">
        <f t="shared" si="2086"/>
        <v>0</v>
      </c>
      <c r="S1305" s="51">
        <f t="shared" si="2086"/>
        <v>0</v>
      </c>
      <c r="T1305" s="51">
        <f t="shared" si="2086"/>
        <v>0</v>
      </c>
      <c r="U1305" s="51">
        <f t="shared" si="2086"/>
        <v>0</v>
      </c>
      <c r="V1305" s="51">
        <f t="shared" si="2086"/>
        <v>135032.24829600001</v>
      </c>
      <c r="W1305" s="51">
        <f t="shared" si="2086"/>
        <v>0</v>
      </c>
      <c r="X1305" s="51">
        <f t="shared" si="2086"/>
        <v>24055.195725000001</v>
      </c>
      <c r="Y1305" s="51">
        <f t="shared" si="2086"/>
        <v>1019.0144250000001</v>
      </c>
      <c r="Z1305" s="51">
        <f t="shared" si="2086"/>
        <v>0</v>
      </c>
      <c r="AA1305" s="51">
        <f t="shared" si="2086"/>
        <v>0</v>
      </c>
      <c r="AB1305" s="51">
        <f t="shared" si="2086"/>
        <v>0</v>
      </c>
      <c r="AC1305" s="67"/>
      <c r="AD1305" s="55"/>
    </row>
    <row r="1306" spans="1:30" s="52" customFormat="1">
      <c r="A1306" s="54"/>
      <c r="B1306" s="7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67"/>
      <c r="AD1306" s="55"/>
    </row>
    <row r="1307" spans="1:30" s="52" customFormat="1">
      <c r="A1307" s="54"/>
      <c r="B1307" s="7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67"/>
      <c r="AD1307" s="55"/>
    </row>
    <row r="1308" spans="1:30" s="52" customFormat="1" ht="13.8" thickBot="1">
      <c r="A1308" s="81" t="s">
        <v>502</v>
      </c>
      <c r="B1308" s="126"/>
      <c r="C1308" s="157"/>
      <c r="D1308" s="126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67"/>
      <c r="AD1308" s="55"/>
    </row>
    <row r="1309" spans="1:30" s="52" customFormat="1" ht="13.8" thickBot="1">
      <c r="A1309" s="112" t="s">
        <v>1</v>
      </c>
      <c r="B1309" s="113" t="s">
        <v>2</v>
      </c>
      <c r="C1309" s="158" t="s">
        <v>3</v>
      </c>
      <c r="D1309" s="213" t="s">
        <v>4</v>
      </c>
      <c r="E1309" s="214"/>
      <c r="F1309" s="214"/>
      <c r="G1309" s="214"/>
      <c r="H1309" s="214"/>
      <c r="I1309" s="214"/>
      <c r="J1309" s="214"/>
      <c r="K1309" s="214"/>
      <c r="L1309" s="214"/>
      <c r="M1309" s="214"/>
      <c r="N1309" s="214"/>
      <c r="O1309" s="214"/>
      <c r="P1309" s="214"/>
      <c r="Q1309" s="214"/>
      <c r="R1309" s="214"/>
      <c r="S1309" s="214"/>
      <c r="T1309" s="214"/>
      <c r="U1309" s="214"/>
      <c r="V1309" s="214"/>
      <c r="W1309" s="214"/>
      <c r="X1309" s="214"/>
      <c r="Y1309" s="214"/>
      <c r="Z1309" s="122"/>
      <c r="AA1309" s="122"/>
      <c r="AB1309" s="122"/>
      <c r="AC1309" s="67"/>
      <c r="AD1309" s="55"/>
    </row>
    <row r="1310" spans="1:30" s="52" customFormat="1">
      <c r="A1310" s="114" t="s">
        <v>5</v>
      </c>
      <c r="B1310" s="115" t="s">
        <v>6</v>
      </c>
      <c r="C1310" s="159" t="s">
        <v>6</v>
      </c>
      <c r="D1310" s="116"/>
      <c r="E1310" s="117"/>
      <c r="F1310" s="117"/>
      <c r="G1310" s="117"/>
      <c r="H1310" s="117"/>
      <c r="I1310" s="117"/>
      <c r="J1310" s="117"/>
      <c r="K1310" s="117"/>
      <c r="L1310" s="117"/>
      <c r="M1310" s="117"/>
      <c r="N1310" s="117"/>
      <c r="O1310" s="117"/>
      <c r="P1310" s="117"/>
      <c r="Q1310" s="117"/>
      <c r="R1310" s="117"/>
      <c r="S1310" s="117"/>
      <c r="T1310" s="117"/>
      <c r="U1310" s="117"/>
      <c r="V1310" s="117"/>
      <c r="W1310" s="117"/>
      <c r="X1310" s="117"/>
      <c r="Y1310" s="118"/>
      <c r="Z1310" s="115" t="s">
        <v>7</v>
      </c>
      <c r="AA1310" s="115"/>
      <c r="AB1310" s="115"/>
      <c r="AC1310" s="67"/>
      <c r="AD1310" s="55"/>
    </row>
    <row r="1311" spans="1:30" s="52" customFormat="1">
      <c r="A1311" s="114" t="s">
        <v>8</v>
      </c>
      <c r="B1311" s="115" t="s">
        <v>9</v>
      </c>
      <c r="C1311" s="159" t="s">
        <v>9</v>
      </c>
      <c r="D1311" s="119" t="s">
        <v>10</v>
      </c>
      <c r="E1311" s="115" t="s">
        <v>11</v>
      </c>
      <c r="F1311" s="115" t="s">
        <v>12</v>
      </c>
      <c r="G1311" s="115" t="s">
        <v>13</v>
      </c>
      <c r="H1311" s="115" t="s">
        <v>14</v>
      </c>
      <c r="I1311" s="115" t="s">
        <v>15</v>
      </c>
      <c r="J1311" s="115" t="s">
        <v>16</v>
      </c>
      <c r="K1311" s="115" t="s">
        <v>17</v>
      </c>
      <c r="L1311" s="115" t="s">
        <v>18</v>
      </c>
      <c r="M1311" s="115" t="s">
        <v>19</v>
      </c>
      <c r="N1311" s="115" t="s">
        <v>20</v>
      </c>
      <c r="O1311" s="115" t="s">
        <v>169</v>
      </c>
      <c r="P1311" s="115" t="s">
        <v>21</v>
      </c>
      <c r="Q1311" s="115" t="s">
        <v>22</v>
      </c>
      <c r="R1311" s="115" t="s">
        <v>23</v>
      </c>
      <c r="S1311" s="115" t="s">
        <v>24</v>
      </c>
      <c r="T1311" s="115" t="s">
        <v>25</v>
      </c>
      <c r="U1311" s="115" t="s">
        <v>26</v>
      </c>
      <c r="V1311" s="115" t="s">
        <v>27</v>
      </c>
      <c r="W1311" s="115" t="s">
        <v>28</v>
      </c>
      <c r="X1311" s="115" t="s">
        <v>29</v>
      </c>
      <c r="Y1311" s="115" t="s">
        <v>30</v>
      </c>
      <c r="Z1311" s="115" t="s">
        <v>31</v>
      </c>
      <c r="AA1311" s="115" t="s">
        <v>484</v>
      </c>
      <c r="AB1311" s="115" t="s">
        <v>467</v>
      </c>
      <c r="AC1311" s="67"/>
      <c r="AD1311" s="55"/>
    </row>
    <row r="1312" spans="1:30" s="52" customFormat="1">
      <c r="A1312" s="114"/>
      <c r="B1312" s="115"/>
      <c r="C1312" s="159" t="s">
        <v>625</v>
      </c>
      <c r="D1312" s="120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67"/>
      <c r="AD1312" s="55"/>
    </row>
    <row r="1313" spans="1:30" s="52" customFormat="1">
      <c r="A1313" s="133" t="s">
        <v>507</v>
      </c>
      <c r="B1313" s="29">
        <v>25793147</v>
      </c>
      <c r="C1313" s="163">
        <f>ROUND(B1313/12,2)</f>
        <v>2149428.92</v>
      </c>
      <c r="D1313" s="20">
        <v>8.0100000000000005E-2</v>
      </c>
      <c r="E1313" s="42"/>
      <c r="F1313" s="5"/>
      <c r="G1313" s="19"/>
      <c r="H1313" s="20">
        <v>1.9400000000000001E-2</v>
      </c>
      <c r="I1313" s="20"/>
      <c r="J1313" s="20"/>
      <c r="K1313" s="20"/>
      <c r="L1313" s="5"/>
      <c r="M1313" s="20">
        <v>0.12989999999999999</v>
      </c>
      <c r="N1313" s="20"/>
      <c r="O1313" s="20"/>
      <c r="P1313" s="20"/>
      <c r="Q1313" s="20">
        <v>0.13850000000000001</v>
      </c>
      <c r="R1313" s="20">
        <v>5.8799999999999998E-2</v>
      </c>
      <c r="S1313" s="20">
        <v>3.4500000000000003E-2</v>
      </c>
      <c r="T1313" s="20">
        <v>0.1762</v>
      </c>
      <c r="U1313" s="20"/>
      <c r="V1313" s="20"/>
      <c r="W1313" s="20">
        <v>0.14849999999999999</v>
      </c>
      <c r="X1313" s="20">
        <v>0.2079</v>
      </c>
      <c r="Y1313" s="20">
        <v>6.1999999999999998E-3</v>
      </c>
      <c r="Z1313" s="20"/>
      <c r="AA1313" s="20"/>
      <c r="AB1313" s="20"/>
      <c r="AC1313" s="67"/>
      <c r="AD1313" s="55"/>
    </row>
    <row r="1314" spans="1:30" s="52" customFormat="1">
      <c r="A1314" s="89"/>
      <c r="B1314" s="17"/>
      <c r="C1314" s="163"/>
      <c r="D1314" s="30">
        <f t="shared" ref="D1314" si="2087">$C1313*D1313</f>
        <v>172169.25649200001</v>
      </c>
      <c r="E1314" s="30">
        <f t="shared" ref="E1314" si="2088">$C1313*E1313</f>
        <v>0</v>
      </c>
      <c r="F1314" s="30">
        <f t="shared" ref="F1314:AB1314" si="2089">$C1313*F1313</f>
        <v>0</v>
      </c>
      <c r="G1314" s="30">
        <f t="shared" si="2089"/>
        <v>0</v>
      </c>
      <c r="H1314" s="30">
        <f t="shared" si="2089"/>
        <v>41698.921047999997</v>
      </c>
      <c r="I1314" s="30">
        <f t="shared" si="2089"/>
        <v>0</v>
      </c>
      <c r="J1314" s="30">
        <f t="shared" si="2089"/>
        <v>0</v>
      </c>
      <c r="K1314" s="30">
        <f t="shared" si="2089"/>
        <v>0</v>
      </c>
      <c r="L1314" s="30">
        <f t="shared" si="2089"/>
        <v>0</v>
      </c>
      <c r="M1314" s="30">
        <f t="shared" si="2089"/>
        <v>279210.81670799997</v>
      </c>
      <c r="N1314" s="30">
        <f t="shared" si="2089"/>
        <v>0</v>
      </c>
      <c r="O1314" s="30">
        <f t="shared" si="2089"/>
        <v>0</v>
      </c>
      <c r="P1314" s="30">
        <f t="shared" si="2089"/>
        <v>0</v>
      </c>
      <c r="Q1314" s="30">
        <f t="shared" si="2089"/>
        <v>297695.90542000002</v>
      </c>
      <c r="R1314" s="30">
        <f t="shared" si="2089"/>
        <v>126386.42049599999</v>
      </c>
      <c r="S1314" s="30">
        <f t="shared" si="2089"/>
        <v>74155.297740000009</v>
      </c>
      <c r="T1314" s="30">
        <f t="shared" si="2089"/>
        <v>378729.37570400001</v>
      </c>
      <c r="U1314" s="30">
        <f t="shared" si="2089"/>
        <v>0</v>
      </c>
      <c r="V1314" s="30">
        <f t="shared" si="2089"/>
        <v>0</v>
      </c>
      <c r="W1314" s="30">
        <f t="shared" si="2089"/>
        <v>319190.19461999997</v>
      </c>
      <c r="X1314" s="30">
        <f t="shared" si="2089"/>
        <v>446866.27246800001</v>
      </c>
      <c r="Y1314" s="30">
        <f t="shared" si="2089"/>
        <v>13326.459304</v>
      </c>
      <c r="Z1314" s="30">
        <f t="shared" si="2089"/>
        <v>0</v>
      </c>
      <c r="AA1314" s="30">
        <f t="shared" si="2089"/>
        <v>0</v>
      </c>
      <c r="AB1314" s="30">
        <f t="shared" si="2089"/>
        <v>0</v>
      </c>
      <c r="AC1314" s="67"/>
      <c r="AD1314" s="55"/>
    </row>
    <row r="1315" spans="1:30" s="52" customFormat="1">
      <c r="A1315" s="50" t="s">
        <v>50</v>
      </c>
      <c r="B1315" s="33">
        <f>SUM(B1313:B1313)</f>
        <v>25793147</v>
      </c>
      <c r="C1315" s="51">
        <f>SUM(C1313:C1313)</f>
        <v>2149428.92</v>
      </c>
      <c r="D1315" s="51">
        <f>D1314</f>
        <v>172169.25649200001</v>
      </c>
      <c r="E1315" s="51">
        <f>E1314</f>
        <v>0</v>
      </c>
      <c r="F1315" s="51">
        <f t="shared" ref="F1315" si="2090">F1314</f>
        <v>0</v>
      </c>
      <c r="G1315" s="51">
        <f t="shared" ref="G1315" si="2091">G1314</f>
        <v>0</v>
      </c>
      <c r="H1315" s="51">
        <f t="shared" ref="H1315:AB1315" si="2092">H1314</f>
        <v>41698.921047999997</v>
      </c>
      <c r="I1315" s="51">
        <f t="shared" si="2092"/>
        <v>0</v>
      </c>
      <c r="J1315" s="51">
        <f t="shared" si="2092"/>
        <v>0</v>
      </c>
      <c r="K1315" s="51">
        <f t="shared" si="2092"/>
        <v>0</v>
      </c>
      <c r="L1315" s="51">
        <f t="shared" si="2092"/>
        <v>0</v>
      </c>
      <c r="M1315" s="51">
        <f t="shared" si="2092"/>
        <v>279210.81670799997</v>
      </c>
      <c r="N1315" s="51">
        <f t="shared" si="2092"/>
        <v>0</v>
      </c>
      <c r="O1315" s="51">
        <f t="shared" si="2092"/>
        <v>0</v>
      </c>
      <c r="P1315" s="51">
        <f t="shared" si="2092"/>
        <v>0</v>
      </c>
      <c r="Q1315" s="51">
        <f t="shared" si="2092"/>
        <v>297695.90542000002</v>
      </c>
      <c r="R1315" s="51">
        <f t="shared" si="2092"/>
        <v>126386.42049599999</v>
      </c>
      <c r="S1315" s="51">
        <f t="shared" si="2092"/>
        <v>74155.297740000009</v>
      </c>
      <c r="T1315" s="51">
        <f t="shared" si="2092"/>
        <v>378729.37570400001</v>
      </c>
      <c r="U1315" s="51">
        <f t="shared" si="2092"/>
        <v>0</v>
      </c>
      <c r="V1315" s="51">
        <f t="shared" si="2092"/>
        <v>0</v>
      </c>
      <c r="W1315" s="51">
        <f t="shared" si="2092"/>
        <v>319190.19461999997</v>
      </c>
      <c r="X1315" s="51">
        <f t="shared" si="2092"/>
        <v>446866.27246800001</v>
      </c>
      <c r="Y1315" s="51">
        <f t="shared" si="2092"/>
        <v>13326.459304</v>
      </c>
      <c r="Z1315" s="51">
        <f t="shared" si="2092"/>
        <v>0</v>
      </c>
      <c r="AA1315" s="51">
        <f t="shared" si="2092"/>
        <v>0</v>
      </c>
      <c r="AB1315" s="51">
        <f t="shared" si="2092"/>
        <v>0</v>
      </c>
      <c r="AC1315" s="67"/>
      <c r="AD1315" s="55"/>
    </row>
    <row r="1316" spans="1:30" s="52" customFormat="1">
      <c r="A1316" s="54"/>
      <c r="B1316" s="7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67"/>
      <c r="AD1316" s="55"/>
    </row>
    <row r="1317" spans="1:30" s="52" customFormat="1">
      <c r="A1317" s="54"/>
      <c r="B1317" s="7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67"/>
      <c r="AD1317" s="55"/>
    </row>
    <row r="1318" spans="1:30" s="52" customFormat="1" ht="13.8" thickBot="1">
      <c r="A1318" s="81" t="s">
        <v>513</v>
      </c>
      <c r="B1318" s="126"/>
      <c r="C1318" s="157"/>
      <c r="D1318" s="126"/>
      <c r="E1318" s="126"/>
      <c r="F1318" s="126"/>
      <c r="G1318" s="126"/>
      <c r="H1318" s="126"/>
      <c r="I1318" s="126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67"/>
    </row>
    <row r="1319" spans="1:30" s="52" customFormat="1" ht="13.8" thickBot="1">
      <c r="A1319" s="112" t="s">
        <v>1</v>
      </c>
      <c r="B1319" s="113" t="s">
        <v>2</v>
      </c>
      <c r="C1319" s="158" t="s">
        <v>3</v>
      </c>
      <c r="D1319" s="213" t="s">
        <v>4</v>
      </c>
      <c r="E1319" s="214"/>
      <c r="F1319" s="214"/>
      <c r="G1319" s="214"/>
      <c r="H1319" s="214"/>
      <c r="I1319" s="214"/>
      <c r="J1319" s="214"/>
      <c r="K1319" s="214"/>
      <c r="L1319" s="214"/>
      <c r="M1319" s="214"/>
      <c r="N1319" s="214"/>
      <c r="O1319" s="214"/>
      <c r="P1319" s="214"/>
      <c r="Q1319" s="214"/>
      <c r="R1319" s="214"/>
      <c r="S1319" s="214"/>
      <c r="T1319" s="214"/>
      <c r="U1319" s="214"/>
      <c r="V1319" s="214"/>
      <c r="W1319" s="214"/>
      <c r="X1319" s="214"/>
      <c r="Y1319" s="214"/>
      <c r="Z1319" s="122"/>
      <c r="AA1319" s="122"/>
      <c r="AB1319" s="122"/>
      <c r="AC1319" s="67"/>
    </row>
    <row r="1320" spans="1:30">
      <c r="A1320" s="114" t="s">
        <v>5</v>
      </c>
      <c r="B1320" s="115" t="s">
        <v>6</v>
      </c>
      <c r="C1320" s="159" t="s">
        <v>6</v>
      </c>
      <c r="D1320" s="116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8"/>
      <c r="Z1320" s="115" t="s">
        <v>7</v>
      </c>
      <c r="AA1320" s="115"/>
      <c r="AB1320" s="115"/>
      <c r="AC1320" s="67"/>
    </row>
    <row r="1321" spans="1:30">
      <c r="A1321" s="114" t="s">
        <v>8</v>
      </c>
      <c r="B1321" s="115" t="s">
        <v>9</v>
      </c>
      <c r="C1321" s="159" t="s">
        <v>9</v>
      </c>
      <c r="D1321" s="119" t="s">
        <v>10</v>
      </c>
      <c r="E1321" s="115" t="s">
        <v>11</v>
      </c>
      <c r="F1321" s="115" t="s">
        <v>12</v>
      </c>
      <c r="G1321" s="115" t="s">
        <v>13</v>
      </c>
      <c r="H1321" s="115" t="s">
        <v>14</v>
      </c>
      <c r="I1321" s="115" t="s">
        <v>15</v>
      </c>
      <c r="J1321" s="115" t="s">
        <v>16</v>
      </c>
      <c r="K1321" s="115" t="s">
        <v>17</v>
      </c>
      <c r="L1321" s="115" t="s">
        <v>18</v>
      </c>
      <c r="M1321" s="115" t="s">
        <v>19</v>
      </c>
      <c r="N1321" s="115" t="s">
        <v>20</v>
      </c>
      <c r="O1321" s="115" t="s">
        <v>169</v>
      </c>
      <c r="P1321" s="115" t="s">
        <v>21</v>
      </c>
      <c r="Q1321" s="115" t="s">
        <v>22</v>
      </c>
      <c r="R1321" s="115" t="s">
        <v>23</v>
      </c>
      <c r="S1321" s="115" t="s">
        <v>24</v>
      </c>
      <c r="T1321" s="115" t="s">
        <v>25</v>
      </c>
      <c r="U1321" s="115" t="s">
        <v>26</v>
      </c>
      <c r="V1321" s="115" t="s">
        <v>27</v>
      </c>
      <c r="W1321" s="115" t="s">
        <v>28</v>
      </c>
      <c r="X1321" s="115" t="s">
        <v>29</v>
      </c>
      <c r="Y1321" s="115" t="s">
        <v>30</v>
      </c>
      <c r="Z1321" s="115" t="s">
        <v>31</v>
      </c>
      <c r="AA1321" s="115" t="s">
        <v>484</v>
      </c>
      <c r="AB1321" s="115" t="s">
        <v>467</v>
      </c>
      <c r="AC1321" s="67"/>
    </row>
    <row r="1322" spans="1:30">
      <c r="A1322" s="114"/>
      <c r="B1322" s="115"/>
      <c r="C1322" s="185" t="s">
        <v>688</v>
      </c>
      <c r="D1322" s="120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67"/>
    </row>
    <row r="1323" spans="1:30" s="52" customFormat="1">
      <c r="A1323" s="127" t="s">
        <v>509</v>
      </c>
      <c r="B1323" s="59">
        <v>825419</v>
      </c>
      <c r="C1323" s="163">
        <f>ROUND(B1323/12,2)</f>
        <v>68784.92</v>
      </c>
      <c r="D1323" s="128">
        <v>9.7000000000000003E-3</v>
      </c>
      <c r="E1323" s="128">
        <v>0.16650000000000001</v>
      </c>
      <c r="F1323" s="128">
        <v>4.9399999999999999E-2</v>
      </c>
      <c r="G1323" s="128">
        <v>7.7700000000000005E-2</v>
      </c>
      <c r="H1323" s="128">
        <v>5.1999999999999998E-2</v>
      </c>
      <c r="I1323" s="128"/>
      <c r="J1323" s="128">
        <v>1.8499999999999999E-2</v>
      </c>
      <c r="K1323" s="128">
        <v>2.29E-2</v>
      </c>
      <c r="L1323" s="128">
        <v>1.43E-2</v>
      </c>
      <c r="M1323" s="128">
        <v>1.7500000000000002E-2</v>
      </c>
      <c r="N1323" s="128">
        <v>0.152</v>
      </c>
      <c r="O1323" s="128">
        <v>6.0000000000000001E-3</v>
      </c>
      <c r="P1323" s="128">
        <v>2.0000000000000001E-4</v>
      </c>
      <c r="Q1323" s="128">
        <v>2.1600000000000001E-2</v>
      </c>
      <c r="R1323" s="128">
        <v>1.72E-2</v>
      </c>
      <c r="S1323" s="128">
        <v>3.3E-3</v>
      </c>
      <c r="T1323" s="128">
        <v>4.3200000000000002E-2</v>
      </c>
      <c r="U1323" s="128">
        <v>4.9799999999999997E-2</v>
      </c>
      <c r="V1323" s="128">
        <v>5.8000000000000003E-2</v>
      </c>
      <c r="W1323" s="128">
        <v>4.7399999999999998E-2</v>
      </c>
      <c r="X1323" s="128">
        <v>5.0799999999999998E-2</v>
      </c>
      <c r="Y1323" s="128">
        <v>1.5E-3</v>
      </c>
      <c r="Z1323" s="129">
        <v>5.0000000000000001E-4</v>
      </c>
      <c r="AA1323" s="129"/>
      <c r="AB1323" s="129">
        <v>0.12</v>
      </c>
      <c r="AC1323" s="67"/>
    </row>
    <row r="1324" spans="1:30" s="52" customFormat="1">
      <c r="A1324" s="89"/>
      <c r="B1324" s="17"/>
      <c r="C1324" s="163"/>
      <c r="D1324" s="30">
        <f t="shared" ref="D1324" si="2093">$C1323*D1323</f>
        <v>667.21372399999996</v>
      </c>
      <c r="E1324" s="30">
        <f t="shared" ref="E1324" si="2094">$C1323*E1323</f>
        <v>11452.689180000001</v>
      </c>
      <c r="F1324" s="30">
        <f t="shared" ref="F1324:AB1324" si="2095">$C1323*F1323</f>
        <v>3397.9750479999998</v>
      </c>
      <c r="G1324" s="30">
        <f t="shared" si="2095"/>
        <v>5344.5882840000004</v>
      </c>
      <c r="H1324" s="30">
        <f t="shared" si="2095"/>
        <v>3576.8158399999998</v>
      </c>
      <c r="I1324" s="30">
        <f t="shared" si="2095"/>
        <v>0</v>
      </c>
      <c r="J1324" s="30">
        <f t="shared" si="2095"/>
        <v>1272.5210199999999</v>
      </c>
      <c r="K1324" s="30">
        <f t="shared" si="2095"/>
        <v>1575.1746679999999</v>
      </c>
      <c r="L1324" s="30">
        <f t="shared" si="2095"/>
        <v>983.62435600000003</v>
      </c>
      <c r="M1324" s="30">
        <f t="shared" si="2095"/>
        <v>1203.7361000000001</v>
      </c>
      <c r="N1324" s="30">
        <f t="shared" si="2095"/>
        <v>10455.307839999999</v>
      </c>
      <c r="O1324" s="30">
        <f t="shared" si="2095"/>
        <v>412.70952</v>
      </c>
      <c r="P1324" s="30">
        <f t="shared" si="2095"/>
        <v>13.756984000000001</v>
      </c>
      <c r="Q1324" s="30">
        <f t="shared" si="2095"/>
        <v>1485.7542720000001</v>
      </c>
      <c r="R1324" s="30">
        <f t="shared" si="2095"/>
        <v>1183.1006239999999</v>
      </c>
      <c r="S1324" s="30">
        <f t="shared" si="2095"/>
        <v>226.99023599999998</v>
      </c>
      <c r="T1324" s="30">
        <f t="shared" si="2095"/>
        <v>2971.5085440000003</v>
      </c>
      <c r="U1324" s="30">
        <f t="shared" si="2095"/>
        <v>3425.4890159999995</v>
      </c>
      <c r="V1324" s="30">
        <f t="shared" si="2095"/>
        <v>3989.5253600000001</v>
      </c>
      <c r="W1324" s="30">
        <f t="shared" si="2095"/>
        <v>3260.4052079999997</v>
      </c>
      <c r="X1324" s="30">
        <f t="shared" si="2095"/>
        <v>3494.2739359999996</v>
      </c>
      <c r="Y1324" s="30">
        <f t="shared" si="2095"/>
        <v>103.17738</v>
      </c>
      <c r="Z1324" s="30">
        <f t="shared" si="2095"/>
        <v>34.39246</v>
      </c>
      <c r="AA1324" s="30">
        <f t="shared" si="2095"/>
        <v>0</v>
      </c>
      <c r="AB1324" s="30">
        <f t="shared" si="2095"/>
        <v>8254.1903999999995</v>
      </c>
      <c r="AC1324" s="67"/>
    </row>
    <row r="1325" spans="1:30" s="52" customFormat="1">
      <c r="A1325" s="127" t="s">
        <v>510</v>
      </c>
      <c r="B1325" s="59">
        <v>796147</v>
      </c>
      <c r="C1325" s="163">
        <f t="shared" ref="C1325:C1329" si="2096">ROUND(B1325/12,2)</f>
        <v>66345.58</v>
      </c>
      <c r="D1325" s="128">
        <v>9.2999999999999992E-3</v>
      </c>
      <c r="E1325" s="128">
        <v>0.26019999999999999</v>
      </c>
      <c r="F1325" s="128">
        <v>4.19E-2</v>
      </c>
      <c r="G1325" s="128">
        <v>5.9499999999999997E-2</v>
      </c>
      <c r="H1325" s="128">
        <v>4.3799999999999999E-2</v>
      </c>
      <c r="I1325" s="128"/>
      <c r="J1325" s="128">
        <v>1.5800000000000002E-2</v>
      </c>
      <c r="K1325" s="128">
        <v>2.3E-2</v>
      </c>
      <c r="L1325" s="128">
        <v>1.26E-2</v>
      </c>
      <c r="M1325" s="128">
        <v>1.5299999999999999E-2</v>
      </c>
      <c r="N1325" s="128">
        <v>0.14699999999999999</v>
      </c>
      <c r="O1325" s="128">
        <v>9.7999999999999997E-3</v>
      </c>
      <c r="P1325" s="128">
        <v>2.0000000000000001E-4</v>
      </c>
      <c r="Q1325" s="128">
        <v>1.9199999999999998E-2</v>
      </c>
      <c r="R1325" s="128">
        <v>1.3899999999999999E-2</v>
      </c>
      <c r="S1325" s="128">
        <v>5.5999999999999999E-3</v>
      </c>
      <c r="T1325" s="128">
        <v>4.19E-2</v>
      </c>
      <c r="U1325" s="128">
        <v>4.3400000000000001E-2</v>
      </c>
      <c r="V1325" s="128">
        <v>5.0500000000000003E-2</v>
      </c>
      <c r="W1325" s="128">
        <v>4.0300000000000002E-2</v>
      </c>
      <c r="X1325" s="128">
        <v>4.48E-2</v>
      </c>
      <c r="Y1325" s="128">
        <v>1.1999999999999999E-3</v>
      </c>
      <c r="Z1325" s="129">
        <v>8.0000000000000004E-4</v>
      </c>
      <c r="AA1325" s="129"/>
      <c r="AB1325" s="129">
        <v>0.1</v>
      </c>
      <c r="AC1325" s="67"/>
    </row>
    <row r="1326" spans="1:30" s="52" customFormat="1">
      <c r="A1326" s="89"/>
      <c r="B1326" s="17"/>
      <c r="C1326" s="163"/>
      <c r="D1326" s="30">
        <f t="shared" ref="D1326" si="2097">$C1325*D1325</f>
        <v>617.01389399999994</v>
      </c>
      <c r="E1326" s="30">
        <f t="shared" ref="E1326" si="2098">$C1325*E1325</f>
        <v>17263.119916</v>
      </c>
      <c r="F1326" s="30">
        <f t="shared" ref="F1326:AB1326" si="2099">$C1325*F1325</f>
        <v>2779.8798019999999</v>
      </c>
      <c r="G1326" s="30">
        <f t="shared" si="2099"/>
        <v>3947.5620100000001</v>
      </c>
      <c r="H1326" s="30">
        <f t="shared" si="2099"/>
        <v>2905.936404</v>
      </c>
      <c r="I1326" s="30">
        <f t="shared" si="2099"/>
        <v>0</v>
      </c>
      <c r="J1326" s="30">
        <f t="shared" si="2099"/>
        <v>1048.260164</v>
      </c>
      <c r="K1326" s="30">
        <f t="shared" si="2099"/>
        <v>1525.9483399999999</v>
      </c>
      <c r="L1326" s="30">
        <f t="shared" si="2099"/>
        <v>835.95430800000008</v>
      </c>
      <c r="M1326" s="30">
        <f t="shared" si="2099"/>
        <v>1015.087374</v>
      </c>
      <c r="N1326" s="30">
        <f t="shared" si="2099"/>
        <v>9752.80026</v>
      </c>
      <c r="O1326" s="30">
        <f t="shared" si="2099"/>
        <v>650.18668400000001</v>
      </c>
      <c r="P1326" s="30">
        <f t="shared" si="2099"/>
        <v>13.269116</v>
      </c>
      <c r="Q1326" s="30">
        <f t="shared" si="2099"/>
        <v>1273.8351359999999</v>
      </c>
      <c r="R1326" s="30">
        <f t="shared" si="2099"/>
        <v>922.20356199999992</v>
      </c>
      <c r="S1326" s="30">
        <f t="shared" si="2099"/>
        <v>371.53524800000002</v>
      </c>
      <c r="T1326" s="30">
        <f t="shared" si="2099"/>
        <v>2779.8798019999999</v>
      </c>
      <c r="U1326" s="30">
        <f t="shared" si="2099"/>
        <v>2879.3981720000002</v>
      </c>
      <c r="V1326" s="30">
        <f t="shared" si="2099"/>
        <v>3350.4517900000005</v>
      </c>
      <c r="W1326" s="30">
        <f t="shared" si="2099"/>
        <v>2673.7268740000004</v>
      </c>
      <c r="X1326" s="30">
        <f t="shared" si="2099"/>
        <v>2972.2819840000002</v>
      </c>
      <c r="Y1326" s="30">
        <f t="shared" si="2099"/>
        <v>79.614695999999995</v>
      </c>
      <c r="Z1326" s="30">
        <f t="shared" si="2099"/>
        <v>53.076464000000001</v>
      </c>
      <c r="AA1326" s="30">
        <f t="shared" si="2099"/>
        <v>0</v>
      </c>
      <c r="AB1326" s="30">
        <f t="shared" si="2099"/>
        <v>6634.5580000000009</v>
      </c>
      <c r="AC1326" s="67"/>
    </row>
    <row r="1327" spans="1:30" s="52" customFormat="1">
      <c r="A1327" s="127" t="s">
        <v>511</v>
      </c>
      <c r="B1327" s="59">
        <v>6362</v>
      </c>
      <c r="C1327" s="163">
        <f t="shared" si="2096"/>
        <v>530.16999999999996</v>
      </c>
      <c r="D1327" s="128">
        <v>1E-4</v>
      </c>
      <c r="E1327" s="128">
        <v>0.40279999999999999</v>
      </c>
      <c r="F1327" s="128">
        <v>1.2999999999999999E-3</v>
      </c>
      <c r="G1327" s="128">
        <v>5.0000000000000001E-4</v>
      </c>
      <c r="H1327" s="128">
        <v>8.0000000000000004E-4</v>
      </c>
      <c r="I1327" s="128"/>
      <c r="J1327" s="128">
        <v>2.9999999999999997E-4</v>
      </c>
      <c r="K1327" s="128"/>
      <c r="L1327" s="128"/>
      <c r="M1327" s="128">
        <v>1E-4</v>
      </c>
      <c r="N1327" s="128"/>
      <c r="O1327" s="128"/>
      <c r="P1327" s="128">
        <v>4.0000000000000002E-4</v>
      </c>
      <c r="Q1327" s="128"/>
      <c r="R1327" s="128">
        <v>4.0000000000000002E-4</v>
      </c>
      <c r="S1327" s="128">
        <v>4.0000000000000002E-4</v>
      </c>
      <c r="T1327" s="128"/>
      <c r="U1327" s="128">
        <v>5.9999999999999995E-4</v>
      </c>
      <c r="V1327" s="128"/>
      <c r="W1327" s="128">
        <v>2E-3</v>
      </c>
      <c r="X1327" s="128">
        <v>2.9999999999999997E-4</v>
      </c>
      <c r="Y1327" s="128"/>
      <c r="Z1327" s="129"/>
      <c r="AA1327" s="129"/>
      <c r="AB1327" s="129">
        <v>0.59</v>
      </c>
      <c r="AC1327" s="67"/>
    </row>
    <row r="1328" spans="1:30" s="52" customFormat="1">
      <c r="A1328" s="89"/>
      <c r="B1328" s="17"/>
      <c r="C1328" s="163"/>
      <c r="D1328" s="30">
        <f t="shared" ref="D1328" si="2100">$C1327*D1327</f>
        <v>5.3017000000000002E-2</v>
      </c>
      <c r="E1328" s="30">
        <f t="shared" ref="E1328" si="2101">$C1327*E1327</f>
        <v>213.55247599999998</v>
      </c>
      <c r="F1328" s="30">
        <f t="shared" ref="F1328:AB1328" si="2102">$C1327*F1327</f>
        <v>0.68922099999999986</v>
      </c>
      <c r="G1328" s="30">
        <f t="shared" si="2102"/>
        <v>0.26508499999999996</v>
      </c>
      <c r="H1328" s="30">
        <f t="shared" si="2102"/>
        <v>0.42413600000000001</v>
      </c>
      <c r="I1328" s="30">
        <f t="shared" si="2102"/>
        <v>0</v>
      </c>
      <c r="J1328" s="30">
        <f t="shared" si="2102"/>
        <v>0.15905099999999997</v>
      </c>
      <c r="K1328" s="30">
        <f t="shared" si="2102"/>
        <v>0</v>
      </c>
      <c r="L1328" s="30">
        <f t="shared" si="2102"/>
        <v>0</v>
      </c>
      <c r="M1328" s="30">
        <f t="shared" si="2102"/>
        <v>5.3017000000000002E-2</v>
      </c>
      <c r="N1328" s="30">
        <f t="shared" si="2102"/>
        <v>0</v>
      </c>
      <c r="O1328" s="30">
        <f t="shared" si="2102"/>
        <v>0</v>
      </c>
      <c r="P1328" s="30">
        <f t="shared" si="2102"/>
        <v>0.21206800000000001</v>
      </c>
      <c r="Q1328" s="30">
        <f t="shared" si="2102"/>
        <v>0</v>
      </c>
      <c r="R1328" s="30">
        <f t="shared" si="2102"/>
        <v>0.21206800000000001</v>
      </c>
      <c r="S1328" s="30">
        <f t="shared" si="2102"/>
        <v>0.21206800000000001</v>
      </c>
      <c r="T1328" s="30">
        <f t="shared" si="2102"/>
        <v>0</v>
      </c>
      <c r="U1328" s="30">
        <f t="shared" si="2102"/>
        <v>0.31810199999999994</v>
      </c>
      <c r="V1328" s="30">
        <f t="shared" si="2102"/>
        <v>0</v>
      </c>
      <c r="W1328" s="30">
        <f t="shared" si="2102"/>
        <v>1.0603399999999998</v>
      </c>
      <c r="X1328" s="30">
        <f t="shared" si="2102"/>
        <v>0.15905099999999997</v>
      </c>
      <c r="Y1328" s="30">
        <f t="shared" si="2102"/>
        <v>0</v>
      </c>
      <c r="Z1328" s="30">
        <f t="shared" si="2102"/>
        <v>0</v>
      </c>
      <c r="AA1328" s="30">
        <f t="shared" si="2102"/>
        <v>0</v>
      </c>
      <c r="AB1328" s="30">
        <f t="shared" si="2102"/>
        <v>312.80029999999994</v>
      </c>
      <c r="AC1328" s="67"/>
    </row>
    <row r="1329" spans="1:29" s="52" customFormat="1">
      <c r="A1329" s="127" t="s">
        <v>512</v>
      </c>
      <c r="B1329" s="59">
        <v>910735</v>
      </c>
      <c r="C1329" s="163">
        <f t="shared" si="2096"/>
        <v>75894.58</v>
      </c>
      <c r="D1329" s="128">
        <v>2.8E-3</v>
      </c>
      <c r="E1329" s="128">
        <v>4.5100000000000001E-2</v>
      </c>
      <c r="F1329" s="128">
        <v>1.3100000000000001E-2</v>
      </c>
      <c r="G1329" s="128">
        <v>1.9099999999999999E-2</v>
      </c>
      <c r="H1329" s="128">
        <v>1.4E-2</v>
      </c>
      <c r="I1329" s="128"/>
      <c r="J1329" s="128">
        <v>4.8999999999999998E-3</v>
      </c>
      <c r="K1329" s="128">
        <v>6.8999999999999999E-3</v>
      </c>
      <c r="L1329" s="128">
        <v>3.8E-3</v>
      </c>
      <c r="M1329" s="128">
        <v>4.5999999999999999E-3</v>
      </c>
      <c r="N1329" s="128">
        <v>4.3499999999999997E-2</v>
      </c>
      <c r="O1329" s="128">
        <v>2.7000000000000001E-3</v>
      </c>
      <c r="P1329" s="128">
        <v>1E-4</v>
      </c>
      <c r="Q1329" s="128">
        <v>5.7000000000000002E-3</v>
      </c>
      <c r="R1329" s="128">
        <v>4.3E-3</v>
      </c>
      <c r="S1329" s="128">
        <v>1.4E-3</v>
      </c>
      <c r="T1329" s="128">
        <v>1.2500000000000001E-2</v>
      </c>
      <c r="U1329" s="128">
        <v>1.34E-2</v>
      </c>
      <c r="V1329" s="128">
        <v>1.5299999999999999E-2</v>
      </c>
      <c r="W1329" s="128">
        <v>1.23E-2</v>
      </c>
      <c r="X1329" s="128">
        <v>1.41E-2</v>
      </c>
      <c r="Y1329" s="128">
        <v>4.0000000000000002E-4</v>
      </c>
      <c r="Z1329" s="129"/>
      <c r="AA1329" s="129"/>
      <c r="AB1329" s="129">
        <v>0.76</v>
      </c>
      <c r="AC1329" s="67"/>
    </row>
    <row r="1330" spans="1:29" s="52" customFormat="1">
      <c r="A1330" s="89"/>
      <c r="B1330" s="17"/>
      <c r="C1330" s="163"/>
      <c r="D1330" s="30">
        <f t="shared" ref="D1330" si="2103">$C1329*D1329</f>
        <v>212.50482400000001</v>
      </c>
      <c r="E1330" s="30">
        <f t="shared" ref="E1330" si="2104">$C1329*E1329</f>
        <v>3422.845558</v>
      </c>
      <c r="F1330" s="30">
        <f t="shared" ref="F1330:AB1330" si="2105">$C1329*F1329</f>
        <v>994.21899800000006</v>
      </c>
      <c r="G1330" s="30">
        <f t="shared" si="2105"/>
        <v>1449.5864779999999</v>
      </c>
      <c r="H1330" s="30">
        <f t="shared" si="2105"/>
        <v>1062.52412</v>
      </c>
      <c r="I1330" s="30">
        <f t="shared" si="2105"/>
        <v>0</v>
      </c>
      <c r="J1330" s="30">
        <f t="shared" si="2105"/>
        <v>371.883442</v>
      </c>
      <c r="K1330" s="30">
        <f t="shared" si="2105"/>
        <v>523.67260199999998</v>
      </c>
      <c r="L1330" s="30">
        <f t="shared" si="2105"/>
        <v>288.399404</v>
      </c>
      <c r="M1330" s="30">
        <f t="shared" si="2105"/>
        <v>349.11506800000001</v>
      </c>
      <c r="N1330" s="30">
        <f t="shared" si="2105"/>
        <v>3301.4142299999999</v>
      </c>
      <c r="O1330" s="30">
        <f t="shared" si="2105"/>
        <v>204.91536600000001</v>
      </c>
      <c r="P1330" s="30">
        <f t="shared" si="2105"/>
        <v>7.5894580000000005</v>
      </c>
      <c r="Q1330" s="30">
        <f t="shared" si="2105"/>
        <v>432.59910600000001</v>
      </c>
      <c r="R1330" s="30">
        <f t="shared" si="2105"/>
        <v>326.34669400000001</v>
      </c>
      <c r="S1330" s="30">
        <f t="shared" si="2105"/>
        <v>106.25241200000001</v>
      </c>
      <c r="T1330" s="30">
        <f t="shared" si="2105"/>
        <v>948.68225000000007</v>
      </c>
      <c r="U1330" s="30">
        <f t="shared" si="2105"/>
        <v>1016.9873720000001</v>
      </c>
      <c r="V1330" s="30">
        <f t="shared" si="2105"/>
        <v>1161.1870739999999</v>
      </c>
      <c r="W1330" s="30">
        <f t="shared" si="2105"/>
        <v>933.503334</v>
      </c>
      <c r="X1330" s="30">
        <f t="shared" si="2105"/>
        <v>1070.113578</v>
      </c>
      <c r="Y1330" s="30">
        <f t="shared" si="2105"/>
        <v>30.357832000000002</v>
      </c>
      <c r="Z1330" s="30">
        <f t="shared" si="2105"/>
        <v>0</v>
      </c>
      <c r="AA1330" s="30">
        <f t="shared" si="2105"/>
        <v>0</v>
      </c>
      <c r="AB1330" s="30">
        <f t="shared" si="2105"/>
        <v>57679.880799999999</v>
      </c>
      <c r="AC1330" s="67"/>
    </row>
    <row r="1331" spans="1:29" s="52" customFormat="1">
      <c r="A1331" s="127" t="s">
        <v>687</v>
      </c>
      <c r="B1331" s="59">
        <v>3880225</v>
      </c>
      <c r="C1331" s="211">
        <f>ROUND(B1331/12,2)</f>
        <v>323352.08</v>
      </c>
      <c r="D1331" s="128"/>
      <c r="E1331" s="128"/>
      <c r="F1331" s="128"/>
      <c r="G1331" s="128"/>
      <c r="H1331" s="128"/>
      <c r="I1331" s="128">
        <v>0.89100000000000001</v>
      </c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9"/>
      <c r="AA1331" s="129"/>
      <c r="AB1331" s="129">
        <v>0.109</v>
      </c>
      <c r="AC1331" s="67"/>
    </row>
    <row r="1332" spans="1:29" s="52" customFormat="1">
      <c r="A1332" s="89"/>
      <c r="B1332" s="17"/>
      <c r="C1332" s="163"/>
      <c r="D1332" s="30">
        <f t="shared" ref="D1332:AB1332" si="2106">$C1331*D1331</f>
        <v>0</v>
      </c>
      <c r="E1332" s="30">
        <f t="shared" si="2106"/>
        <v>0</v>
      </c>
      <c r="F1332" s="30">
        <f t="shared" si="2106"/>
        <v>0</v>
      </c>
      <c r="G1332" s="30">
        <f t="shared" si="2106"/>
        <v>0</v>
      </c>
      <c r="H1332" s="30">
        <f t="shared" si="2106"/>
        <v>0</v>
      </c>
      <c r="I1332" s="30">
        <f t="shared" si="2106"/>
        <v>288106.70328000002</v>
      </c>
      <c r="J1332" s="30">
        <f t="shared" si="2106"/>
        <v>0</v>
      </c>
      <c r="K1332" s="30">
        <f t="shared" si="2106"/>
        <v>0</v>
      </c>
      <c r="L1332" s="30">
        <f t="shared" si="2106"/>
        <v>0</v>
      </c>
      <c r="M1332" s="30">
        <f t="shared" si="2106"/>
        <v>0</v>
      </c>
      <c r="N1332" s="30">
        <f t="shared" si="2106"/>
        <v>0</v>
      </c>
      <c r="O1332" s="30">
        <f t="shared" si="2106"/>
        <v>0</v>
      </c>
      <c r="P1332" s="30">
        <f t="shared" si="2106"/>
        <v>0</v>
      </c>
      <c r="Q1332" s="30">
        <f t="shared" si="2106"/>
        <v>0</v>
      </c>
      <c r="R1332" s="30">
        <f t="shared" si="2106"/>
        <v>0</v>
      </c>
      <c r="S1332" s="30">
        <f t="shared" si="2106"/>
        <v>0</v>
      </c>
      <c r="T1332" s="30">
        <f t="shared" si="2106"/>
        <v>0</v>
      </c>
      <c r="U1332" s="30">
        <f t="shared" si="2106"/>
        <v>0</v>
      </c>
      <c r="V1332" s="30">
        <f t="shared" si="2106"/>
        <v>0</v>
      </c>
      <c r="W1332" s="30">
        <f t="shared" si="2106"/>
        <v>0</v>
      </c>
      <c r="X1332" s="30">
        <f t="shared" si="2106"/>
        <v>0</v>
      </c>
      <c r="Y1332" s="30">
        <f t="shared" si="2106"/>
        <v>0</v>
      </c>
      <c r="Z1332" s="30">
        <f t="shared" si="2106"/>
        <v>0</v>
      </c>
      <c r="AA1332" s="30">
        <f t="shared" si="2106"/>
        <v>0</v>
      </c>
      <c r="AB1332" s="30">
        <f t="shared" si="2106"/>
        <v>35245.37672</v>
      </c>
      <c r="AC1332" s="67"/>
    </row>
    <row r="1333" spans="1:29">
      <c r="A1333" s="50" t="s">
        <v>50</v>
      </c>
      <c r="B1333" s="33">
        <f>SUM(B1323:B1331)</f>
        <v>6418888</v>
      </c>
      <c r="C1333" s="51">
        <f>SUM(C1323:C1331)</f>
        <v>534907.33000000007</v>
      </c>
      <c r="D1333" s="125">
        <f>D1324+D1326+D1328+D1330+D1332</f>
        <v>1496.7854589999999</v>
      </c>
      <c r="E1333" s="125">
        <f t="shared" ref="E1333:AB1333" si="2107">E1324+E1326+E1328+E1330+E1332</f>
        <v>32352.207130000003</v>
      </c>
      <c r="F1333" s="125">
        <f t="shared" si="2107"/>
        <v>7172.7630689999996</v>
      </c>
      <c r="G1333" s="125">
        <f t="shared" si="2107"/>
        <v>10742.001857000001</v>
      </c>
      <c r="H1333" s="125">
        <f t="shared" si="2107"/>
        <v>7545.700499999999</v>
      </c>
      <c r="I1333" s="125">
        <f t="shared" si="2107"/>
        <v>288106.70328000002</v>
      </c>
      <c r="J1333" s="125">
        <f t="shared" si="2107"/>
        <v>2692.8236769999999</v>
      </c>
      <c r="K1333" s="125">
        <f t="shared" si="2107"/>
        <v>3624.7956099999997</v>
      </c>
      <c r="L1333" s="125">
        <f t="shared" si="2107"/>
        <v>2107.9780680000003</v>
      </c>
      <c r="M1333" s="125">
        <f t="shared" si="2107"/>
        <v>2567.9915590000001</v>
      </c>
      <c r="N1333" s="125">
        <f t="shared" si="2107"/>
        <v>23509.522329999996</v>
      </c>
      <c r="O1333" s="125">
        <f t="shared" si="2107"/>
        <v>1267.8115700000001</v>
      </c>
      <c r="P1333" s="125">
        <f t="shared" si="2107"/>
        <v>34.827625999999995</v>
      </c>
      <c r="Q1333" s="125">
        <f t="shared" si="2107"/>
        <v>3192.1885139999999</v>
      </c>
      <c r="R1333" s="125">
        <f t="shared" si="2107"/>
        <v>2431.8629479999995</v>
      </c>
      <c r="S1333" s="125">
        <f t="shared" si="2107"/>
        <v>704.9899640000001</v>
      </c>
      <c r="T1333" s="125">
        <f t="shared" si="2107"/>
        <v>6700.0705959999996</v>
      </c>
      <c r="U1333" s="125">
        <f t="shared" si="2107"/>
        <v>7322.1926619999995</v>
      </c>
      <c r="V1333" s="125">
        <f t="shared" si="2107"/>
        <v>8501.1642240000001</v>
      </c>
      <c r="W1333" s="125">
        <f t="shared" si="2107"/>
        <v>6868.6957560000001</v>
      </c>
      <c r="X1333" s="125">
        <f t="shared" si="2107"/>
        <v>7536.8285489999998</v>
      </c>
      <c r="Y1333" s="125">
        <f t="shared" si="2107"/>
        <v>213.14990800000001</v>
      </c>
      <c r="Z1333" s="125">
        <f t="shared" si="2107"/>
        <v>87.468924000000001</v>
      </c>
      <c r="AA1333" s="125">
        <f t="shared" si="2107"/>
        <v>0</v>
      </c>
      <c r="AB1333" s="125">
        <f t="shared" si="2107"/>
        <v>108126.80622</v>
      </c>
      <c r="AC1333" s="67"/>
    </row>
    <row r="1334" spans="1:29">
      <c r="A1334" s="54"/>
      <c r="B1334" s="7"/>
      <c r="C1334" s="30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67"/>
    </row>
    <row r="1335" spans="1:29">
      <c r="A1335" s="54"/>
      <c r="B1335" s="7"/>
      <c r="C1335" s="30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67"/>
    </row>
    <row r="1336" spans="1:29" s="52" customFormat="1" ht="13.8" thickBot="1">
      <c r="A1336" s="81" t="s">
        <v>686</v>
      </c>
      <c r="B1336" s="126"/>
      <c r="C1336" s="157"/>
      <c r="D1336" s="126"/>
      <c r="E1336" s="126"/>
      <c r="F1336" s="126"/>
      <c r="G1336" s="126"/>
      <c r="H1336" s="126"/>
      <c r="I1336" s="126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67"/>
    </row>
    <row r="1337" spans="1:29" s="52" customFormat="1" ht="13.8" thickBot="1">
      <c r="A1337" s="112" t="s">
        <v>1</v>
      </c>
      <c r="B1337" s="113" t="s">
        <v>2</v>
      </c>
      <c r="C1337" s="158" t="s">
        <v>3</v>
      </c>
      <c r="D1337" s="213" t="s">
        <v>4</v>
      </c>
      <c r="E1337" s="214"/>
      <c r="F1337" s="214"/>
      <c r="G1337" s="214"/>
      <c r="H1337" s="214"/>
      <c r="I1337" s="214"/>
      <c r="J1337" s="214"/>
      <c r="K1337" s="214"/>
      <c r="L1337" s="214"/>
      <c r="M1337" s="214"/>
      <c r="N1337" s="214"/>
      <c r="O1337" s="214"/>
      <c r="P1337" s="214"/>
      <c r="Q1337" s="214"/>
      <c r="R1337" s="214"/>
      <c r="S1337" s="214"/>
      <c r="T1337" s="214"/>
      <c r="U1337" s="214"/>
      <c r="V1337" s="214"/>
      <c r="W1337" s="214"/>
      <c r="X1337" s="214"/>
      <c r="Y1337" s="214"/>
      <c r="Z1337" s="122"/>
      <c r="AA1337" s="122"/>
      <c r="AB1337" s="122"/>
      <c r="AC1337" s="67"/>
    </row>
    <row r="1338" spans="1:29">
      <c r="A1338" s="114" t="s">
        <v>5</v>
      </c>
      <c r="B1338" s="115" t="s">
        <v>6</v>
      </c>
      <c r="C1338" s="159" t="s">
        <v>6</v>
      </c>
      <c r="D1338" s="116"/>
      <c r="E1338" s="117"/>
      <c r="F1338" s="117"/>
      <c r="G1338" s="117"/>
      <c r="H1338" s="117"/>
      <c r="I1338" s="117"/>
      <c r="J1338" s="117"/>
      <c r="K1338" s="117"/>
      <c r="L1338" s="117"/>
      <c r="M1338" s="117"/>
      <c r="N1338" s="117"/>
      <c r="O1338" s="117"/>
      <c r="P1338" s="117"/>
      <c r="Q1338" s="117"/>
      <c r="R1338" s="117"/>
      <c r="S1338" s="117"/>
      <c r="T1338" s="117"/>
      <c r="U1338" s="117"/>
      <c r="V1338" s="117"/>
      <c r="W1338" s="117"/>
      <c r="X1338" s="117"/>
      <c r="Y1338" s="118"/>
      <c r="Z1338" s="115" t="s">
        <v>7</v>
      </c>
      <c r="AA1338" s="115"/>
      <c r="AB1338" s="115"/>
      <c r="AC1338" s="67"/>
    </row>
    <row r="1339" spans="1:29">
      <c r="A1339" s="114" t="s">
        <v>8</v>
      </c>
      <c r="B1339" s="115" t="s">
        <v>9</v>
      </c>
      <c r="C1339" s="159" t="s">
        <v>9</v>
      </c>
      <c r="D1339" s="119" t="s">
        <v>10</v>
      </c>
      <c r="E1339" s="115" t="s">
        <v>11</v>
      </c>
      <c r="F1339" s="115" t="s">
        <v>12</v>
      </c>
      <c r="G1339" s="115" t="s">
        <v>13</v>
      </c>
      <c r="H1339" s="115" t="s">
        <v>14</v>
      </c>
      <c r="I1339" s="115" t="s">
        <v>15</v>
      </c>
      <c r="J1339" s="115" t="s">
        <v>16</v>
      </c>
      <c r="K1339" s="115" t="s">
        <v>17</v>
      </c>
      <c r="L1339" s="115" t="s">
        <v>18</v>
      </c>
      <c r="M1339" s="115" t="s">
        <v>19</v>
      </c>
      <c r="N1339" s="115" t="s">
        <v>20</v>
      </c>
      <c r="O1339" s="115" t="s">
        <v>169</v>
      </c>
      <c r="P1339" s="115" t="s">
        <v>21</v>
      </c>
      <c r="Q1339" s="115" t="s">
        <v>22</v>
      </c>
      <c r="R1339" s="115" t="s">
        <v>23</v>
      </c>
      <c r="S1339" s="115" t="s">
        <v>24</v>
      </c>
      <c r="T1339" s="115" t="s">
        <v>25</v>
      </c>
      <c r="U1339" s="115" t="s">
        <v>26</v>
      </c>
      <c r="V1339" s="115" t="s">
        <v>27</v>
      </c>
      <c r="W1339" s="115" t="s">
        <v>28</v>
      </c>
      <c r="X1339" s="115" t="s">
        <v>29</v>
      </c>
      <c r="Y1339" s="115" t="s">
        <v>30</v>
      </c>
      <c r="Z1339" s="115" t="s">
        <v>31</v>
      </c>
      <c r="AA1339" s="115" t="s">
        <v>484</v>
      </c>
      <c r="AB1339" s="115" t="s">
        <v>467</v>
      </c>
      <c r="AC1339" s="67"/>
    </row>
    <row r="1340" spans="1:29">
      <c r="A1340" s="114"/>
      <c r="B1340" s="115"/>
      <c r="C1340" s="185" t="s">
        <v>689</v>
      </c>
      <c r="D1340" s="120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67"/>
    </row>
    <row r="1341" spans="1:29" s="52" customFormat="1">
      <c r="A1341" s="127" t="s">
        <v>685</v>
      </c>
      <c r="B1341" s="59">
        <v>549991.35</v>
      </c>
      <c r="C1341" s="211">
        <f t="shared" ref="C1341" si="2108">ROUND(B1341/12,2)</f>
        <v>45832.61</v>
      </c>
      <c r="D1341" s="128"/>
      <c r="E1341" s="128">
        <v>4.7899999999999998E-2</v>
      </c>
      <c r="F1341" s="128"/>
      <c r="G1341" s="128">
        <v>2.2000000000000001E-3</v>
      </c>
      <c r="H1341" s="128"/>
      <c r="I1341" s="128">
        <v>1.4500000000000001E-2</v>
      </c>
      <c r="J1341" s="128">
        <v>5.0000000000000001E-4</v>
      </c>
      <c r="K1341" s="128"/>
      <c r="L1341" s="128">
        <v>1E-4</v>
      </c>
      <c r="M1341" s="128"/>
      <c r="N1341" s="128"/>
      <c r="O1341" s="128"/>
      <c r="P1341" s="128"/>
      <c r="Q1341" s="128"/>
      <c r="R1341" s="128">
        <v>2.0000000000000001E-4</v>
      </c>
      <c r="S1341" s="128"/>
      <c r="T1341" s="128">
        <v>1E-3</v>
      </c>
      <c r="U1341" s="128">
        <v>1.1000000000000001E-3</v>
      </c>
      <c r="V1341" s="128"/>
      <c r="W1341" s="128">
        <v>5.0000000000000001E-4</v>
      </c>
      <c r="X1341" s="128">
        <v>2E-3</v>
      </c>
      <c r="Y1341" s="128"/>
      <c r="Z1341" s="129"/>
      <c r="AA1341" s="129"/>
      <c r="AB1341" s="129">
        <v>0.93</v>
      </c>
      <c r="AC1341" s="67"/>
    </row>
    <row r="1342" spans="1:29" s="52" customFormat="1">
      <c r="A1342" s="89"/>
      <c r="B1342" s="17"/>
      <c r="C1342" s="163"/>
      <c r="D1342" s="30">
        <f t="shared" ref="D1342:AB1342" si="2109">$C1341*D1341</f>
        <v>0</v>
      </c>
      <c r="E1342" s="30">
        <f t="shared" si="2109"/>
        <v>2195.3820190000001</v>
      </c>
      <c r="F1342" s="30">
        <f t="shared" si="2109"/>
        <v>0</v>
      </c>
      <c r="G1342" s="30">
        <f t="shared" si="2109"/>
        <v>100.83174200000001</v>
      </c>
      <c r="H1342" s="30">
        <f t="shared" si="2109"/>
        <v>0</v>
      </c>
      <c r="I1342" s="30">
        <f t="shared" si="2109"/>
        <v>664.57284500000003</v>
      </c>
      <c r="J1342" s="30">
        <f t="shared" si="2109"/>
        <v>22.916305000000001</v>
      </c>
      <c r="K1342" s="30">
        <f t="shared" si="2109"/>
        <v>0</v>
      </c>
      <c r="L1342" s="30">
        <f t="shared" si="2109"/>
        <v>4.5832610000000003</v>
      </c>
      <c r="M1342" s="30">
        <f t="shared" si="2109"/>
        <v>0</v>
      </c>
      <c r="N1342" s="30">
        <f t="shared" si="2109"/>
        <v>0</v>
      </c>
      <c r="O1342" s="30">
        <f t="shared" si="2109"/>
        <v>0</v>
      </c>
      <c r="P1342" s="30">
        <f t="shared" si="2109"/>
        <v>0</v>
      </c>
      <c r="Q1342" s="30">
        <f t="shared" si="2109"/>
        <v>0</v>
      </c>
      <c r="R1342" s="30">
        <f t="shared" si="2109"/>
        <v>9.1665220000000005</v>
      </c>
      <c r="S1342" s="30">
        <f t="shared" si="2109"/>
        <v>0</v>
      </c>
      <c r="T1342" s="30">
        <f t="shared" si="2109"/>
        <v>45.832610000000003</v>
      </c>
      <c r="U1342" s="30">
        <f t="shared" si="2109"/>
        <v>50.415871000000003</v>
      </c>
      <c r="V1342" s="30">
        <f t="shared" si="2109"/>
        <v>0</v>
      </c>
      <c r="W1342" s="30">
        <f t="shared" si="2109"/>
        <v>22.916305000000001</v>
      </c>
      <c r="X1342" s="30">
        <f t="shared" si="2109"/>
        <v>91.665220000000005</v>
      </c>
      <c r="Y1342" s="30">
        <f t="shared" si="2109"/>
        <v>0</v>
      </c>
      <c r="Z1342" s="30">
        <f t="shared" si="2109"/>
        <v>0</v>
      </c>
      <c r="AA1342" s="30">
        <f t="shared" si="2109"/>
        <v>0</v>
      </c>
      <c r="AB1342" s="30">
        <f t="shared" si="2109"/>
        <v>42624.327300000004</v>
      </c>
      <c r="AC1342" s="67"/>
    </row>
    <row r="1343" spans="1:29">
      <c r="A1343" s="50" t="s">
        <v>50</v>
      </c>
      <c r="B1343" s="33">
        <f>SUM(B1341:B1342)</f>
        <v>549991.35</v>
      </c>
      <c r="C1343" s="51">
        <f>SUM(C1341:C1342)</f>
        <v>45832.61</v>
      </c>
      <c r="D1343" s="125">
        <f>D1342</f>
        <v>0</v>
      </c>
      <c r="E1343" s="125">
        <f t="shared" ref="E1343:AB1343" si="2110">E1342</f>
        <v>2195.3820190000001</v>
      </c>
      <c r="F1343" s="125">
        <f t="shared" si="2110"/>
        <v>0</v>
      </c>
      <c r="G1343" s="125">
        <f t="shared" si="2110"/>
        <v>100.83174200000001</v>
      </c>
      <c r="H1343" s="125">
        <f t="shared" si="2110"/>
        <v>0</v>
      </c>
      <c r="I1343" s="125">
        <f t="shared" si="2110"/>
        <v>664.57284500000003</v>
      </c>
      <c r="J1343" s="125">
        <f t="shared" si="2110"/>
        <v>22.916305000000001</v>
      </c>
      <c r="K1343" s="125">
        <f t="shared" si="2110"/>
        <v>0</v>
      </c>
      <c r="L1343" s="125">
        <f t="shared" si="2110"/>
        <v>4.5832610000000003</v>
      </c>
      <c r="M1343" s="125">
        <f t="shared" si="2110"/>
        <v>0</v>
      </c>
      <c r="N1343" s="125">
        <f t="shared" si="2110"/>
        <v>0</v>
      </c>
      <c r="O1343" s="125">
        <f t="shared" si="2110"/>
        <v>0</v>
      </c>
      <c r="P1343" s="125">
        <f t="shared" si="2110"/>
        <v>0</v>
      </c>
      <c r="Q1343" s="125">
        <f t="shared" si="2110"/>
        <v>0</v>
      </c>
      <c r="R1343" s="125">
        <f t="shared" si="2110"/>
        <v>9.1665220000000005</v>
      </c>
      <c r="S1343" s="125">
        <f t="shared" si="2110"/>
        <v>0</v>
      </c>
      <c r="T1343" s="125">
        <f t="shared" si="2110"/>
        <v>45.832610000000003</v>
      </c>
      <c r="U1343" s="125">
        <f t="shared" si="2110"/>
        <v>50.415871000000003</v>
      </c>
      <c r="V1343" s="125">
        <f t="shared" si="2110"/>
        <v>0</v>
      </c>
      <c r="W1343" s="125">
        <f t="shared" si="2110"/>
        <v>22.916305000000001</v>
      </c>
      <c r="X1343" s="125">
        <f t="shared" si="2110"/>
        <v>91.665220000000005</v>
      </c>
      <c r="Y1343" s="125">
        <f t="shared" si="2110"/>
        <v>0</v>
      </c>
      <c r="Z1343" s="125">
        <f t="shared" si="2110"/>
        <v>0</v>
      </c>
      <c r="AA1343" s="125">
        <f t="shared" si="2110"/>
        <v>0</v>
      </c>
      <c r="AB1343" s="125">
        <f t="shared" si="2110"/>
        <v>42624.327300000004</v>
      </c>
      <c r="AC1343" s="67"/>
    </row>
    <row r="1344" spans="1:29">
      <c r="A1344" s="54"/>
      <c r="B1344" s="7"/>
      <c r="C1344" s="30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67"/>
    </row>
    <row r="1345" spans="1:29">
      <c r="A1345" s="54"/>
      <c r="B1345" s="7"/>
      <c r="C1345" s="30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67"/>
    </row>
    <row r="1346" spans="1:29" ht="13.8" thickBot="1">
      <c r="A1346" s="81" t="s">
        <v>516</v>
      </c>
      <c r="B1346" s="126"/>
      <c r="C1346" s="157"/>
      <c r="D1346" s="126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67"/>
    </row>
    <row r="1347" spans="1:29" ht="13.8" thickBot="1">
      <c r="A1347" s="112" t="s">
        <v>1</v>
      </c>
      <c r="B1347" s="113" t="s">
        <v>2</v>
      </c>
      <c r="C1347" s="158" t="s">
        <v>3</v>
      </c>
      <c r="D1347" s="213" t="s">
        <v>4</v>
      </c>
      <c r="E1347" s="214"/>
      <c r="F1347" s="214"/>
      <c r="G1347" s="214"/>
      <c r="H1347" s="214"/>
      <c r="I1347" s="214"/>
      <c r="J1347" s="214"/>
      <c r="K1347" s="214"/>
      <c r="L1347" s="214"/>
      <c r="M1347" s="214"/>
      <c r="N1347" s="214"/>
      <c r="O1347" s="214"/>
      <c r="P1347" s="214"/>
      <c r="Q1347" s="214"/>
      <c r="R1347" s="214"/>
      <c r="S1347" s="214"/>
      <c r="T1347" s="214"/>
      <c r="U1347" s="214"/>
      <c r="V1347" s="214"/>
      <c r="W1347" s="214"/>
      <c r="X1347" s="214"/>
      <c r="Y1347" s="214"/>
      <c r="Z1347" s="122"/>
      <c r="AA1347" s="122"/>
      <c r="AB1347" s="122"/>
      <c r="AC1347" s="67"/>
    </row>
    <row r="1348" spans="1:29">
      <c r="A1348" s="114" t="s">
        <v>5</v>
      </c>
      <c r="B1348" s="115" t="s">
        <v>6</v>
      </c>
      <c r="C1348" s="159" t="s">
        <v>6</v>
      </c>
      <c r="D1348" s="116"/>
      <c r="E1348" s="117"/>
      <c r="F1348" s="117"/>
      <c r="G1348" s="117"/>
      <c r="H1348" s="117"/>
      <c r="I1348" s="117"/>
      <c r="J1348" s="117"/>
      <c r="K1348" s="117"/>
      <c r="L1348" s="117"/>
      <c r="M1348" s="117"/>
      <c r="N1348" s="117"/>
      <c r="O1348" s="117"/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8"/>
      <c r="Z1348" s="115" t="s">
        <v>7</v>
      </c>
      <c r="AA1348" s="115"/>
      <c r="AB1348" s="115"/>
      <c r="AC1348" s="67"/>
    </row>
    <row r="1349" spans="1:29">
      <c r="A1349" s="114" t="s">
        <v>8</v>
      </c>
      <c r="B1349" s="115" t="s">
        <v>9</v>
      </c>
      <c r="C1349" s="159" t="s">
        <v>9</v>
      </c>
      <c r="D1349" s="119" t="s">
        <v>10</v>
      </c>
      <c r="E1349" s="115" t="s">
        <v>11</v>
      </c>
      <c r="F1349" s="115" t="s">
        <v>12</v>
      </c>
      <c r="G1349" s="115" t="s">
        <v>13</v>
      </c>
      <c r="H1349" s="115" t="s">
        <v>14</v>
      </c>
      <c r="I1349" s="115" t="s">
        <v>15</v>
      </c>
      <c r="J1349" s="115" t="s">
        <v>16</v>
      </c>
      <c r="K1349" s="115" t="s">
        <v>17</v>
      </c>
      <c r="L1349" s="115" t="s">
        <v>18</v>
      </c>
      <c r="M1349" s="115" t="s">
        <v>19</v>
      </c>
      <c r="N1349" s="115" t="s">
        <v>20</v>
      </c>
      <c r="O1349" s="115" t="s">
        <v>169</v>
      </c>
      <c r="P1349" s="115" t="s">
        <v>21</v>
      </c>
      <c r="Q1349" s="115" t="s">
        <v>22</v>
      </c>
      <c r="R1349" s="115" t="s">
        <v>23</v>
      </c>
      <c r="S1349" s="115" t="s">
        <v>24</v>
      </c>
      <c r="T1349" s="115" t="s">
        <v>25</v>
      </c>
      <c r="U1349" s="115" t="s">
        <v>26</v>
      </c>
      <c r="V1349" s="115" t="s">
        <v>27</v>
      </c>
      <c r="W1349" s="115" t="s">
        <v>28</v>
      </c>
      <c r="X1349" s="115" t="s">
        <v>29</v>
      </c>
      <c r="Y1349" s="115" t="s">
        <v>30</v>
      </c>
      <c r="Z1349" s="115" t="s">
        <v>31</v>
      </c>
      <c r="AA1349" s="115" t="s">
        <v>484</v>
      </c>
      <c r="AB1349" s="115" t="s">
        <v>467</v>
      </c>
      <c r="AC1349" s="67"/>
    </row>
    <row r="1350" spans="1:29">
      <c r="A1350" s="114"/>
      <c r="B1350" s="115"/>
      <c r="C1350" s="159" t="s">
        <v>625</v>
      </c>
      <c r="D1350" s="120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67"/>
    </row>
    <row r="1351" spans="1:29" s="52" customFormat="1">
      <c r="A1351" s="133" t="s">
        <v>515</v>
      </c>
      <c r="B1351" s="29">
        <v>2253664.4429003731</v>
      </c>
      <c r="C1351" s="163">
        <f>ROUND(B1351/12,2)</f>
        <v>187805.37</v>
      </c>
      <c r="D1351" s="20"/>
      <c r="E1351" s="42"/>
      <c r="F1351" s="5"/>
      <c r="G1351" s="19">
        <v>9.9299999999999999E-2</v>
      </c>
      <c r="H1351" s="20"/>
      <c r="I1351" s="20"/>
      <c r="J1351" s="20">
        <v>0.90069999999999995</v>
      </c>
      <c r="K1351" s="20"/>
      <c r="L1351" s="5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67"/>
    </row>
    <row r="1352" spans="1:29" s="52" customFormat="1">
      <c r="A1352" s="89"/>
      <c r="B1352" s="17"/>
      <c r="C1352" s="30"/>
      <c r="D1352" s="30">
        <f t="shared" ref="D1352:D1354" si="2111">$C1351*D1351</f>
        <v>0</v>
      </c>
      <c r="E1352" s="30">
        <f t="shared" ref="E1352:F1354" si="2112">$C1351*E1351</f>
        <v>0</v>
      </c>
      <c r="F1352" s="30">
        <f t="shared" ref="F1352:AB1352" si="2113">$C1351*F1351</f>
        <v>0</v>
      </c>
      <c r="G1352" s="30">
        <f>$C1351*G1351</f>
        <v>18649.073240999998</v>
      </c>
      <c r="H1352" s="30">
        <f t="shared" si="2113"/>
        <v>0</v>
      </c>
      <c r="I1352" s="30">
        <f t="shared" si="2113"/>
        <v>0</v>
      </c>
      <c r="J1352" s="30">
        <f>$C1351*J1351</f>
        <v>169156.29675899999</v>
      </c>
      <c r="K1352" s="30">
        <f t="shared" si="2113"/>
        <v>0</v>
      </c>
      <c r="L1352" s="30">
        <f t="shared" si="2113"/>
        <v>0</v>
      </c>
      <c r="M1352" s="30">
        <f t="shared" si="2113"/>
        <v>0</v>
      </c>
      <c r="N1352" s="30">
        <f t="shared" si="2113"/>
        <v>0</v>
      </c>
      <c r="O1352" s="30">
        <f t="shared" si="2113"/>
        <v>0</v>
      </c>
      <c r="P1352" s="30">
        <f t="shared" si="2113"/>
        <v>0</v>
      </c>
      <c r="Q1352" s="30">
        <f t="shared" si="2113"/>
        <v>0</v>
      </c>
      <c r="R1352" s="30">
        <f t="shared" si="2113"/>
        <v>0</v>
      </c>
      <c r="S1352" s="30">
        <f t="shared" si="2113"/>
        <v>0</v>
      </c>
      <c r="T1352" s="30">
        <f t="shared" si="2113"/>
        <v>0</v>
      </c>
      <c r="U1352" s="30">
        <f t="shared" si="2113"/>
        <v>0</v>
      </c>
      <c r="V1352" s="30">
        <f t="shared" si="2113"/>
        <v>0</v>
      </c>
      <c r="W1352" s="30">
        <f t="shared" si="2113"/>
        <v>0</v>
      </c>
      <c r="X1352" s="30">
        <f t="shared" si="2113"/>
        <v>0</v>
      </c>
      <c r="Y1352" s="30">
        <f t="shared" si="2113"/>
        <v>0</v>
      </c>
      <c r="Z1352" s="30">
        <f t="shared" si="2113"/>
        <v>0</v>
      </c>
      <c r="AA1352" s="30">
        <f t="shared" si="2113"/>
        <v>0</v>
      </c>
      <c r="AB1352" s="30">
        <f t="shared" si="2113"/>
        <v>0</v>
      </c>
      <c r="AC1352" s="67"/>
    </row>
    <row r="1353" spans="1:29" s="52" customFormat="1">
      <c r="A1353" s="133" t="s">
        <v>677</v>
      </c>
      <c r="B1353" s="29">
        <v>2383.4537499999997</v>
      </c>
      <c r="C1353" s="163">
        <f>ROUND(B1353/12,2)</f>
        <v>198.62</v>
      </c>
      <c r="D1353" s="20"/>
      <c r="E1353" s="42"/>
      <c r="F1353" s="19"/>
      <c r="G1353" s="19">
        <v>1</v>
      </c>
      <c r="H1353" s="20"/>
      <c r="I1353" s="20"/>
      <c r="J1353" s="20">
        <v>0</v>
      </c>
      <c r="K1353" s="20"/>
      <c r="L1353" s="19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67"/>
    </row>
    <row r="1354" spans="1:29" s="52" customFormat="1">
      <c r="A1354" s="89"/>
      <c r="B1354" s="17"/>
      <c r="C1354" s="30"/>
      <c r="D1354" s="30">
        <f t="shared" si="2111"/>
        <v>0</v>
      </c>
      <c r="E1354" s="30">
        <f t="shared" si="2112"/>
        <v>0</v>
      </c>
      <c r="F1354" s="30">
        <f t="shared" si="2112"/>
        <v>0</v>
      </c>
      <c r="G1354" s="30">
        <f>$C1353*G1353</f>
        <v>198.62</v>
      </c>
      <c r="H1354" s="30">
        <f t="shared" ref="H1354:I1354" si="2114">$C1353*H1353</f>
        <v>0</v>
      </c>
      <c r="I1354" s="30">
        <f t="shared" si="2114"/>
        <v>0</v>
      </c>
      <c r="J1354" s="30">
        <f>$C1353*J1353</f>
        <v>0</v>
      </c>
      <c r="K1354" s="30">
        <f t="shared" ref="K1354:AB1354" si="2115">$C1353*K1353</f>
        <v>0</v>
      </c>
      <c r="L1354" s="30">
        <f t="shared" si="2115"/>
        <v>0</v>
      </c>
      <c r="M1354" s="30">
        <f t="shared" si="2115"/>
        <v>0</v>
      </c>
      <c r="N1354" s="30">
        <f t="shared" si="2115"/>
        <v>0</v>
      </c>
      <c r="O1354" s="30">
        <f t="shared" si="2115"/>
        <v>0</v>
      </c>
      <c r="P1354" s="30">
        <f t="shared" si="2115"/>
        <v>0</v>
      </c>
      <c r="Q1354" s="30">
        <f t="shared" si="2115"/>
        <v>0</v>
      </c>
      <c r="R1354" s="30">
        <f t="shared" si="2115"/>
        <v>0</v>
      </c>
      <c r="S1354" s="30">
        <f t="shared" si="2115"/>
        <v>0</v>
      </c>
      <c r="T1354" s="30">
        <f t="shared" si="2115"/>
        <v>0</v>
      </c>
      <c r="U1354" s="30">
        <f t="shared" si="2115"/>
        <v>0</v>
      </c>
      <c r="V1354" s="30">
        <f t="shared" si="2115"/>
        <v>0</v>
      </c>
      <c r="W1354" s="30">
        <f t="shared" si="2115"/>
        <v>0</v>
      </c>
      <c r="X1354" s="30">
        <f t="shared" si="2115"/>
        <v>0</v>
      </c>
      <c r="Y1354" s="30">
        <f t="shared" si="2115"/>
        <v>0</v>
      </c>
      <c r="Z1354" s="30">
        <f t="shared" si="2115"/>
        <v>0</v>
      </c>
      <c r="AA1354" s="30">
        <f t="shared" si="2115"/>
        <v>0</v>
      </c>
      <c r="AB1354" s="30">
        <f t="shared" si="2115"/>
        <v>0</v>
      </c>
      <c r="AC1354" s="67"/>
    </row>
    <row r="1355" spans="1:29" s="52" customFormat="1">
      <c r="A1355" s="50" t="s">
        <v>50</v>
      </c>
      <c r="B1355" s="33">
        <f>SUM(B1351:B1353)</f>
        <v>2256047.896650373</v>
      </c>
      <c r="C1355" s="51">
        <f>SUM(C1351:C1353)</f>
        <v>188003.99</v>
      </c>
      <c r="D1355" s="125">
        <f>D1352+D1354</f>
        <v>0</v>
      </c>
      <c r="E1355" s="125">
        <f t="shared" ref="E1355:AB1355" si="2116">E1352+E1354</f>
        <v>0</v>
      </c>
      <c r="F1355" s="125">
        <f t="shared" si="2116"/>
        <v>0</v>
      </c>
      <c r="G1355" s="125">
        <f>G1352+G1354</f>
        <v>18847.693240999997</v>
      </c>
      <c r="H1355" s="125">
        <f t="shared" si="2116"/>
        <v>0</v>
      </c>
      <c r="I1355" s="125">
        <f t="shared" si="2116"/>
        <v>0</v>
      </c>
      <c r="J1355" s="125">
        <f>J1352+J1354</f>
        <v>169156.29675899999</v>
      </c>
      <c r="K1355" s="125">
        <f t="shared" si="2116"/>
        <v>0</v>
      </c>
      <c r="L1355" s="125">
        <f t="shared" si="2116"/>
        <v>0</v>
      </c>
      <c r="M1355" s="125">
        <f t="shared" si="2116"/>
        <v>0</v>
      </c>
      <c r="N1355" s="125">
        <f t="shared" si="2116"/>
        <v>0</v>
      </c>
      <c r="O1355" s="125">
        <f t="shared" si="2116"/>
        <v>0</v>
      </c>
      <c r="P1355" s="125">
        <f t="shared" si="2116"/>
        <v>0</v>
      </c>
      <c r="Q1355" s="125">
        <f t="shared" si="2116"/>
        <v>0</v>
      </c>
      <c r="R1355" s="125">
        <f t="shared" si="2116"/>
        <v>0</v>
      </c>
      <c r="S1355" s="125">
        <f t="shared" si="2116"/>
        <v>0</v>
      </c>
      <c r="T1355" s="125">
        <f t="shared" si="2116"/>
        <v>0</v>
      </c>
      <c r="U1355" s="125">
        <f t="shared" si="2116"/>
        <v>0</v>
      </c>
      <c r="V1355" s="125">
        <f t="shared" si="2116"/>
        <v>0</v>
      </c>
      <c r="W1355" s="125">
        <f t="shared" si="2116"/>
        <v>0</v>
      </c>
      <c r="X1355" s="125">
        <f t="shared" si="2116"/>
        <v>0</v>
      </c>
      <c r="Y1355" s="125">
        <f t="shared" si="2116"/>
        <v>0</v>
      </c>
      <c r="Z1355" s="125">
        <f t="shared" si="2116"/>
        <v>0</v>
      </c>
      <c r="AA1355" s="125">
        <f t="shared" si="2116"/>
        <v>0</v>
      </c>
      <c r="AB1355" s="125">
        <f t="shared" si="2116"/>
        <v>0</v>
      </c>
      <c r="AC1355" s="67"/>
    </row>
    <row r="1356" spans="1:29" s="52" customFormat="1">
      <c r="A1356" s="54"/>
      <c r="B1356" s="7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67"/>
    </row>
    <row r="1357" spans="1:29" s="52" customFormat="1">
      <c r="A1357" s="54" t="s">
        <v>678</v>
      </c>
      <c r="B1357" s="7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67"/>
    </row>
    <row r="1358" spans="1:29">
      <c r="A1358" s="54"/>
      <c r="B1358" s="7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67"/>
    </row>
    <row r="1359" spans="1:29" ht="13.8" thickBot="1">
      <c r="A1359" s="181" t="s">
        <v>564</v>
      </c>
      <c r="B1359" s="182"/>
      <c r="C1359" s="183"/>
      <c r="D1359" s="182"/>
      <c r="E1359" s="18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67"/>
    </row>
    <row r="1360" spans="1:29" ht="13.8" thickBot="1">
      <c r="A1360" s="112" t="s">
        <v>1</v>
      </c>
      <c r="B1360" s="113" t="s">
        <v>2</v>
      </c>
      <c r="C1360" s="158" t="s">
        <v>3</v>
      </c>
      <c r="D1360" s="213" t="s">
        <v>4</v>
      </c>
      <c r="E1360" s="214"/>
      <c r="F1360" s="214"/>
      <c r="G1360" s="214"/>
      <c r="H1360" s="214"/>
      <c r="I1360" s="214"/>
      <c r="J1360" s="214"/>
      <c r="K1360" s="214"/>
      <c r="L1360" s="214"/>
      <c r="M1360" s="214"/>
      <c r="N1360" s="214"/>
      <c r="O1360" s="214"/>
      <c r="P1360" s="214"/>
      <c r="Q1360" s="214"/>
      <c r="R1360" s="214"/>
      <c r="S1360" s="214"/>
      <c r="T1360" s="214"/>
      <c r="U1360" s="214"/>
      <c r="V1360" s="214"/>
      <c r="W1360" s="214"/>
      <c r="X1360" s="214"/>
      <c r="Y1360" s="214"/>
      <c r="Z1360" s="122"/>
      <c r="AA1360" s="122"/>
      <c r="AB1360" s="122"/>
      <c r="AC1360" s="67"/>
    </row>
    <row r="1361" spans="1:29">
      <c r="A1361" s="114" t="s">
        <v>5</v>
      </c>
      <c r="B1361" s="115" t="s">
        <v>6</v>
      </c>
      <c r="C1361" s="159" t="s">
        <v>6</v>
      </c>
      <c r="D1361" s="116"/>
      <c r="E1361" s="117"/>
      <c r="F1361" s="117"/>
      <c r="G1361" s="117"/>
      <c r="H1361" s="117"/>
      <c r="I1361" s="117"/>
      <c r="J1361" s="117"/>
      <c r="K1361" s="117"/>
      <c r="L1361" s="117"/>
      <c r="M1361" s="117"/>
      <c r="N1361" s="117"/>
      <c r="O1361" s="117"/>
      <c r="P1361" s="117"/>
      <c r="Q1361" s="117"/>
      <c r="R1361" s="117"/>
      <c r="S1361" s="117"/>
      <c r="T1361" s="117"/>
      <c r="U1361" s="117"/>
      <c r="V1361" s="117"/>
      <c r="W1361" s="117"/>
      <c r="X1361" s="117"/>
      <c r="Y1361" s="118"/>
      <c r="Z1361" s="115" t="s">
        <v>7</v>
      </c>
      <c r="AA1361" s="115"/>
      <c r="AB1361" s="115"/>
      <c r="AC1361" s="67"/>
    </row>
    <row r="1362" spans="1:29">
      <c r="A1362" s="114" t="s">
        <v>8</v>
      </c>
      <c r="B1362" s="115" t="s">
        <v>9</v>
      </c>
      <c r="C1362" s="159" t="s">
        <v>9</v>
      </c>
      <c r="D1362" s="119" t="s">
        <v>10</v>
      </c>
      <c r="E1362" s="115" t="s">
        <v>11</v>
      </c>
      <c r="F1362" s="115" t="s">
        <v>12</v>
      </c>
      <c r="G1362" s="115" t="s">
        <v>13</v>
      </c>
      <c r="H1362" s="115" t="s">
        <v>14</v>
      </c>
      <c r="I1362" s="115" t="s">
        <v>15</v>
      </c>
      <c r="J1362" s="115" t="s">
        <v>16</v>
      </c>
      <c r="K1362" s="115" t="s">
        <v>17</v>
      </c>
      <c r="L1362" s="115" t="s">
        <v>18</v>
      </c>
      <c r="M1362" s="115" t="s">
        <v>19</v>
      </c>
      <c r="N1362" s="115" t="s">
        <v>20</v>
      </c>
      <c r="O1362" s="115" t="s">
        <v>169</v>
      </c>
      <c r="P1362" s="115" t="s">
        <v>21</v>
      </c>
      <c r="Q1362" s="115" t="s">
        <v>22</v>
      </c>
      <c r="R1362" s="115" t="s">
        <v>23</v>
      </c>
      <c r="S1362" s="115" t="s">
        <v>24</v>
      </c>
      <c r="T1362" s="115" t="s">
        <v>25</v>
      </c>
      <c r="U1362" s="115" t="s">
        <v>26</v>
      </c>
      <c r="V1362" s="115" t="s">
        <v>27</v>
      </c>
      <c r="W1362" s="115" t="s">
        <v>28</v>
      </c>
      <c r="X1362" s="115" t="s">
        <v>29</v>
      </c>
      <c r="Y1362" s="115" t="s">
        <v>30</v>
      </c>
      <c r="Z1362" s="115" t="s">
        <v>31</v>
      </c>
      <c r="AA1362" s="115" t="s">
        <v>484</v>
      </c>
      <c r="AB1362" s="115" t="s">
        <v>467</v>
      </c>
      <c r="AC1362" s="67"/>
    </row>
    <row r="1363" spans="1:29">
      <c r="A1363" s="114"/>
      <c r="B1363" s="115"/>
      <c r="C1363" s="159" t="s">
        <v>625</v>
      </c>
      <c r="D1363" s="120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67"/>
    </row>
    <row r="1364" spans="1:29" s="52" customFormat="1">
      <c r="A1364" s="127" t="s">
        <v>565</v>
      </c>
      <c r="B1364" s="59">
        <f>84822.172146693/2</f>
        <v>42411.086073346502</v>
      </c>
      <c r="C1364" s="163">
        <f>ROUND(B1364/12,2)</f>
        <v>3534.26</v>
      </c>
      <c r="D1364" s="38">
        <v>1.6500000000000001E-2</v>
      </c>
      <c r="E1364" s="38">
        <v>0.1429</v>
      </c>
      <c r="F1364" s="38">
        <v>5.8200000000000002E-2</v>
      </c>
      <c r="G1364" s="38">
        <v>7.4899999999999994E-2</v>
      </c>
      <c r="H1364" s="38">
        <v>4.0099999999999997E-2</v>
      </c>
      <c r="I1364" s="38">
        <v>0.1406</v>
      </c>
      <c r="J1364" s="38">
        <v>2.0299999999999999E-2</v>
      </c>
      <c r="K1364" s="38">
        <v>3.2099999999999997E-2</v>
      </c>
      <c r="L1364" s="38">
        <v>1.5900000000000001E-2</v>
      </c>
      <c r="M1364" s="38">
        <v>2.5499999999999998E-2</v>
      </c>
      <c r="N1364" s="38">
        <v>0.1389</v>
      </c>
      <c r="O1364" s="38">
        <v>2.35E-2</v>
      </c>
      <c r="P1364" s="38">
        <v>0</v>
      </c>
      <c r="Q1364" s="38">
        <v>3.5900000000000001E-2</v>
      </c>
      <c r="R1364" s="38">
        <v>1.8100000000000002E-2</v>
      </c>
      <c r="S1364" s="38">
        <v>4.1999999999999997E-3</v>
      </c>
      <c r="T1364" s="38">
        <v>5.11E-2</v>
      </c>
      <c r="U1364" s="38">
        <v>1.7299999999999999E-2</v>
      </c>
      <c r="V1364" s="38">
        <v>3.6799999999999999E-2</v>
      </c>
      <c r="W1364" s="38">
        <v>4.4299999999999999E-2</v>
      </c>
      <c r="X1364" s="38">
        <v>5.9900000000000002E-2</v>
      </c>
      <c r="Y1364" s="38">
        <v>2.3999999999999998E-3</v>
      </c>
      <c r="Z1364" s="5">
        <v>0</v>
      </c>
      <c r="AA1364" s="5">
        <v>5.9999999999999995E-4</v>
      </c>
      <c r="AB1364" s="5">
        <v>0</v>
      </c>
      <c r="AC1364" s="67"/>
    </row>
    <row r="1365" spans="1:29" s="52" customFormat="1">
      <c r="A1365" s="89"/>
      <c r="B1365" s="17"/>
      <c r="C1365" s="163"/>
      <c r="D1365" s="30">
        <f>$C1364*D1364</f>
        <v>58.315290000000005</v>
      </c>
      <c r="E1365" s="30">
        <f t="shared" ref="E1365" si="2117">$C1364*E1364</f>
        <v>505.04575400000004</v>
      </c>
      <c r="F1365" s="30">
        <f t="shared" ref="F1365" si="2118">$C1364*F1364</f>
        <v>205.69393200000002</v>
      </c>
      <c r="G1365" s="30">
        <f t="shared" ref="G1365:AB1365" si="2119">$C1364*G1364</f>
        <v>264.71607399999999</v>
      </c>
      <c r="H1365" s="30">
        <f t="shared" si="2119"/>
        <v>141.723826</v>
      </c>
      <c r="I1365" s="30">
        <f t="shared" si="2119"/>
        <v>496.91695600000003</v>
      </c>
      <c r="J1365" s="30">
        <f t="shared" si="2119"/>
        <v>71.745478000000006</v>
      </c>
      <c r="K1365" s="30">
        <f t="shared" si="2119"/>
        <v>113.44974599999999</v>
      </c>
      <c r="L1365" s="30">
        <f t="shared" si="2119"/>
        <v>56.194734000000004</v>
      </c>
      <c r="M1365" s="30">
        <f t="shared" si="2119"/>
        <v>90.123630000000006</v>
      </c>
      <c r="N1365" s="30">
        <f t="shared" si="2119"/>
        <v>490.90871400000003</v>
      </c>
      <c r="O1365" s="30">
        <f t="shared" si="2119"/>
        <v>83.055109999999999</v>
      </c>
      <c r="P1365" s="30">
        <f t="shared" si="2119"/>
        <v>0</v>
      </c>
      <c r="Q1365" s="30">
        <f t="shared" si="2119"/>
        <v>126.87993400000001</v>
      </c>
      <c r="R1365" s="30">
        <f t="shared" si="2119"/>
        <v>63.970106000000008</v>
      </c>
      <c r="S1365" s="30">
        <f t="shared" si="2119"/>
        <v>14.843892</v>
      </c>
      <c r="T1365" s="30">
        <f t="shared" si="2119"/>
        <v>180.600686</v>
      </c>
      <c r="U1365" s="30">
        <f t="shared" si="2119"/>
        <v>61.142698000000003</v>
      </c>
      <c r="V1365" s="30">
        <f t="shared" si="2119"/>
        <v>130.060768</v>
      </c>
      <c r="W1365" s="30">
        <f t="shared" si="2119"/>
        <v>156.56771800000001</v>
      </c>
      <c r="X1365" s="30">
        <f t="shared" si="2119"/>
        <v>211.70217400000001</v>
      </c>
      <c r="Y1365" s="30">
        <f t="shared" si="2119"/>
        <v>8.4822240000000004</v>
      </c>
      <c r="Z1365" s="30">
        <f t="shared" si="2119"/>
        <v>0</v>
      </c>
      <c r="AA1365" s="30">
        <f t="shared" si="2119"/>
        <v>2.1205560000000001</v>
      </c>
      <c r="AB1365" s="30">
        <f t="shared" si="2119"/>
        <v>0</v>
      </c>
      <c r="AC1365" s="67"/>
    </row>
    <row r="1366" spans="1:29" s="52" customFormat="1">
      <c r="A1366" s="127" t="s">
        <v>578</v>
      </c>
      <c r="B1366" s="59">
        <f>84822.172146693/2</f>
        <v>42411.086073346502</v>
      </c>
      <c r="C1366" s="163">
        <f>ROUND(B1366/12,2)</f>
        <v>3534.26</v>
      </c>
      <c r="D1366" s="128"/>
      <c r="E1366" s="128"/>
      <c r="F1366" s="128">
        <v>1</v>
      </c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9"/>
      <c r="AA1366" s="129"/>
      <c r="AB1366" s="129"/>
      <c r="AC1366" s="67"/>
    </row>
    <row r="1367" spans="1:29" s="52" customFormat="1">
      <c r="A1367" s="89"/>
      <c r="B1367" s="17"/>
      <c r="C1367" s="163"/>
      <c r="D1367" s="30">
        <f t="shared" ref="D1367" si="2120">$C1366*D1366</f>
        <v>0</v>
      </c>
      <c r="E1367" s="30">
        <f t="shared" ref="E1367" si="2121">$C1366*E1366</f>
        <v>0</v>
      </c>
      <c r="F1367" s="30">
        <f t="shared" ref="F1367:AB1367" si="2122">$C1366*F1366</f>
        <v>3534.26</v>
      </c>
      <c r="G1367" s="30">
        <f t="shared" si="2122"/>
        <v>0</v>
      </c>
      <c r="H1367" s="30">
        <f t="shared" si="2122"/>
        <v>0</v>
      </c>
      <c r="I1367" s="30">
        <f t="shared" si="2122"/>
        <v>0</v>
      </c>
      <c r="J1367" s="30">
        <f t="shared" si="2122"/>
        <v>0</v>
      </c>
      <c r="K1367" s="30">
        <f t="shared" si="2122"/>
        <v>0</v>
      </c>
      <c r="L1367" s="30">
        <f t="shared" si="2122"/>
        <v>0</v>
      </c>
      <c r="M1367" s="30">
        <f t="shared" si="2122"/>
        <v>0</v>
      </c>
      <c r="N1367" s="30">
        <f t="shared" si="2122"/>
        <v>0</v>
      </c>
      <c r="O1367" s="30">
        <f t="shared" si="2122"/>
        <v>0</v>
      </c>
      <c r="P1367" s="30">
        <f t="shared" si="2122"/>
        <v>0</v>
      </c>
      <c r="Q1367" s="30">
        <f t="shared" si="2122"/>
        <v>0</v>
      </c>
      <c r="R1367" s="30">
        <f t="shared" si="2122"/>
        <v>0</v>
      </c>
      <c r="S1367" s="30">
        <f t="shared" si="2122"/>
        <v>0</v>
      </c>
      <c r="T1367" s="30">
        <f t="shared" si="2122"/>
        <v>0</v>
      </c>
      <c r="U1367" s="30">
        <f t="shared" si="2122"/>
        <v>0</v>
      </c>
      <c r="V1367" s="30">
        <f t="shared" si="2122"/>
        <v>0</v>
      </c>
      <c r="W1367" s="30">
        <f t="shared" si="2122"/>
        <v>0</v>
      </c>
      <c r="X1367" s="30">
        <f t="shared" si="2122"/>
        <v>0</v>
      </c>
      <c r="Y1367" s="30">
        <f t="shared" si="2122"/>
        <v>0</v>
      </c>
      <c r="Z1367" s="30">
        <f t="shared" si="2122"/>
        <v>0</v>
      </c>
      <c r="AA1367" s="30">
        <f t="shared" si="2122"/>
        <v>0</v>
      </c>
      <c r="AB1367" s="30">
        <f t="shared" si="2122"/>
        <v>0</v>
      </c>
      <c r="AC1367" s="67"/>
    </row>
    <row r="1368" spans="1:29" s="52" customFormat="1">
      <c r="A1368" s="127" t="s">
        <v>566</v>
      </c>
      <c r="B1368" s="59">
        <v>-74765.89611647639</v>
      </c>
      <c r="C1368" s="163">
        <f>ROUND(B1368/12,2)</f>
        <v>-6230.49</v>
      </c>
      <c r="D1368" s="128"/>
      <c r="E1368" s="128">
        <v>1</v>
      </c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9"/>
      <c r="AA1368" s="129"/>
      <c r="AB1368" s="129"/>
      <c r="AC1368" s="67"/>
    </row>
    <row r="1369" spans="1:29" s="52" customFormat="1">
      <c r="A1369" s="89"/>
      <c r="B1369" s="17"/>
      <c r="C1369" s="163"/>
      <c r="D1369" s="30">
        <f t="shared" ref="D1369" si="2123">$C1368*D1368</f>
        <v>0</v>
      </c>
      <c r="E1369" s="30">
        <f t="shared" ref="E1369" si="2124">$C1368*E1368</f>
        <v>-6230.49</v>
      </c>
      <c r="F1369" s="30">
        <f t="shared" ref="F1369:AB1369" si="2125">$C1368*F1368</f>
        <v>0</v>
      </c>
      <c r="G1369" s="30">
        <f t="shared" si="2125"/>
        <v>0</v>
      </c>
      <c r="H1369" s="30">
        <f t="shared" si="2125"/>
        <v>0</v>
      </c>
      <c r="I1369" s="30">
        <f t="shared" si="2125"/>
        <v>0</v>
      </c>
      <c r="J1369" s="30">
        <f t="shared" si="2125"/>
        <v>0</v>
      </c>
      <c r="K1369" s="30">
        <f t="shared" si="2125"/>
        <v>0</v>
      </c>
      <c r="L1369" s="30">
        <f t="shared" si="2125"/>
        <v>0</v>
      </c>
      <c r="M1369" s="30">
        <f t="shared" si="2125"/>
        <v>0</v>
      </c>
      <c r="N1369" s="30">
        <f t="shared" si="2125"/>
        <v>0</v>
      </c>
      <c r="O1369" s="30">
        <f t="shared" si="2125"/>
        <v>0</v>
      </c>
      <c r="P1369" s="30">
        <f t="shared" si="2125"/>
        <v>0</v>
      </c>
      <c r="Q1369" s="30">
        <f t="shared" si="2125"/>
        <v>0</v>
      </c>
      <c r="R1369" s="30">
        <f t="shared" si="2125"/>
        <v>0</v>
      </c>
      <c r="S1369" s="30">
        <f t="shared" si="2125"/>
        <v>0</v>
      </c>
      <c r="T1369" s="30">
        <f t="shared" si="2125"/>
        <v>0</v>
      </c>
      <c r="U1369" s="30">
        <f t="shared" si="2125"/>
        <v>0</v>
      </c>
      <c r="V1369" s="30">
        <f t="shared" si="2125"/>
        <v>0</v>
      </c>
      <c r="W1369" s="30">
        <f t="shared" si="2125"/>
        <v>0</v>
      </c>
      <c r="X1369" s="30">
        <f t="shared" si="2125"/>
        <v>0</v>
      </c>
      <c r="Y1369" s="30">
        <f t="shared" si="2125"/>
        <v>0</v>
      </c>
      <c r="Z1369" s="30">
        <f t="shared" si="2125"/>
        <v>0</v>
      </c>
      <c r="AA1369" s="30">
        <f t="shared" si="2125"/>
        <v>0</v>
      </c>
      <c r="AB1369" s="30">
        <f t="shared" si="2125"/>
        <v>0</v>
      </c>
      <c r="AC1369" s="67"/>
    </row>
    <row r="1370" spans="1:29" s="52" customFormat="1">
      <c r="A1370" s="127" t="s">
        <v>567</v>
      </c>
      <c r="B1370" s="59">
        <v>433989.95747715142</v>
      </c>
      <c r="C1370" s="163">
        <f>ROUND(B1370/12,2)</f>
        <v>36165.83</v>
      </c>
      <c r="D1370" s="128"/>
      <c r="E1370" s="128"/>
      <c r="F1370" s="128"/>
      <c r="G1370" s="128"/>
      <c r="H1370" s="128">
        <v>0.1666</v>
      </c>
      <c r="I1370" s="128"/>
      <c r="J1370" s="128"/>
      <c r="K1370" s="128"/>
      <c r="L1370" s="128"/>
      <c r="M1370" s="128"/>
      <c r="N1370" s="128">
        <v>0.33660000000000001</v>
      </c>
      <c r="O1370" s="128"/>
      <c r="P1370" s="128"/>
      <c r="Q1370" s="128"/>
      <c r="R1370" s="128"/>
      <c r="S1370" s="128"/>
      <c r="T1370" s="128"/>
      <c r="U1370" s="128"/>
      <c r="V1370" s="128">
        <v>0.49680000000000002</v>
      </c>
      <c r="W1370" s="128"/>
      <c r="X1370" s="128"/>
      <c r="Y1370" s="128"/>
      <c r="Z1370" s="129"/>
      <c r="AA1370" s="129"/>
      <c r="AB1370" s="129"/>
      <c r="AC1370" s="67"/>
    </row>
    <row r="1371" spans="1:29" s="52" customFormat="1">
      <c r="A1371" s="89"/>
      <c r="B1371" s="17"/>
      <c r="C1371" s="163"/>
      <c r="D1371" s="30">
        <f t="shared" ref="D1371" si="2126">$C1370*D1370</f>
        <v>0</v>
      </c>
      <c r="E1371" s="30">
        <f t="shared" ref="E1371" si="2127">$C1370*E1370</f>
        <v>0</v>
      </c>
      <c r="F1371" s="30">
        <f t="shared" ref="F1371:AB1371" si="2128">$C1370*F1370</f>
        <v>0</v>
      </c>
      <c r="G1371" s="30">
        <f t="shared" si="2128"/>
        <v>0</v>
      </c>
      <c r="H1371" s="30">
        <f t="shared" si="2128"/>
        <v>6025.2272780000003</v>
      </c>
      <c r="I1371" s="30">
        <f t="shared" si="2128"/>
        <v>0</v>
      </c>
      <c r="J1371" s="30">
        <f t="shared" si="2128"/>
        <v>0</v>
      </c>
      <c r="K1371" s="30">
        <f t="shared" si="2128"/>
        <v>0</v>
      </c>
      <c r="L1371" s="30">
        <f t="shared" si="2128"/>
        <v>0</v>
      </c>
      <c r="M1371" s="30">
        <f t="shared" si="2128"/>
        <v>0</v>
      </c>
      <c r="N1371" s="30">
        <f t="shared" si="2128"/>
        <v>12173.418378</v>
      </c>
      <c r="O1371" s="30">
        <f t="shared" si="2128"/>
        <v>0</v>
      </c>
      <c r="P1371" s="30">
        <f t="shared" si="2128"/>
        <v>0</v>
      </c>
      <c r="Q1371" s="30">
        <f t="shared" si="2128"/>
        <v>0</v>
      </c>
      <c r="R1371" s="30">
        <f t="shared" si="2128"/>
        <v>0</v>
      </c>
      <c r="S1371" s="30">
        <f t="shared" si="2128"/>
        <v>0</v>
      </c>
      <c r="T1371" s="30">
        <f t="shared" si="2128"/>
        <v>0</v>
      </c>
      <c r="U1371" s="30">
        <f t="shared" si="2128"/>
        <v>0</v>
      </c>
      <c r="V1371" s="30">
        <f t="shared" si="2128"/>
        <v>17967.184344000001</v>
      </c>
      <c r="W1371" s="30">
        <f t="shared" si="2128"/>
        <v>0</v>
      </c>
      <c r="X1371" s="30">
        <f t="shared" si="2128"/>
        <v>0</v>
      </c>
      <c r="Y1371" s="30">
        <f t="shared" si="2128"/>
        <v>0</v>
      </c>
      <c r="Z1371" s="30">
        <f t="shared" si="2128"/>
        <v>0</v>
      </c>
      <c r="AA1371" s="30">
        <f t="shared" si="2128"/>
        <v>0</v>
      </c>
      <c r="AB1371" s="30">
        <f t="shared" si="2128"/>
        <v>0</v>
      </c>
      <c r="AC1371" s="67"/>
    </row>
    <row r="1372" spans="1:29" s="52" customFormat="1">
      <c r="A1372" s="127" t="s">
        <v>568</v>
      </c>
      <c r="B1372" s="59">
        <v>254933.82045379331</v>
      </c>
      <c r="C1372" s="163">
        <f>ROUND(B1372/12,2)</f>
        <v>21244.49</v>
      </c>
      <c r="D1372" s="128">
        <v>1.8200000000000001E-2</v>
      </c>
      <c r="E1372" s="128"/>
      <c r="F1372" s="128">
        <v>0.76839999999999997</v>
      </c>
      <c r="G1372" s="128"/>
      <c r="H1372" s="128"/>
      <c r="I1372" s="128"/>
      <c r="J1372" s="128"/>
      <c r="K1372" s="128"/>
      <c r="L1372" s="128"/>
      <c r="M1372" s="128">
        <v>2.64E-2</v>
      </c>
      <c r="N1372" s="128"/>
      <c r="O1372" s="128"/>
      <c r="P1372" s="128"/>
      <c r="Q1372" s="128">
        <v>4.53E-2</v>
      </c>
      <c r="R1372" s="128">
        <v>9.1499999999999998E-2</v>
      </c>
      <c r="S1372" s="128">
        <v>4.1999999999999997E-3</v>
      </c>
      <c r="T1372" s="128"/>
      <c r="U1372" s="128"/>
      <c r="V1372" s="128"/>
      <c r="W1372" s="128">
        <v>4.5999999999999999E-2</v>
      </c>
      <c r="X1372" s="128"/>
      <c r="Y1372" s="128"/>
      <c r="Z1372" s="129"/>
      <c r="AA1372" s="129"/>
      <c r="AB1372" s="129"/>
      <c r="AC1372" s="67"/>
    </row>
    <row r="1373" spans="1:29" s="52" customFormat="1">
      <c r="A1373" s="89"/>
      <c r="B1373" s="17"/>
      <c r="C1373" s="163"/>
      <c r="D1373" s="30">
        <f t="shared" ref="D1373" si="2129">$C1372*D1372</f>
        <v>386.64971800000006</v>
      </c>
      <c r="E1373" s="30">
        <f t="shared" ref="E1373" si="2130">$C1372*E1372</f>
        <v>0</v>
      </c>
      <c r="F1373" s="30">
        <f t="shared" ref="F1373:AB1373" si="2131">$C1372*F1372</f>
        <v>16324.266116000001</v>
      </c>
      <c r="G1373" s="30">
        <f t="shared" si="2131"/>
        <v>0</v>
      </c>
      <c r="H1373" s="30">
        <f t="shared" si="2131"/>
        <v>0</v>
      </c>
      <c r="I1373" s="30">
        <f t="shared" si="2131"/>
        <v>0</v>
      </c>
      <c r="J1373" s="30">
        <f t="shared" si="2131"/>
        <v>0</v>
      </c>
      <c r="K1373" s="30">
        <f t="shared" si="2131"/>
        <v>0</v>
      </c>
      <c r="L1373" s="30">
        <f t="shared" si="2131"/>
        <v>0</v>
      </c>
      <c r="M1373" s="30">
        <f t="shared" si="2131"/>
        <v>560.85453600000005</v>
      </c>
      <c r="N1373" s="30">
        <f t="shared" si="2131"/>
        <v>0</v>
      </c>
      <c r="O1373" s="30">
        <f t="shared" si="2131"/>
        <v>0</v>
      </c>
      <c r="P1373" s="30">
        <f t="shared" si="2131"/>
        <v>0</v>
      </c>
      <c r="Q1373" s="30">
        <f t="shared" si="2131"/>
        <v>962.37539700000002</v>
      </c>
      <c r="R1373" s="30">
        <f t="shared" si="2131"/>
        <v>1943.8708350000002</v>
      </c>
      <c r="S1373" s="30">
        <f t="shared" si="2131"/>
        <v>89.226858000000007</v>
      </c>
      <c r="T1373" s="30">
        <f t="shared" si="2131"/>
        <v>0</v>
      </c>
      <c r="U1373" s="30">
        <f t="shared" si="2131"/>
        <v>0</v>
      </c>
      <c r="V1373" s="30">
        <f t="shared" si="2131"/>
        <v>0</v>
      </c>
      <c r="W1373" s="30">
        <f t="shared" si="2131"/>
        <v>977.2465400000001</v>
      </c>
      <c r="X1373" s="30">
        <f t="shared" si="2131"/>
        <v>0</v>
      </c>
      <c r="Y1373" s="30">
        <f t="shared" si="2131"/>
        <v>0</v>
      </c>
      <c r="Z1373" s="30">
        <f t="shared" si="2131"/>
        <v>0</v>
      </c>
      <c r="AA1373" s="30">
        <f t="shared" si="2131"/>
        <v>0</v>
      </c>
      <c r="AB1373" s="30">
        <f t="shared" si="2131"/>
        <v>0</v>
      </c>
      <c r="AC1373" s="67"/>
    </row>
    <row r="1374" spans="1:29" s="52" customFormat="1">
      <c r="A1374" s="127" t="s">
        <v>569</v>
      </c>
      <c r="B1374" s="59">
        <f>16024.4557408999/2</f>
        <v>8012.2278704499504</v>
      </c>
      <c r="C1374" s="163">
        <f>ROUND(B1374/12,2)</f>
        <v>667.69</v>
      </c>
      <c r="D1374" s="38">
        <v>1.6500000000000001E-2</v>
      </c>
      <c r="E1374" s="38">
        <v>0.1429</v>
      </c>
      <c r="F1374" s="38">
        <v>5.8200000000000002E-2</v>
      </c>
      <c r="G1374" s="38">
        <v>7.4899999999999994E-2</v>
      </c>
      <c r="H1374" s="38">
        <v>4.0099999999999997E-2</v>
      </c>
      <c r="I1374" s="38">
        <v>0.1406</v>
      </c>
      <c r="J1374" s="38">
        <v>2.0299999999999999E-2</v>
      </c>
      <c r="K1374" s="38">
        <v>3.2099999999999997E-2</v>
      </c>
      <c r="L1374" s="38">
        <v>1.5900000000000001E-2</v>
      </c>
      <c r="M1374" s="38">
        <v>2.5499999999999998E-2</v>
      </c>
      <c r="N1374" s="38">
        <v>0.1389</v>
      </c>
      <c r="O1374" s="38">
        <v>2.35E-2</v>
      </c>
      <c r="P1374" s="38">
        <v>0</v>
      </c>
      <c r="Q1374" s="38">
        <v>3.5900000000000001E-2</v>
      </c>
      <c r="R1374" s="38">
        <v>1.8100000000000002E-2</v>
      </c>
      <c r="S1374" s="38">
        <v>4.1999999999999997E-3</v>
      </c>
      <c r="T1374" s="38">
        <v>5.11E-2</v>
      </c>
      <c r="U1374" s="38">
        <v>1.7299999999999999E-2</v>
      </c>
      <c r="V1374" s="38">
        <v>3.6799999999999999E-2</v>
      </c>
      <c r="W1374" s="38">
        <v>4.4299999999999999E-2</v>
      </c>
      <c r="X1374" s="38">
        <v>5.9900000000000002E-2</v>
      </c>
      <c r="Y1374" s="38">
        <v>2.3999999999999998E-3</v>
      </c>
      <c r="Z1374" s="5">
        <v>0</v>
      </c>
      <c r="AA1374" s="5">
        <v>5.9999999999999995E-4</v>
      </c>
      <c r="AB1374" s="5">
        <v>0</v>
      </c>
      <c r="AC1374" s="67"/>
    </row>
    <row r="1375" spans="1:29" s="52" customFormat="1">
      <c r="A1375" s="89"/>
      <c r="B1375" s="17"/>
      <c r="C1375" s="163"/>
      <c r="D1375" s="30">
        <f t="shared" ref="D1375" si="2132">$C1374*D1374</f>
        <v>11.016885000000002</v>
      </c>
      <c r="E1375" s="30">
        <f t="shared" ref="E1375" si="2133">$C1374*E1374</f>
        <v>95.412901000000005</v>
      </c>
      <c r="F1375" s="30">
        <f t="shared" ref="F1375:AB1375" si="2134">$C1374*F1374</f>
        <v>38.859558000000007</v>
      </c>
      <c r="G1375" s="30">
        <f t="shared" si="2134"/>
        <v>50.009981000000003</v>
      </c>
      <c r="H1375" s="30">
        <f t="shared" si="2134"/>
        <v>26.774369</v>
      </c>
      <c r="I1375" s="30">
        <f t="shared" si="2134"/>
        <v>93.877214000000009</v>
      </c>
      <c r="J1375" s="30">
        <f t="shared" si="2134"/>
        <v>13.554107</v>
      </c>
      <c r="K1375" s="30">
        <f t="shared" si="2134"/>
        <v>21.432849000000001</v>
      </c>
      <c r="L1375" s="30">
        <f t="shared" si="2134"/>
        <v>10.616271000000001</v>
      </c>
      <c r="M1375" s="30">
        <f t="shared" si="2134"/>
        <v>17.026095000000002</v>
      </c>
      <c r="N1375" s="30">
        <f t="shared" si="2134"/>
        <v>92.742141000000004</v>
      </c>
      <c r="O1375" s="30">
        <f t="shared" si="2134"/>
        <v>15.690715000000001</v>
      </c>
      <c r="P1375" s="30">
        <f t="shared" si="2134"/>
        <v>0</v>
      </c>
      <c r="Q1375" s="30">
        <f t="shared" si="2134"/>
        <v>23.970071000000004</v>
      </c>
      <c r="R1375" s="30">
        <f t="shared" si="2134"/>
        <v>12.085189000000002</v>
      </c>
      <c r="S1375" s="30">
        <f t="shared" si="2134"/>
        <v>2.8042980000000002</v>
      </c>
      <c r="T1375" s="30">
        <f t="shared" si="2134"/>
        <v>34.118959000000004</v>
      </c>
      <c r="U1375" s="30">
        <f t="shared" si="2134"/>
        <v>11.551037000000001</v>
      </c>
      <c r="V1375" s="30">
        <f t="shared" si="2134"/>
        <v>24.570992</v>
      </c>
      <c r="W1375" s="30">
        <f t="shared" si="2134"/>
        <v>29.578667000000003</v>
      </c>
      <c r="X1375" s="30">
        <f t="shared" si="2134"/>
        <v>39.994631000000005</v>
      </c>
      <c r="Y1375" s="30">
        <f t="shared" si="2134"/>
        <v>1.6024559999999999</v>
      </c>
      <c r="Z1375" s="30">
        <f t="shared" si="2134"/>
        <v>0</v>
      </c>
      <c r="AA1375" s="30">
        <f t="shared" si="2134"/>
        <v>0.40061399999999997</v>
      </c>
      <c r="AB1375" s="30">
        <f t="shared" si="2134"/>
        <v>0</v>
      </c>
      <c r="AC1375" s="67"/>
    </row>
    <row r="1376" spans="1:29" s="52" customFormat="1">
      <c r="A1376" s="127" t="s">
        <v>579</v>
      </c>
      <c r="B1376" s="59">
        <f>16024.4557408999/2</f>
        <v>8012.2278704499504</v>
      </c>
      <c r="C1376" s="163">
        <f>ROUND(B1376/12,2)</f>
        <v>667.69</v>
      </c>
      <c r="D1376" s="128"/>
      <c r="E1376" s="128"/>
      <c r="F1376" s="128">
        <v>0.21299999999999999</v>
      </c>
      <c r="G1376" s="128"/>
      <c r="H1376" s="128">
        <v>6.6199999999999995E-2</v>
      </c>
      <c r="I1376" s="128"/>
      <c r="J1376" s="128"/>
      <c r="K1376" s="128"/>
      <c r="L1376" s="128"/>
      <c r="M1376" s="128"/>
      <c r="N1376" s="128">
        <v>0.64590000000000003</v>
      </c>
      <c r="O1376" s="128"/>
      <c r="P1376" s="128"/>
      <c r="Q1376" s="128"/>
      <c r="R1376" s="128"/>
      <c r="S1376" s="128"/>
      <c r="T1376" s="128"/>
      <c r="U1376" s="128"/>
      <c r="V1376" s="128">
        <v>7.4899999999999994E-2</v>
      </c>
      <c r="W1376" s="128"/>
      <c r="X1376" s="128"/>
      <c r="Y1376" s="128"/>
      <c r="Z1376" s="129"/>
      <c r="AA1376" s="129"/>
      <c r="AB1376" s="129"/>
      <c r="AC1376" s="67"/>
    </row>
    <row r="1377" spans="1:29" s="52" customFormat="1">
      <c r="A1377" s="89"/>
      <c r="B1377" s="17"/>
      <c r="C1377" s="163"/>
      <c r="D1377" s="30">
        <f t="shared" ref="D1377" si="2135">$C1376*D1376</f>
        <v>0</v>
      </c>
      <c r="E1377" s="30">
        <f t="shared" ref="E1377" si="2136">$C1376*E1376</f>
        <v>0</v>
      </c>
      <c r="F1377" s="30">
        <f t="shared" ref="F1377:AB1377" si="2137">$C1376*F1376</f>
        <v>142.21797000000001</v>
      </c>
      <c r="G1377" s="30">
        <f t="shared" si="2137"/>
        <v>0</v>
      </c>
      <c r="H1377" s="30">
        <f t="shared" si="2137"/>
        <v>44.201078000000003</v>
      </c>
      <c r="I1377" s="30">
        <f t="shared" si="2137"/>
        <v>0</v>
      </c>
      <c r="J1377" s="30">
        <f t="shared" si="2137"/>
        <v>0</v>
      </c>
      <c r="K1377" s="30">
        <f t="shared" si="2137"/>
        <v>0</v>
      </c>
      <c r="L1377" s="30">
        <f t="shared" si="2137"/>
        <v>0</v>
      </c>
      <c r="M1377" s="30">
        <f t="shared" si="2137"/>
        <v>0</v>
      </c>
      <c r="N1377" s="30">
        <f t="shared" si="2137"/>
        <v>431.26097100000004</v>
      </c>
      <c r="O1377" s="30">
        <f t="shared" si="2137"/>
        <v>0</v>
      </c>
      <c r="P1377" s="30">
        <f t="shared" si="2137"/>
        <v>0</v>
      </c>
      <c r="Q1377" s="30">
        <f t="shared" si="2137"/>
        <v>0</v>
      </c>
      <c r="R1377" s="30">
        <f t="shared" si="2137"/>
        <v>0</v>
      </c>
      <c r="S1377" s="30">
        <f t="shared" si="2137"/>
        <v>0</v>
      </c>
      <c r="T1377" s="30">
        <f t="shared" si="2137"/>
        <v>0</v>
      </c>
      <c r="U1377" s="30">
        <f t="shared" si="2137"/>
        <v>0</v>
      </c>
      <c r="V1377" s="30">
        <f t="shared" si="2137"/>
        <v>50.009981000000003</v>
      </c>
      <c r="W1377" s="30">
        <f t="shared" si="2137"/>
        <v>0</v>
      </c>
      <c r="X1377" s="30">
        <f t="shared" si="2137"/>
        <v>0</v>
      </c>
      <c r="Y1377" s="30">
        <f t="shared" si="2137"/>
        <v>0</v>
      </c>
      <c r="Z1377" s="30">
        <f t="shared" si="2137"/>
        <v>0</v>
      </c>
      <c r="AA1377" s="30">
        <f t="shared" si="2137"/>
        <v>0</v>
      </c>
      <c r="AB1377" s="30">
        <f t="shared" si="2137"/>
        <v>0</v>
      </c>
      <c r="AC1377" s="67"/>
    </row>
    <row r="1378" spans="1:29" s="52" customFormat="1">
      <c r="A1378" s="127" t="s">
        <v>570</v>
      </c>
      <c r="B1378" s="59">
        <f>2165713.23316616/2</f>
        <v>1082856.61658308</v>
      </c>
      <c r="C1378" s="163">
        <f>ROUND(B1378/12,2)</f>
        <v>90238.05</v>
      </c>
      <c r="D1378" s="38">
        <v>1.6500000000000001E-2</v>
      </c>
      <c r="E1378" s="38">
        <v>0.1429</v>
      </c>
      <c r="F1378" s="38">
        <v>5.8200000000000002E-2</v>
      </c>
      <c r="G1378" s="38">
        <v>7.4899999999999994E-2</v>
      </c>
      <c r="H1378" s="38">
        <v>4.0099999999999997E-2</v>
      </c>
      <c r="I1378" s="38">
        <v>0.1406</v>
      </c>
      <c r="J1378" s="38">
        <v>2.0299999999999999E-2</v>
      </c>
      <c r="K1378" s="38">
        <v>3.2099999999999997E-2</v>
      </c>
      <c r="L1378" s="38">
        <v>1.5900000000000001E-2</v>
      </c>
      <c r="M1378" s="38">
        <v>2.5499999999999998E-2</v>
      </c>
      <c r="N1378" s="38">
        <v>0.1389</v>
      </c>
      <c r="O1378" s="38">
        <v>2.35E-2</v>
      </c>
      <c r="P1378" s="38">
        <v>0</v>
      </c>
      <c r="Q1378" s="38">
        <v>3.5900000000000001E-2</v>
      </c>
      <c r="R1378" s="38">
        <v>1.8100000000000002E-2</v>
      </c>
      <c r="S1378" s="38">
        <v>4.1999999999999997E-3</v>
      </c>
      <c r="T1378" s="38">
        <v>5.11E-2</v>
      </c>
      <c r="U1378" s="38">
        <v>1.7299999999999999E-2</v>
      </c>
      <c r="V1378" s="38">
        <v>3.6799999999999999E-2</v>
      </c>
      <c r="W1378" s="38">
        <v>4.4299999999999999E-2</v>
      </c>
      <c r="X1378" s="38">
        <v>5.9900000000000002E-2</v>
      </c>
      <c r="Y1378" s="38">
        <v>2.3999999999999998E-3</v>
      </c>
      <c r="Z1378" s="5">
        <v>0</v>
      </c>
      <c r="AA1378" s="5">
        <v>5.9999999999999995E-4</v>
      </c>
      <c r="AB1378" s="5">
        <v>0</v>
      </c>
      <c r="AC1378" s="67"/>
    </row>
    <row r="1379" spans="1:29" s="52" customFormat="1">
      <c r="A1379" s="89"/>
      <c r="B1379" s="17"/>
      <c r="C1379" s="163"/>
      <c r="D1379" s="30">
        <f t="shared" ref="D1379" si="2138">$C1378*D1378</f>
        <v>1488.9278250000002</v>
      </c>
      <c r="E1379" s="30">
        <f t="shared" ref="E1379" si="2139">$C1378*E1378</f>
        <v>12895.017345</v>
      </c>
      <c r="F1379" s="30">
        <f t="shared" ref="F1379:AB1379" si="2140">$C1378*F1378</f>
        <v>5251.8545100000001</v>
      </c>
      <c r="G1379" s="30">
        <f t="shared" si="2140"/>
        <v>6758.8299449999995</v>
      </c>
      <c r="H1379" s="30">
        <f t="shared" si="2140"/>
        <v>3618.5458049999997</v>
      </c>
      <c r="I1379" s="30">
        <f t="shared" si="2140"/>
        <v>12687.46983</v>
      </c>
      <c r="J1379" s="30">
        <f t="shared" si="2140"/>
        <v>1831.8324149999999</v>
      </c>
      <c r="K1379" s="30">
        <f t="shared" si="2140"/>
        <v>2896.6414049999998</v>
      </c>
      <c r="L1379" s="30">
        <f t="shared" si="2140"/>
        <v>1434.7849950000002</v>
      </c>
      <c r="M1379" s="30">
        <f t="shared" si="2140"/>
        <v>2301.070275</v>
      </c>
      <c r="N1379" s="30">
        <f t="shared" si="2140"/>
        <v>12534.065145</v>
      </c>
      <c r="O1379" s="30">
        <f t="shared" si="2140"/>
        <v>2120.5941750000002</v>
      </c>
      <c r="P1379" s="30">
        <f t="shared" si="2140"/>
        <v>0</v>
      </c>
      <c r="Q1379" s="30">
        <f t="shared" si="2140"/>
        <v>3239.5459950000004</v>
      </c>
      <c r="R1379" s="30">
        <f t="shared" si="2140"/>
        <v>1633.3087050000001</v>
      </c>
      <c r="S1379" s="30">
        <f t="shared" si="2140"/>
        <v>378.99980999999997</v>
      </c>
      <c r="T1379" s="30">
        <f t="shared" si="2140"/>
        <v>4611.1643549999999</v>
      </c>
      <c r="U1379" s="30">
        <f t="shared" si="2140"/>
        <v>1561.1182650000001</v>
      </c>
      <c r="V1379" s="30">
        <f t="shared" si="2140"/>
        <v>3320.7602400000001</v>
      </c>
      <c r="W1379" s="30">
        <f t="shared" si="2140"/>
        <v>3997.545615</v>
      </c>
      <c r="X1379" s="30">
        <f t="shared" si="2140"/>
        <v>5405.2591950000005</v>
      </c>
      <c r="Y1379" s="30">
        <f t="shared" si="2140"/>
        <v>216.57131999999999</v>
      </c>
      <c r="Z1379" s="30">
        <f t="shared" si="2140"/>
        <v>0</v>
      </c>
      <c r="AA1379" s="30">
        <f t="shared" si="2140"/>
        <v>54.142829999999996</v>
      </c>
      <c r="AB1379" s="30">
        <f t="shared" si="2140"/>
        <v>0</v>
      </c>
      <c r="AC1379" s="67"/>
    </row>
    <row r="1380" spans="1:29" s="52" customFormat="1">
      <c r="A1380" s="127" t="s">
        <v>580</v>
      </c>
      <c r="B1380" s="59">
        <f>2165713.23316616/2</f>
        <v>1082856.61658308</v>
      </c>
      <c r="C1380" s="163">
        <f>ROUND(B1380/12,2)</f>
        <v>90238.05</v>
      </c>
      <c r="D1380" s="128"/>
      <c r="E1380" s="128"/>
      <c r="F1380" s="128">
        <v>0.21299999999999999</v>
      </c>
      <c r="G1380" s="128"/>
      <c r="H1380" s="128">
        <v>6.6199999999999995E-2</v>
      </c>
      <c r="I1380" s="128"/>
      <c r="J1380" s="128"/>
      <c r="K1380" s="128"/>
      <c r="L1380" s="128"/>
      <c r="M1380" s="128"/>
      <c r="N1380" s="128">
        <v>0.64590000000000003</v>
      </c>
      <c r="O1380" s="128"/>
      <c r="P1380" s="128"/>
      <c r="Q1380" s="128"/>
      <c r="R1380" s="128"/>
      <c r="S1380" s="128"/>
      <c r="T1380" s="128"/>
      <c r="U1380" s="128"/>
      <c r="V1380" s="128">
        <v>7.4899999999999994E-2</v>
      </c>
      <c r="W1380" s="128"/>
      <c r="X1380" s="128"/>
      <c r="Y1380" s="128"/>
      <c r="Z1380" s="129"/>
      <c r="AA1380" s="129"/>
      <c r="AB1380" s="129"/>
      <c r="AC1380" s="67"/>
    </row>
    <row r="1381" spans="1:29" s="52" customFormat="1">
      <c r="A1381" s="89"/>
      <c r="B1381" s="17"/>
      <c r="C1381" s="163"/>
      <c r="D1381" s="30">
        <f t="shared" ref="D1381" si="2141">$C1380*D1380</f>
        <v>0</v>
      </c>
      <c r="E1381" s="30">
        <f t="shared" ref="E1381" si="2142">$C1380*E1380</f>
        <v>0</v>
      </c>
      <c r="F1381" s="30">
        <f t="shared" ref="F1381:AB1381" si="2143">$C1380*F1380</f>
        <v>19220.70465</v>
      </c>
      <c r="G1381" s="30">
        <f t="shared" si="2143"/>
        <v>0</v>
      </c>
      <c r="H1381" s="30">
        <f t="shared" si="2143"/>
        <v>5973.7589099999996</v>
      </c>
      <c r="I1381" s="30">
        <f t="shared" si="2143"/>
        <v>0</v>
      </c>
      <c r="J1381" s="30">
        <f t="shared" si="2143"/>
        <v>0</v>
      </c>
      <c r="K1381" s="30">
        <f t="shared" si="2143"/>
        <v>0</v>
      </c>
      <c r="L1381" s="30">
        <f t="shared" si="2143"/>
        <v>0</v>
      </c>
      <c r="M1381" s="30">
        <f t="shared" si="2143"/>
        <v>0</v>
      </c>
      <c r="N1381" s="30">
        <f t="shared" si="2143"/>
        <v>58284.756495000001</v>
      </c>
      <c r="O1381" s="30">
        <f t="shared" si="2143"/>
        <v>0</v>
      </c>
      <c r="P1381" s="30">
        <f t="shared" si="2143"/>
        <v>0</v>
      </c>
      <c r="Q1381" s="30">
        <f t="shared" si="2143"/>
        <v>0</v>
      </c>
      <c r="R1381" s="30">
        <f t="shared" si="2143"/>
        <v>0</v>
      </c>
      <c r="S1381" s="30">
        <f t="shared" si="2143"/>
        <v>0</v>
      </c>
      <c r="T1381" s="30">
        <f t="shared" si="2143"/>
        <v>0</v>
      </c>
      <c r="U1381" s="30">
        <f t="shared" si="2143"/>
        <v>0</v>
      </c>
      <c r="V1381" s="30">
        <f t="shared" si="2143"/>
        <v>6758.8299449999995</v>
      </c>
      <c r="W1381" s="30">
        <f t="shared" si="2143"/>
        <v>0</v>
      </c>
      <c r="X1381" s="30">
        <f t="shared" si="2143"/>
        <v>0</v>
      </c>
      <c r="Y1381" s="30">
        <f t="shared" si="2143"/>
        <v>0</v>
      </c>
      <c r="Z1381" s="30">
        <f t="shared" si="2143"/>
        <v>0</v>
      </c>
      <c r="AA1381" s="30">
        <f t="shared" si="2143"/>
        <v>0</v>
      </c>
      <c r="AB1381" s="30">
        <f t="shared" si="2143"/>
        <v>0</v>
      </c>
      <c r="AC1381" s="67"/>
    </row>
    <row r="1382" spans="1:29" s="52" customFormat="1">
      <c r="A1382" s="127" t="s">
        <v>571</v>
      </c>
      <c r="B1382" s="59">
        <v>65476.360136346324</v>
      </c>
      <c r="C1382" s="163">
        <f>ROUND(B1382/12,2)</f>
        <v>5456.36</v>
      </c>
      <c r="D1382" s="128"/>
      <c r="E1382" s="128">
        <v>0.12909999999999999</v>
      </c>
      <c r="F1382" s="128">
        <v>0.19040000000000001</v>
      </c>
      <c r="G1382" s="128">
        <v>1.24E-2</v>
      </c>
      <c r="H1382" s="128"/>
      <c r="I1382" s="128">
        <v>3.5000000000000001E-3</v>
      </c>
      <c r="J1382" s="128">
        <v>1.4500000000000001E-2</v>
      </c>
      <c r="K1382" s="128">
        <v>2.3E-2</v>
      </c>
      <c r="L1382" s="128">
        <v>1.11E-2</v>
      </c>
      <c r="M1382" s="128"/>
      <c r="N1382" s="128">
        <v>0.44850000000000001</v>
      </c>
      <c r="O1382" s="128">
        <v>7.7999999999999996E-3</v>
      </c>
      <c r="P1382" s="128"/>
      <c r="Q1382" s="128"/>
      <c r="R1382" s="128"/>
      <c r="S1382" s="128"/>
      <c r="T1382" s="128"/>
      <c r="U1382" s="128"/>
      <c r="V1382" s="128">
        <v>0.1585</v>
      </c>
      <c r="W1382" s="128">
        <v>1.1999999999999999E-3</v>
      </c>
      <c r="X1382" s="128"/>
      <c r="Y1382" s="128"/>
      <c r="Z1382" s="129"/>
      <c r="AA1382" s="129"/>
      <c r="AB1382" s="129"/>
      <c r="AC1382" s="67"/>
    </row>
    <row r="1383" spans="1:29" s="52" customFormat="1">
      <c r="A1383" s="89"/>
      <c r="B1383" s="17"/>
      <c r="C1383" s="163"/>
      <c r="D1383" s="30">
        <f t="shared" ref="D1383" si="2144">$C1382*D1382</f>
        <v>0</v>
      </c>
      <c r="E1383" s="30">
        <f t="shared" ref="E1383" si="2145">$C1382*E1382</f>
        <v>704.41607599999986</v>
      </c>
      <c r="F1383" s="30">
        <f t="shared" ref="F1383:AB1383" si="2146">$C1382*F1382</f>
        <v>1038.890944</v>
      </c>
      <c r="G1383" s="30">
        <f t="shared" si="2146"/>
        <v>67.658863999999994</v>
      </c>
      <c r="H1383" s="30">
        <f t="shared" si="2146"/>
        <v>0</v>
      </c>
      <c r="I1383" s="30">
        <f t="shared" si="2146"/>
        <v>19.097259999999999</v>
      </c>
      <c r="J1383" s="30">
        <f t="shared" si="2146"/>
        <v>79.117220000000003</v>
      </c>
      <c r="K1383" s="30">
        <f t="shared" si="2146"/>
        <v>125.49627999999998</v>
      </c>
      <c r="L1383" s="30">
        <f t="shared" si="2146"/>
        <v>60.565595999999999</v>
      </c>
      <c r="M1383" s="30">
        <f t="shared" si="2146"/>
        <v>0</v>
      </c>
      <c r="N1383" s="30">
        <f t="shared" si="2146"/>
        <v>2447.1774599999999</v>
      </c>
      <c r="O1383" s="30">
        <f t="shared" si="2146"/>
        <v>42.559607999999997</v>
      </c>
      <c r="P1383" s="30">
        <f t="shared" si="2146"/>
        <v>0</v>
      </c>
      <c r="Q1383" s="30">
        <f t="shared" si="2146"/>
        <v>0</v>
      </c>
      <c r="R1383" s="30">
        <f t="shared" si="2146"/>
        <v>0</v>
      </c>
      <c r="S1383" s="30">
        <f t="shared" si="2146"/>
        <v>0</v>
      </c>
      <c r="T1383" s="30">
        <f t="shared" si="2146"/>
        <v>0</v>
      </c>
      <c r="U1383" s="30">
        <f t="shared" si="2146"/>
        <v>0</v>
      </c>
      <c r="V1383" s="30">
        <f t="shared" si="2146"/>
        <v>864.83305999999993</v>
      </c>
      <c r="W1383" s="30">
        <f t="shared" si="2146"/>
        <v>6.5476319999999992</v>
      </c>
      <c r="X1383" s="30">
        <f t="shared" si="2146"/>
        <v>0</v>
      </c>
      <c r="Y1383" s="30">
        <f t="shared" si="2146"/>
        <v>0</v>
      </c>
      <c r="Z1383" s="30">
        <f t="shared" si="2146"/>
        <v>0</v>
      </c>
      <c r="AA1383" s="30">
        <f t="shared" si="2146"/>
        <v>0</v>
      </c>
      <c r="AB1383" s="30">
        <f t="shared" si="2146"/>
        <v>0</v>
      </c>
      <c r="AC1383" s="67"/>
    </row>
    <row r="1384" spans="1:29" s="52" customFormat="1">
      <c r="A1384" s="127" t="s">
        <v>582</v>
      </c>
      <c r="B1384" s="59">
        <f>404386.696686928/2</f>
        <v>202193.34834346399</v>
      </c>
      <c r="C1384" s="163">
        <f>ROUND(B1384/12,2)</f>
        <v>16849.45</v>
      </c>
      <c r="D1384" s="38">
        <v>1.6500000000000001E-2</v>
      </c>
      <c r="E1384" s="38">
        <v>0.1429</v>
      </c>
      <c r="F1384" s="38">
        <v>5.8200000000000002E-2</v>
      </c>
      <c r="G1384" s="38">
        <v>7.4899999999999994E-2</v>
      </c>
      <c r="H1384" s="38">
        <v>4.0099999999999997E-2</v>
      </c>
      <c r="I1384" s="38">
        <v>0.1406</v>
      </c>
      <c r="J1384" s="38">
        <v>2.0299999999999999E-2</v>
      </c>
      <c r="K1384" s="38">
        <v>3.2099999999999997E-2</v>
      </c>
      <c r="L1384" s="38">
        <v>1.5900000000000001E-2</v>
      </c>
      <c r="M1384" s="38">
        <v>2.5499999999999998E-2</v>
      </c>
      <c r="N1384" s="38">
        <v>0.1389</v>
      </c>
      <c r="O1384" s="38">
        <v>2.35E-2</v>
      </c>
      <c r="P1384" s="38">
        <v>0</v>
      </c>
      <c r="Q1384" s="38">
        <v>3.5900000000000001E-2</v>
      </c>
      <c r="R1384" s="38">
        <v>1.8100000000000002E-2</v>
      </c>
      <c r="S1384" s="38">
        <v>4.1999999999999997E-3</v>
      </c>
      <c r="T1384" s="38">
        <v>5.11E-2</v>
      </c>
      <c r="U1384" s="38">
        <v>1.7299999999999999E-2</v>
      </c>
      <c r="V1384" s="38">
        <v>3.6799999999999999E-2</v>
      </c>
      <c r="W1384" s="38">
        <v>4.4299999999999999E-2</v>
      </c>
      <c r="X1384" s="38">
        <v>5.9900000000000002E-2</v>
      </c>
      <c r="Y1384" s="38">
        <v>2.3999999999999998E-3</v>
      </c>
      <c r="Z1384" s="5">
        <v>0</v>
      </c>
      <c r="AA1384" s="5">
        <v>5.9999999999999995E-4</v>
      </c>
      <c r="AB1384" s="5">
        <v>0</v>
      </c>
      <c r="AC1384" s="67"/>
    </row>
    <row r="1385" spans="1:29" s="52" customFormat="1">
      <c r="A1385" s="89"/>
      <c r="B1385" s="17"/>
      <c r="C1385" s="163"/>
      <c r="D1385" s="30">
        <f t="shared" ref="D1385" si="2147">$C1384*D1384</f>
        <v>278.01592500000004</v>
      </c>
      <c r="E1385" s="30">
        <f t="shared" ref="E1385" si="2148">$C1384*E1384</f>
        <v>2407.7864050000003</v>
      </c>
      <c r="F1385" s="30">
        <f t="shared" ref="F1385:AB1385" si="2149">$C1384*F1384</f>
        <v>980.63799000000006</v>
      </c>
      <c r="G1385" s="30">
        <f t="shared" si="2149"/>
        <v>1262.023805</v>
      </c>
      <c r="H1385" s="30">
        <f t="shared" si="2149"/>
        <v>675.66294499999992</v>
      </c>
      <c r="I1385" s="30">
        <f t="shared" si="2149"/>
        <v>2369.0326700000001</v>
      </c>
      <c r="J1385" s="30">
        <f t="shared" si="2149"/>
        <v>342.043835</v>
      </c>
      <c r="K1385" s="30">
        <f t="shared" si="2149"/>
        <v>540.867345</v>
      </c>
      <c r="L1385" s="30">
        <f t="shared" si="2149"/>
        <v>267.90625500000004</v>
      </c>
      <c r="M1385" s="30">
        <f t="shared" si="2149"/>
        <v>429.66097500000001</v>
      </c>
      <c r="N1385" s="30">
        <f t="shared" si="2149"/>
        <v>2340.3886050000001</v>
      </c>
      <c r="O1385" s="30">
        <f t="shared" si="2149"/>
        <v>395.96207500000003</v>
      </c>
      <c r="P1385" s="30">
        <f t="shared" si="2149"/>
        <v>0</v>
      </c>
      <c r="Q1385" s="30">
        <f t="shared" si="2149"/>
        <v>604.89525500000002</v>
      </c>
      <c r="R1385" s="30">
        <f t="shared" si="2149"/>
        <v>304.97504500000002</v>
      </c>
      <c r="S1385" s="30">
        <f t="shared" si="2149"/>
        <v>70.767690000000002</v>
      </c>
      <c r="T1385" s="30">
        <f t="shared" si="2149"/>
        <v>861.00689499999999</v>
      </c>
      <c r="U1385" s="30">
        <f t="shared" si="2149"/>
        <v>291.49548500000003</v>
      </c>
      <c r="V1385" s="30">
        <f t="shared" si="2149"/>
        <v>620.05975999999998</v>
      </c>
      <c r="W1385" s="30">
        <f t="shared" si="2149"/>
        <v>746.43063500000005</v>
      </c>
      <c r="X1385" s="30">
        <f t="shared" si="2149"/>
        <v>1009.2820550000001</v>
      </c>
      <c r="Y1385" s="30">
        <f t="shared" si="2149"/>
        <v>40.438679999999998</v>
      </c>
      <c r="Z1385" s="30">
        <f t="shared" si="2149"/>
        <v>0</v>
      </c>
      <c r="AA1385" s="30">
        <f t="shared" si="2149"/>
        <v>10.109669999999999</v>
      </c>
      <c r="AB1385" s="30">
        <f t="shared" si="2149"/>
        <v>0</v>
      </c>
      <c r="AC1385" s="67"/>
    </row>
    <row r="1386" spans="1:29" s="52" customFormat="1">
      <c r="A1386" s="188" t="s">
        <v>581</v>
      </c>
      <c r="B1386" s="59">
        <f>404386.696686928/2</f>
        <v>202193.34834346399</v>
      </c>
      <c r="C1386" s="163">
        <f>ROUND(B1386/12,2)</f>
        <v>16849.45</v>
      </c>
      <c r="D1386" s="128"/>
      <c r="E1386" s="128"/>
      <c r="F1386" s="128">
        <v>0.21840000000000001</v>
      </c>
      <c r="G1386" s="128"/>
      <c r="H1386" s="128">
        <v>7.0800000000000002E-2</v>
      </c>
      <c r="I1386" s="128"/>
      <c r="J1386" s="128"/>
      <c r="K1386" s="128"/>
      <c r="L1386" s="128"/>
      <c r="M1386" s="128"/>
      <c r="N1386" s="128">
        <v>0.60140000000000005</v>
      </c>
      <c r="O1386" s="128"/>
      <c r="P1386" s="128"/>
      <c r="Q1386" s="128"/>
      <c r="R1386" s="128"/>
      <c r="S1386" s="128"/>
      <c r="T1386" s="128"/>
      <c r="U1386" s="128"/>
      <c r="V1386" s="128">
        <v>0.1094</v>
      </c>
      <c r="W1386" s="128"/>
      <c r="X1386" s="128"/>
      <c r="Y1386" s="128"/>
      <c r="Z1386" s="129"/>
      <c r="AA1386" s="129"/>
      <c r="AB1386" s="129"/>
      <c r="AC1386" s="67"/>
    </row>
    <row r="1387" spans="1:29" s="52" customFormat="1">
      <c r="A1387" s="152"/>
      <c r="B1387" s="17"/>
      <c r="C1387" s="163"/>
      <c r="D1387" s="30">
        <f t="shared" ref="D1387" si="2150">$C1386*D1386</f>
        <v>0</v>
      </c>
      <c r="E1387" s="30">
        <f t="shared" ref="E1387" si="2151">$C1386*E1386</f>
        <v>0</v>
      </c>
      <c r="F1387" s="30">
        <f t="shared" ref="F1387:AB1387" si="2152">$C1386*F1386</f>
        <v>3679.9198800000004</v>
      </c>
      <c r="G1387" s="30">
        <f t="shared" si="2152"/>
        <v>0</v>
      </c>
      <c r="H1387" s="30">
        <f t="shared" si="2152"/>
        <v>1192.9410600000001</v>
      </c>
      <c r="I1387" s="30">
        <f t="shared" si="2152"/>
        <v>0</v>
      </c>
      <c r="J1387" s="30">
        <f t="shared" si="2152"/>
        <v>0</v>
      </c>
      <c r="K1387" s="30">
        <f t="shared" si="2152"/>
        <v>0</v>
      </c>
      <c r="L1387" s="30">
        <f t="shared" si="2152"/>
        <v>0</v>
      </c>
      <c r="M1387" s="30">
        <f t="shared" si="2152"/>
        <v>0</v>
      </c>
      <c r="N1387" s="30">
        <f t="shared" si="2152"/>
        <v>10133.259230000001</v>
      </c>
      <c r="O1387" s="30">
        <f t="shared" si="2152"/>
        <v>0</v>
      </c>
      <c r="P1387" s="30">
        <f t="shared" si="2152"/>
        <v>0</v>
      </c>
      <c r="Q1387" s="30">
        <f t="shared" si="2152"/>
        <v>0</v>
      </c>
      <c r="R1387" s="30">
        <f t="shared" si="2152"/>
        <v>0</v>
      </c>
      <c r="S1387" s="30">
        <f t="shared" si="2152"/>
        <v>0</v>
      </c>
      <c r="T1387" s="30">
        <f t="shared" si="2152"/>
        <v>0</v>
      </c>
      <c r="U1387" s="30">
        <f t="shared" si="2152"/>
        <v>0</v>
      </c>
      <c r="V1387" s="30">
        <f t="shared" si="2152"/>
        <v>1843.3298300000001</v>
      </c>
      <c r="W1387" s="30">
        <f t="shared" si="2152"/>
        <v>0</v>
      </c>
      <c r="X1387" s="30">
        <f t="shared" si="2152"/>
        <v>0</v>
      </c>
      <c r="Y1387" s="30">
        <f t="shared" si="2152"/>
        <v>0</v>
      </c>
      <c r="Z1387" s="30">
        <f t="shared" si="2152"/>
        <v>0</v>
      </c>
      <c r="AA1387" s="30">
        <f t="shared" si="2152"/>
        <v>0</v>
      </c>
      <c r="AB1387" s="30">
        <f t="shared" si="2152"/>
        <v>0</v>
      </c>
      <c r="AC1387" s="67"/>
    </row>
    <row r="1388" spans="1:29" s="52" customFormat="1">
      <c r="A1388" s="127" t="s">
        <v>572</v>
      </c>
      <c r="B1388" s="59">
        <v>1517.51286389149</v>
      </c>
      <c r="C1388" s="163">
        <f>ROUND(B1388/12,2)</f>
        <v>126.46</v>
      </c>
      <c r="D1388" s="128"/>
      <c r="E1388" s="128"/>
      <c r="F1388" s="128">
        <v>0.37680000000000002</v>
      </c>
      <c r="G1388" s="128"/>
      <c r="H1388" s="128">
        <v>0.1145</v>
      </c>
      <c r="I1388" s="128"/>
      <c r="J1388" s="128"/>
      <c r="K1388" s="128"/>
      <c r="L1388" s="128">
        <v>1.8E-3</v>
      </c>
      <c r="M1388" s="128"/>
      <c r="N1388" s="128">
        <v>0.34460000000000002</v>
      </c>
      <c r="O1388" s="128"/>
      <c r="P1388" s="128"/>
      <c r="Q1388" s="128"/>
      <c r="R1388" s="128">
        <v>2.01E-2</v>
      </c>
      <c r="S1388" s="128"/>
      <c r="T1388" s="128"/>
      <c r="U1388" s="128">
        <v>5.3E-3</v>
      </c>
      <c r="V1388" s="128">
        <v>0.13689999999999999</v>
      </c>
      <c r="W1388" s="128"/>
      <c r="X1388" s="128"/>
      <c r="Y1388" s="128"/>
      <c r="Z1388" s="129"/>
      <c r="AA1388" s="129"/>
      <c r="AB1388" s="129"/>
      <c r="AC1388" s="67"/>
    </row>
    <row r="1389" spans="1:29" s="52" customFormat="1">
      <c r="A1389" s="89"/>
      <c r="B1389" s="17"/>
      <c r="C1389" s="163"/>
      <c r="D1389" s="30">
        <f t="shared" ref="D1389" si="2153">$C1388*D1388</f>
        <v>0</v>
      </c>
      <c r="E1389" s="30">
        <f t="shared" ref="E1389" si="2154">$C1388*E1388</f>
        <v>0</v>
      </c>
      <c r="F1389" s="30">
        <f t="shared" ref="F1389:AB1389" si="2155">$C1388*F1388</f>
        <v>47.650128000000002</v>
      </c>
      <c r="G1389" s="30">
        <f t="shared" si="2155"/>
        <v>0</v>
      </c>
      <c r="H1389" s="30">
        <f t="shared" si="2155"/>
        <v>14.47967</v>
      </c>
      <c r="I1389" s="30">
        <f t="shared" si="2155"/>
        <v>0</v>
      </c>
      <c r="J1389" s="30">
        <f t="shared" si="2155"/>
        <v>0</v>
      </c>
      <c r="K1389" s="30">
        <f t="shared" si="2155"/>
        <v>0</v>
      </c>
      <c r="L1389" s="30">
        <f t="shared" si="2155"/>
        <v>0.22762799999999997</v>
      </c>
      <c r="M1389" s="30">
        <f t="shared" si="2155"/>
        <v>0</v>
      </c>
      <c r="N1389" s="30">
        <f t="shared" si="2155"/>
        <v>43.578116000000001</v>
      </c>
      <c r="O1389" s="30">
        <f t="shared" si="2155"/>
        <v>0</v>
      </c>
      <c r="P1389" s="30">
        <f t="shared" si="2155"/>
        <v>0</v>
      </c>
      <c r="Q1389" s="30">
        <f t="shared" si="2155"/>
        <v>0</v>
      </c>
      <c r="R1389" s="30">
        <f t="shared" si="2155"/>
        <v>2.541846</v>
      </c>
      <c r="S1389" s="30">
        <f t="shared" si="2155"/>
        <v>0</v>
      </c>
      <c r="T1389" s="30">
        <f t="shared" si="2155"/>
        <v>0</v>
      </c>
      <c r="U1389" s="30">
        <f t="shared" si="2155"/>
        <v>0.670238</v>
      </c>
      <c r="V1389" s="30">
        <f t="shared" si="2155"/>
        <v>17.312373999999998</v>
      </c>
      <c r="W1389" s="30">
        <f t="shared" si="2155"/>
        <v>0</v>
      </c>
      <c r="X1389" s="30">
        <f t="shared" si="2155"/>
        <v>0</v>
      </c>
      <c r="Y1389" s="30">
        <f t="shared" si="2155"/>
        <v>0</v>
      </c>
      <c r="Z1389" s="30">
        <f t="shared" si="2155"/>
        <v>0</v>
      </c>
      <c r="AA1389" s="30">
        <f t="shared" si="2155"/>
        <v>0</v>
      </c>
      <c r="AB1389" s="30">
        <f t="shared" si="2155"/>
        <v>0</v>
      </c>
      <c r="AC1389" s="67"/>
    </row>
    <row r="1390" spans="1:29" s="52" customFormat="1">
      <c r="A1390" s="127" t="s">
        <v>573</v>
      </c>
      <c r="B1390" s="59">
        <v>54475.32779018092</v>
      </c>
      <c r="C1390" s="163">
        <f>ROUND(B1390/12,2)</f>
        <v>4539.6099999999997</v>
      </c>
      <c r="D1390" s="128"/>
      <c r="E1390" s="128"/>
      <c r="F1390" s="128">
        <v>0.9698</v>
      </c>
      <c r="G1390" s="128"/>
      <c r="H1390" s="128"/>
      <c r="I1390" s="128"/>
      <c r="J1390" s="128"/>
      <c r="K1390" s="128"/>
      <c r="L1390" s="128">
        <v>3.0200000000000001E-2</v>
      </c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9"/>
      <c r="AA1390" s="129"/>
      <c r="AB1390" s="129"/>
      <c r="AC1390" s="67"/>
    </row>
    <row r="1391" spans="1:29" s="52" customFormat="1">
      <c r="A1391" s="89"/>
      <c r="B1391" s="17"/>
      <c r="C1391" s="163"/>
      <c r="D1391" s="30">
        <f t="shared" ref="D1391" si="2156">$C1390*D1390</f>
        <v>0</v>
      </c>
      <c r="E1391" s="30">
        <f t="shared" ref="E1391" si="2157">$C1390*E1390</f>
        <v>0</v>
      </c>
      <c r="F1391" s="30">
        <f t="shared" ref="F1391:AB1391" si="2158">$C1390*F1390</f>
        <v>4402.5137779999995</v>
      </c>
      <c r="G1391" s="30">
        <f t="shared" si="2158"/>
        <v>0</v>
      </c>
      <c r="H1391" s="30">
        <f t="shared" si="2158"/>
        <v>0</v>
      </c>
      <c r="I1391" s="30">
        <f t="shared" si="2158"/>
        <v>0</v>
      </c>
      <c r="J1391" s="30">
        <f t="shared" si="2158"/>
        <v>0</v>
      </c>
      <c r="K1391" s="30">
        <f t="shared" si="2158"/>
        <v>0</v>
      </c>
      <c r="L1391" s="30">
        <f t="shared" si="2158"/>
        <v>137.09622199999998</v>
      </c>
      <c r="M1391" s="30">
        <f t="shared" si="2158"/>
        <v>0</v>
      </c>
      <c r="N1391" s="30">
        <f t="shared" si="2158"/>
        <v>0</v>
      </c>
      <c r="O1391" s="30">
        <f t="shared" si="2158"/>
        <v>0</v>
      </c>
      <c r="P1391" s="30">
        <f t="shared" si="2158"/>
        <v>0</v>
      </c>
      <c r="Q1391" s="30">
        <f t="shared" si="2158"/>
        <v>0</v>
      </c>
      <c r="R1391" s="30">
        <f t="shared" si="2158"/>
        <v>0</v>
      </c>
      <c r="S1391" s="30">
        <f t="shared" si="2158"/>
        <v>0</v>
      </c>
      <c r="T1391" s="30">
        <f t="shared" si="2158"/>
        <v>0</v>
      </c>
      <c r="U1391" s="30">
        <f t="shared" si="2158"/>
        <v>0</v>
      </c>
      <c r="V1391" s="30">
        <f t="shared" si="2158"/>
        <v>0</v>
      </c>
      <c r="W1391" s="30">
        <f t="shared" si="2158"/>
        <v>0</v>
      </c>
      <c r="X1391" s="30">
        <f t="shared" si="2158"/>
        <v>0</v>
      </c>
      <c r="Y1391" s="30">
        <f t="shared" si="2158"/>
        <v>0</v>
      </c>
      <c r="Z1391" s="30">
        <f t="shared" si="2158"/>
        <v>0</v>
      </c>
      <c r="AA1391" s="30">
        <f t="shared" si="2158"/>
        <v>0</v>
      </c>
      <c r="AB1391" s="30">
        <f t="shared" si="2158"/>
        <v>0</v>
      </c>
      <c r="AC1391" s="67"/>
    </row>
    <row r="1392" spans="1:29" s="52" customFormat="1">
      <c r="A1392" s="127" t="s">
        <v>574</v>
      </c>
      <c r="B1392" s="59">
        <v>74997.408371062003</v>
      </c>
      <c r="C1392" s="163">
        <f>ROUND(B1392/12,2)</f>
        <v>6249.78</v>
      </c>
      <c r="D1392" s="128"/>
      <c r="E1392" s="128"/>
      <c r="F1392" s="128">
        <v>0.9698</v>
      </c>
      <c r="G1392" s="128"/>
      <c r="H1392" s="128"/>
      <c r="I1392" s="128"/>
      <c r="J1392" s="128"/>
      <c r="K1392" s="128"/>
      <c r="L1392" s="128">
        <v>3.0200000000000001E-2</v>
      </c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9"/>
      <c r="AA1392" s="129"/>
      <c r="AB1392" s="129"/>
      <c r="AC1392" s="67"/>
    </row>
    <row r="1393" spans="1:29" s="52" customFormat="1">
      <c r="A1393" s="89"/>
      <c r="B1393" s="17"/>
      <c r="C1393" s="163"/>
      <c r="D1393" s="30">
        <f t="shared" ref="D1393" si="2159">$C1392*D1392</f>
        <v>0</v>
      </c>
      <c r="E1393" s="30">
        <f t="shared" ref="E1393" si="2160">$C1392*E1392</f>
        <v>0</v>
      </c>
      <c r="F1393" s="30">
        <f t="shared" ref="F1393:AB1393" si="2161">$C1392*F1392</f>
        <v>6061.0366439999998</v>
      </c>
      <c r="G1393" s="30">
        <f t="shared" si="2161"/>
        <v>0</v>
      </c>
      <c r="H1393" s="30">
        <f t="shared" si="2161"/>
        <v>0</v>
      </c>
      <c r="I1393" s="30">
        <f t="shared" si="2161"/>
        <v>0</v>
      </c>
      <c r="J1393" s="30">
        <f t="shared" si="2161"/>
        <v>0</v>
      </c>
      <c r="K1393" s="30">
        <f t="shared" si="2161"/>
        <v>0</v>
      </c>
      <c r="L1393" s="30">
        <f t="shared" si="2161"/>
        <v>188.74335600000001</v>
      </c>
      <c r="M1393" s="30">
        <f t="shared" si="2161"/>
        <v>0</v>
      </c>
      <c r="N1393" s="30">
        <f t="shared" si="2161"/>
        <v>0</v>
      </c>
      <c r="O1393" s="30">
        <f t="shared" si="2161"/>
        <v>0</v>
      </c>
      <c r="P1393" s="30">
        <f t="shared" si="2161"/>
        <v>0</v>
      </c>
      <c r="Q1393" s="30">
        <f t="shared" si="2161"/>
        <v>0</v>
      </c>
      <c r="R1393" s="30">
        <f t="shared" si="2161"/>
        <v>0</v>
      </c>
      <c r="S1393" s="30">
        <f t="shared" si="2161"/>
        <v>0</v>
      </c>
      <c r="T1393" s="30">
        <f t="shared" si="2161"/>
        <v>0</v>
      </c>
      <c r="U1393" s="30">
        <f t="shared" si="2161"/>
        <v>0</v>
      </c>
      <c r="V1393" s="30">
        <f t="shared" si="2161"/>
        <v>0</v>
      </c>
      <c r="W1393" s="30">
        <f t="shared" si="2161"/>
        <v>0</v>
      </c>
      <c r="X1393" s="30">
        <f t="shared" si="2161"/>
        <v>0</v>
      </c>
      <c r="Y1393" s="30">
        <f t="shared" si="2161"/>
        <v>0</v>
      </c>
      <c r="Z1393" s="30">
        <f t="shared" si="2161"/>
        <v>0</v>
      </c>
      <c r="AA1393" s="30">
        <f t="shared" si="2161"/>
        <v>0</v>
      </c>
      <c r="AB1393" s="30">
        <f t="shared" si="2161"/>
        <v>0</v>
      </c>
      <c r="AC1393" s="67"/>
    </row>
    <row r="1394" spans="1:29" s="52" customFormat="1">
      <c r="A1394" s="127" t="s">
        <v>575</v>
      </c>
      <c r="B1394" s="59">
        <v>14138867.413836898</v>
      </c>
      <c r="C1394" s="163">
        <f>ROUND(B1394/12,2)</f>
        <v>1178238.95</v>
      </c>
      <c r="D1394" s="128"/>
      <c r="E1394" s="128"/>
      <c r="F1394" s="128">
        <v>0.56810000000000005</v>
      </c>
      <c r="G1394" s="128"/>
      <c r="H1394" s="128"/>
      <c r="I1394" s="128"/>
      <c r="J1394" s="128"/>
      <c r="K1394" s="128"/>
      <c r="L1394" s="128">
        <v>0.43190000000000001</v>
      </c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9"/>
      <c r="AA1394" s="129"/>
      <c r="AB1394" s="129"/>
      <c r="AC1394" s="67"/>
    </row>
    <row r="1395" spans="1:29" s="52" customFormat="1">
      <c r="A1395" s="89"/>
      <c r="B1395" s="17"/>
      <c r="C1395" s="163"/>
      <c r="D1395" s="30">
        <f t="shared" ref="D1395" si="2162">$C1394*D1394</f>
        <v>0</v>
      </c>
      <c r="E1395" s="30">
        <f t="shared" ref="E1395" si="2163">$C1394*E1394</f>
        <v>0</v>
      </c>
      <c r="F1395" s="30">
        <f t="shared" ref="F1395:AB1395" si="2164">$C1394*F1394</f>
        <v>669357.54749500006</v>
      </c>
      <c r="G1395" s="30">
        <f t="shared" si="2164"/>
        <v>0</v>
      </c>
      <c r="H1395" s="30">
        <f t="shared" si="2164"/>
        <v>0</v>
      </c>
      <c r="I1395" s="30">
        <f t="shared" si="2164"/>
        <v>0</v>
      </c>
      <c r="J1395" s="30">
        <f t="shared" si="2164"/>
        <v>0</v>
      </c>
      <c r="K1395" s="30">
        <f t="shared" si="2164"/>
        <v>0</v>
      </c>
      <c r="L1395" s="30">
        <f t="shared" si="2164"/>
        <v>508881.40250500001</v>
      </c>
      <c r="M1395" s="30">
        <f t="shared" si="2164"/>
        <v>0</v>
      </c>
      <c r="N1395" s="30">
        <f t="shared" si="2164"/>
        <v>0</v>
      </c>
      <c r="O1395" s="30">
        <f t="shared" si="2164"/>
        <v>0</v>
      </c>
      <c r="P1395" s="30">
        <f t="shared" si="2164"/>
        <v>0</v>
      </c>
      <c r="Q1395" s="30">
        <f t="shared" si="2164"/>
        <v>0</v>
      </c>
      <c r="R1395" s="30">
        <f t="shared" si="2164"/>
        <v>0</v>
      </c>
      <c r="S1395" s="30">
        <f t="shared" si="2164"/>
        <v>0</v>
      </c>
      <c r="T1395" s="30">
        <f t="shared" si="2164"/>
        <v>0</v>
      </c>
      <c r="U1395" s="30">
        <f t="shared" si="2164"/>
        <v>0</v>
      </c>
      <c r="V1395" s="30">
        <f t="shared" si="2164"/>
        <v>0</v>
      </c>
      <c r="W1395" s="30">
        <f t="shared" si="2164"/>
        <v>0</v>
      </c>
      <c r="X1395" s="30">
        <f t="shared" si="2164"/>
        <v>0</v>
      </c>
      <c r="Y1395" s="30">
        <f t="shared" si="2164"/>
        <v>0</v>
      </c>
      <c r="Z1395" s="30">
        <f t="shared" si="2164"/>
        <v>0</v>
      </c>
      <c r="AA1395" s="30">
        <f t="shared" si="2164"/>
        <v>0</v>
      </c>
      <c r="AB1395" s="30">
        <f t="shared" si="2164"/>
        <v>0</v>
      </c>
      <c r="AC1395" s="67"/>
    </row>
    <row r="1396" spans="1:29" s="52" customFormat="1">
      <c r="A1396" s="127" t="s">
        <v>576</v>
      </c>
      <c r="B1396" s="59">
        <v>121925.07463586584</v>
      </c>
      <c r="C1396" s="163">
        <f>ROUND(B1396/12,2)</f>
        <v>10160.42</v>
      </c>
      <c r="D1396" s="128"/>
      <c r="E1396" s="128"/>
      <c r="F1396" s="128">
        <v>9.1700000000000004E-2</v>
      </c>
      <c r="G1396" s="128"/>
      <c r="H1396" s="128"/>
      <c r="I1396" s="128"/>
      <c r="J1396" s="128"/>
      <c r="K1396" s="128"/>
      <c r="L1396" s="128">
        <v>0.9083</v>
      </c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9"/>
      <c r="AA1396" s="129"/>
      <c r="AB1396" s="129"/>
      <c r="AC1396" s="67"/>
    </row>
    <row r="1397" spans="1:29" s="52" customFormat="1">
      <c r="A1397" s="89"/>
      <c r="B1397" s="17"/>
      <c r="C1397" s="163"/>
      <c r="D1397" s="30">
        <f t="shared" ref="D1397" si="2165">$C1396*D1396</f>
        <v>0</v>
      </c>
      <c r="E1397" s="30">
        <f t="shared" ref="E1397" si="2166">$C1396*E1396</f>
        <v>0</v>
      </c>
      <c r="F1397" s="30">
        <f t="shared" ref="F1397:AB1397" si="2167">$C1396*F1396</f>
        <v>931.71051399999999</v>
      </c>
      <c r="G1397" s="30">
        <f t="shared" si="2167"/>
        <v>0</v>
      </c>
      <c r="H1397" s="30">
        <f t="shared" si="2167"/>
        <v>0</v>
      </c>
      <c r="I1397" s="30">
        <f t="shared" si="2167"/>
        <v>0</v>
      </c>
      <c r="J1397" s="30">
        <f t="shared" si="2167"/>
        <v>0</v>
      </c>
      <c r="K1397" s="30">
        <f t="shared" si="2167"/>
        <v>0</v>
      </c>
      <c r="L1397" s="30">
        <f t="shared" si="2167"/>
        <v>9228.7094859999997</v>
      </c>
      <c r="M1397" s="30">
        <f t="shared" si="2167"/>
        <v>0</v>
      </c>
      <c r="N1397" s="30">
        <f t="shared" si="2167"/>
        <v>0</v>
      </c>
      <c r="O1397" s="30">
        <f t="shared" si="2167"/>
        <v>0</v>
      </c>
      <c r="P1397" s="30">
        <f t="shared" si="2167"/>
        <v>0</v>
      </c>
      <c r="Q1397" s="30">
        <f t="shared" si="2167"/>
        <v>0</v>
      </c>
      <c r="R1397" s="30">
        <f t="shared" si="2167"/>
        <v>0</v>
      </c>
      <c r="S1397" s="30">
        <f t="shared" si="2167"/>
        <v>0</v>
      </c>
      <c r="T1397" s="30">
        <f t="shared" si="2167"/>
        <v>0</v>
      </c>
      <c r="U1397" s="30">
        <f t="shared" si="2167"/>
        <v>0</v>
      </c>
      <c r="V1397" s="30">
        <f t="shared" si="2167"/>
        <v>0</v>
      </c>
      <c r="W1397" s="30">
        <f t="shared" si="2167"/>
        <v>0</v>
      </c>
      <c r="X1397" s="30">
        <f t="shared" si="2167"/>
        <v>0</v>
      </c>
      <c r="Y1397" s="30">
        <f t="shared" si="2167"/>
        <v>0</v>
      </c>
      <c r="Z1397" s="30">
        <f t="shared" si="2167"/>
        <v>0</v>
      </c>
      <c r="AA1397" s="30">
        <f t="shared" si="2167"/>
        <v>0</v>
      </c>
      <c r="AB1397" s="30">
        <f t="shared" si="2167"/>
        <v>0</v>
      </c>
      <c r="AC1397" s="67"/>
    </row>
    <row r="1398" spans="1:29" s="52" customFormat="1">
      <c r="A1398" s="127" t="s">
        <v>577</v>
      </c>
      <c r="B1398" s="59">
        <v>134865.76825996919</v>
      </c>
      <c r="C1398" s="163">
        <f>ROUND(B1398/12,2)</f>
        <v>11238.81</v>
      </c>
      <c r="D1398" s="128"/>
      <c r="E1398" s="128"/>
      <c r="F1398" s="128">
        <v>9.1700000000000004E-2</v>
      </c>
      <c r="G1398" s="128"/>
      <c r="H1398" s="128"/>
      <c r="I1398" s="128"/>
      <c r="J1398" s="128"/>
      <c r="K1398" s="128"/>
      <c r="L1398" s="128">
        <v>0.9083</v>
      </c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9"/>
      <c r="AA1398" s="129"/>
      <c r="AB1398" s="129"/>
      <c r="AC1398" s="67"/>
    </row>
    <row r="1399" spans="1:29" s="52" customFormat="1">
      <c r="A1399" s="89"/>
      <c r="B1399" s="17"/>
      <c r="C1399" s="163"/>
      <c r="D1399" s="30">
        <f t="shared" ref="D1399" si="2168">$C1398*D1398</f>
        <v>0</v>
      </c>
      <c r="E1399" s="30">
        <f t="shared" ref="E1399" si="2169">$C1398*E1398</f>
        <v>0</v>
      </c>
      <c r="F1399" s="30">
        <f t="shared" ref="F1399:AB1399" si="2170">$C1398*F1398</f>
        <v>1030.5988769999999</v>
      </c>
      <c r="G1399" s="30">
        <f t="shared" si="2170"/>
        <v>0</v>
      </c>
      <c r="H1399" s="30">
        <f t="shared" si="2170"/>
        <v>0</v>
      </c>
      <c r="I1399" s="30">
        <f t="shared" si="2170"/>
        <v>0</v>
      </c>
      <c r="J1399" s="30">
        <f t="shared" si="2170"/>
        <v>0</v>
      </c>
      <c r="K1399" s="30">
        <f t="shared" si="2170"/>
        <v>0</v>
      </c>
      <c r="L1399" s="30">
        <f t="shared" si="2170"/>
        <v>10208.211122999999</v>
      </c>
      <c r="M1399" s="30">
        <f t="shared" si="2170"/>
        <v>0</v>
      </c>
      <c r="N1399" s="30">
        <f t="shared" si="2170"/>
        <v>0</v>
      </c>
      <c r="O1399" s="30">
        <f t="shared" si="2170"/>
        <v>0</v>
      </c>
      <c r="P1399" s="30">
        <f t="shared" si="2170"/>
        <v>0</v>
      </c>
      <c r="Q1399" s="30">
        <f t="shared" si="2170"/>
        <v>0</v>
      </c>
      <c r="R1399" s="30">
        <f t="shared" si="2170"/>
        <v>0</v>
      </c>
      <c r="S1399" s="30">
        <f t="shared" si="2170"/>
        <v>0</v>
      </c>
      <c r="T1399" s="30">
        <f t="shared" si="2170"/>
        <v>0</v>
      </c>
      <c r="U1399" s="30">
        <f t="shared" si="2170"/>
        <v>0</v>
      </c>
      <c r="V1399" s="30">
        <f t="shared" si="2170"/>
        <v>0</v>
      </c>
      <c r="W1399" s="30">
        <f t="shared" si="2170"/>
        <v>0</v>
      </c>
      <c r="X1399" s="30">
        <f t="shared" si="2170"/>
        <v>0</v>
      </c>
      <c r="Y1399" s="30">
        <f t="shared" si="2170"/>
        <v>0</v>
      </c>
      <c r="Z1399" s="30">
        <f t="shared" si="2170"/>
        <v>0</v>
      </c>
      <c r="AA1399" s="30">
        <f t="shared" si="2170"/>
        <v>0</v>
      </c>
      <c r="AB1399" s="30">
        <f t="shared" si="2170"/>
        <v>0</v>
      </c>
      <c r="AC1399" s="67"/>
    </row>
    <row r="1400" spans="1:29" s="52" customFormat="1">
      <c r="A1400" s="127" t="s">
        <v>597</v>
      </c>
      <c r="B1400" s="59">
        <v>1358939.8006982808</v>
      </c>
      <c r="C1400" s="163">
        <f>ROUND(B1400/12,2)</f>
        <v>113244.98</v>
      </c>
      <c r="D1400" s="128"/>
      <c r="E1400" s="128"/>
      <c r="F1400" s="128">
        <v>0.48459999999999998</v>
      </c>
      <c r="G1400" s="128"/>
      <c r="H1400" s="128"/>
      <c r="I1400" s="128"/>
      <c r="J1400" s="128"/>
      <c r="K1400" s="128"/>
      <c r="L1400" s="128">
        <v>0.51539999999999997</v>
      </c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9"/>
      <c r="AA1400" s="129"/>
      <c r="AB1400" s="129"/>
      <c r="AC1400" s="67"/>
    </row>
    <row r="1401" spans="1:29" s="52" customFormat="1">
      <c r="A1401" s="89"/>
      <c r="B1401" s="17"/>
      <c r="C1401" s="163"/>
      <c r="D1401" s="30">
        <f t="shared" ref="D1401" si="2171">$C1400*D1400</f>
        <v>0</v>
      </c>
      <c r="E1401" s="30">
        <f t="shared" ref="E1401:AB1401" si="2172">$C1400*E1400</f>
        <v>0</v>
      </c>
      <c r="F1401" s="30">
        <f t="shared" si="2172"/>
        <v>54878.517307999995</v>
      </c>
      <c r="G1401" s="30">
        <f t="shared" si="2172"/>
        <v>0</v>
      </c>
      <c r="H1401" s="30">
        <f t="shared" si="2172"/>
        <v>0</v>
      </c>
      <c r="I1401" s="30">
        <f t="shared" si="2172"/>
        <v>0</v>
      </c>
      <c r="J1401" s="30">
        <f t="shared" si="2172"/>
        <v>0</v>
      </c>
      <c r="K1401" s="30">
        <f t="shared" si="2172"/>
        <v>0</v>
      </c>
      <c r="L1401" s="30">
        <f t="shared" si="2172"/>
        <v>58366.462691999994</v>
      </c>
      <c r="M1401" s="30">
        <f t="shared" si="2172"/>
        <v>0</v>
      </c>
      <c r="N1401" s="30">
        <f t="shared" si="2172"/>
        <v>0</v>
      </c>
      <c r="O1401" s="30">
        <f t="shared" si="2172"/>
        <v>0</v>
      </c>
      <c r="P1401" s="30">
        <f t="shared" si="2172"/>
        <v>0</v>
      </c>
      <c r="Q1401" s="30">
        <f t="shared" si="2172"/>
        <v>0</v>
      </c>
      <c r="R1401" s="30">
        <f t="shared" si="2172"/>
        <v>0</v>
      </c>
      <c r="S1401" s="30">
        <f t="shared" si="2172"/>
        <v>0</v>
      </c>
      <c r="T1401" s="30">
        <f t="shared" si="2172"/>
        <v>0</v>
      </c>
      <c r="U1401" s="30">
        <f t="shared" si="2172"/>
        <v>0</v>
      </c>
      <c r="V1401" s="30">
        <f t="shared" si="2172"/>
        <v>0</v>
      </c>
      <c r="W1401" s="30">
        <f t="shared" si="2172"/>
        <v>0</v>
      </c>
      <c r="X1401" s="30">
        <f t="shared" si="2172"/>
        <v>0</v>
      </c>
      <c r="Y1401" s="30">
        <f t="shared" si="2172"/>
        <v>0</v>
      </c>
      <c r="Z1401" s="30">
        <f t="shared" si="2172"/>
        <v>0</v>
      </c>
      <c r="AA1401" s="30">
        <f t="shared" si="2172"/>
        <v>0</v>
      </c>
      <c r="AB1401" s="30">
        <f t="shared" si="2172"/>
        <v>0</v>
      </c>
      <c r="AC1401" s="67"/>
    </row>
    <row r="1402" spans="1:29">
      <c r="A1402" s="50" t="s">
        <v>50</v>
      </c>
      <c r="B1402" s="33">
        <f>SUM(B1364:B1400)</f>
        <v>19236169.106147647</v>
      </c>
      <c r="C1402" s="51">
        <f>SUM(C1364:C1400)</f>
        <v>1603014.1</v>
      </c>
      <c r="D1402" s="125">
        <f>D1365+D1367+D1369+D1371+D1373+D1375+D1377+D1379+D1381+D1383+D1385+D1387+D1389+D1391+D1393+D1395+D1397+D1399+D1401</f>
        <v>2222.9256430000005</v>
      </c>
      <c r="E1402" s="125">
        <f t="shared" ref="E1402:AB1402" si="2173">E1365+E1367+E1369+E1371+E1373+E1375+E1377+E1379+E1381+E1383+E1385+E1387+E1389+E1391+E1393+E1395+E1397+E1399+E1401</f>
        <v>10377.188480999999</v>
      </c>
      <c r="F1402" s="125">
        <f t="shared" si="2173"/>
        <v>787126.88029400015</v>
      </c>
      <c r="G1402" s="125">
        <f t="shared" si="2173"/>
        <v>8403.2386690000003</v>
      </c>
      <c r="H1402" s="125">
        <f t="shared" si="2173"/>
        <v>17713.314941000001</v>
      </c>
      <c r="I1402" s="125">
        <f t="shared" si="2173"/>
        <v>15666.39393</v>
      </c>
      <c r="J1402" s="125">
        <f t="shared" si="2173"/>
        <v>2338.2930550000001</v>
      </c>
      <c r="K1402" s="125">
        <f t="shared" si="2173"/>
        <v>3697.8876249999998</v>
      </c>
      <c r="L1402" s="125">
        <f t="shared" si="2173"/>
        <v>588840.92086299998</v>
      </c>
      <c r="M1402" s="125">
        <f t="shared" si="2173"/>
        <v>3398.7355109999999</v>
      </c>
      <c r="N1402" s="125">
        <f t="shared" si="2173"/>
        <v>98971.555255000014</v>
      </c>
      <c r="O1402" s="125">
        <f t="shared" si="2173"/>
        <v>2657.8616830000001</v>
      </c>
      <c r="P1402" s="125">
        <f t="shared" si="2173"/>
        <v>0</v>
      </c>
      <c r="Q1402" s="125">
        <f t="shared" si="2173"/>
        <v>4957.6666520000008</v>
      </c>
      <c r="R1402" s="125">
        <f t="shared" si="2173"/>
        <v>3960.7517260000004</v>
      </c>
      <c r="S1402" s="125">
        <f t="shared" si="2173"/>
        <v>556.64254799999992</v>
      </c>
      <c r="T1402" s="125">
        <f t="shared" si="2173"/>
        <v>5686.8908950000005</v>
      </c>
      <c r="U1402" s="125">
        <f t="shared" si="2173"/>
        <v>1925.9777230000002</v>
      </c>
      <c r="V1402" s="125">
        <f t="shared" si="2173"/>
        <v>31596.951294000002</v>
      </c>
      <c r="W1402" s="125">
        <f t="shared" si="2173"/>
        <v>5913.9168069999996</v>
      </c>
      <c r="X1402" s="125">
        <f t="shared" si="2173"/>
        <v>6666.2380549999998</v>
      </c>
      <c r="Y1402" s="125">
        <f t="shared" si="2173"/>
        <v>267.09467999999998</v>
      </c>
      <c r="Z1402" s="125">
        <f t="shared" si="2173"/>
        <v>0</v>
      </c>
      <c r="AA1402" s="125">
        <f t="shared" si="2173"/>
        <v>66.773669999999996</v>
      </c>
      <c r="AB1402" s="125">
        <f t="shared" si="2173"/>
        <v>0</v>
      </c>
      <c r="AC1402" s="67"/>
    </row>
    <row r="1403" spans="1:29">
      <c r="A1403" s="54"/>
      <c r="B1403" s="7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67"/>
    </row>
    <row r="1404" spans="1:29">
      <c r="A1404" s="180"/>
      <c r="B1404" s="178"/>
      <c r="C1404" s="179"/>
      <c r="D1404" s="179"/>
      <c r="E1404" s="179"/>
      <c r="F1404" s="179"/>
      <c r="G1404" s="177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67"/>
    </row>
    <row r="1405" spans="1:29">
      <c r="A1405" s="54"/>
      <c r="B1405" s="7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C1405" s="67"/>
    </row>
    <row r="1406" spans="1:29">
      <c r="A1406" s="106" t="s">
        <v>229</v>
      </c>
      <c r="B1406" s="107" t="s">
        <v>231</v>
      </c>
      <c r="C1406" s="169"/>
      <c r="D1406" s="108"/>
      <c r="I1406" s="48"/>
      <c r="AC1406" s="67"/>
    </row>
    <row r="1407" spans="1:29">
      <c r="A1407" s="91" t="s">
        <v>230</v>
      </c>
      <c r="B1407" s="77" t="s">
        <v>232</v>
      </c>
      <c r="C1407" s="170"/>
      <c r="D1407" s="57"/>
      <c r="I1407" s="48"/>
      <c r="AC1407" s="67"/>
    </row>
    <row r="1408" spans="1:29">
      <c r="A1408" s="92" t="s">
        <v>380</v>
      </c>
      <c r="B1408" s="78" t="s">
        <v>501</v>
      </c>
      <c r="C1408" s="171"/>
      <c r="D1408" s="58"/>
      <c r="F1408" s="48"/>
      <c r="AC1408" s="67"/>
    </row>
    <row r="1409" spans="1:29">
      <c r="AC1409" s="67"/>
    </row>
    <row r="1410" spans="1:29">
      <c r="AC1410" s="67"/>
    </row>
    <row r="1411" spans="1:29">
      <c r="AC1411" s="67"/>
    </row>
    <row r="1412" spans="1:29">
      <c r="AC1412" s="67"/>
    </row>
    <row r="1413" spans="1:29">
      <c r="AC1413" s="67"/>
    </row>
    <row r="1414" spans="1:29">
      <c r="A1414" s="93"/>
      <c r="B1414" s="52"/>
      <c r="C1414" s="172"/>
      <c r="D1414" s="49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C1414" s="67"/>
    </row>
    <row r="1415" spans="1:29">
      <c r="AC1415" s="67"/>
    </row>
    <row r="1416" spans="1:29">
      <c r="AC1416" s="67"/>
    </row>
    <row r="1417" spans="1:29">
      <c r="AC1417" s="67"/>
    </row>
    <row r="1418" spans="1:29">
      <c r="AC1418" s="67"/>
    </row>
    <row r="1419" spans="1:29">
      <c r="AC1419" s="67"/>
    </row>
    <row r="1420" spans="1:29">
      <c r="AC1420" s="67"/>
    </row>
    <row r="1452" spans="1:26">
      <c r="A1452" s="93"/>
      <c r="B1452" s="52"/>
      <c r="C1452" s="172"/>
      <c r="D1452" s="35"/>
      <c r="E1452" s="35"/>
      <c r="F1452" s="35"/>
      <c r="G1452" s="7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</row>
  </sheetData>
  <mergeCells count="25">
    <mergeCell ref="D1360:Y1360"/>
    <mergeCell ref="D1347:Y1347"/>
    <mergeCell ref="D1294:Y1294"/>
    <mergeCell ref="D1274:Y1274"/>
    <mergeCell ref="D1110:Y1110"/>
    <mergeCell ref="D1178:Y1178"/>
    <mergeCell ref="D1249:Y1249"/>
    <mergeCell ref="D1248:Y1248"/>
    <mergeCell ref="D1284:Y1284"/>
    <mergeCell ref="D1319:Y1319"/>
    <mergeCell ref="D1309:Y1309"/>
    <mergeCell ref="D1337:Y1337"/>
    <mergeCell ref="A1:Y1"/>
    <mergeCell ref="D4:Y4"/>
    <mergeCell ref="D166:Y166"/>
    <mergeCell ref="D200:Y200"/>
    <mergeCell ref="D454:Y454"/>
    <mergeCell ref="D734:Y734"/>
    <mergeCell ref="D785:Y785"/>
    <mergeCell ref="D958:Y958"/>
    <mergeCell ref="D1094:Y1094"/>
    <mergeCell ref="D988:Y988"/>
    <mergeCell ref="D1012:Y1012"/>
    <mergeCell ref="D1060:Y1060"/>
    <mergeCell ref="D1080:Y108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87" t="s">
        <v>626</v>
      </c>
      <c r="B2" s="111">
        <v>2628.8</v>
      </c>
      <c r="C2" s="110">
        <v>22825.599999999999</v>
      </c>
      <c r="D2" s="111">
        <v>9302.9</v>
      </c>
      <c r="E2" s="111">
        <v>11963</v>
      </c>
      <c r="F2" s="111">
        <v>6405.7</v>
      </c>
      <c r="G2" s="111">
        <v>22467</v>
      </c>
      <c r="H2" s="111">
        <v>3241</v>
      </c>
      <c r="I2" s="111">
        <v>5134.8999999999996</v>
      </c>
      <c r="J2" s="110">
        <v>2534.1999999999998</v>
      </c>
      <c r="K2" s="111">
        <v>4077.5</v>
      </c>
      <c r="L2" s="110">
        <v>22189.200000000001</v>
      </c>
      <c r="M2" s="110">
        <v>3754.8</v>
      </c>
      <c r="N2" s="110">
        <v>5731.3</v>
      </c>
      <c r="O2" s="110">
        <v>2890.1</v>
      </c>
      <c r="P2" s="110">
        <v>8162.9</v>
      </c>
      <c r="Q2" s="111">
        <v>2762.8</v>
      </c>
      <c r="R2" s="111">
        <v>5871.8</v>
      </c>
      <c r="S2" s="111">
        <v>7082.7</v>
      </c>
      <c r="T2" s="111">
        <v>9561</v>
      </c>
      <c r="U2" s="111">
        <v>385</v>
      </c>
      <c r="V2" s="111">
        <v>89</v>
      </c>
    </row>
    <row r="4" spans="1:25">
      <c r="A4" s="56" t="s">
        <v>476</v>
      </c>
      <c r="B4" s="70">
        <f>SUM('February 2024'!D162+'February 2024'!D196+'February 2024'!D448+'February 2024'!D730+'February 2024'!D780+'February 2024'!D953+'February 2024'!D984+'February 2024'!D1008+'February 2024'!D1056+'February 2024'!D1076+'February 2024'!D1090+'February 2024'!D1106+'February 2024'!D1174+'February 2024'!D1244+'February 2024'!D1270+'February 2024'!D1280+'February 2024'!D1290+'February 2024'!D1305+'February 2024'!D1315+'February 2024'!D1333+'February 2024'!D1343+'February 2024'!D1355+'February 2024'!D1402)</f>
        <v>1985218.0275980001</v>
      </c>
      <c r="C4" s="70">
        <f>SUM('February 2024'!E162+'February 2024'!E196+'February 2024'!E448+'February 2024'!E730+'February 2024'!E780+'February 2024'!E953+'February 2024'!E984+'February 2024'!E1008+'February 2024'!E1056+'February 2024'!E1076+'February 2024'!E1090+'February 2024'!E1106+'February 2024'!E1174+'February 2024'!E1244+'February 2024'!E1270+'February 2024'!E1280+'February 2024'!E1290+'February 2024'!E1305+'February 2024'!E1315+'February 2024'!E1333+'February 2024'!E1343+'February 2024'!E1355+'February 2024'!E1402)</f>
        <v>16655354.883619005</v>
      </c>
      <c r="D4" s="70">
        <f>SUM('February 2024'!F162+'February 2024'!F196+'February 2024'!F448+'February 2024'!F730+'February 2024'!F780+'February 2024'!F953+'February 2024'!F984+'February 2024'!F1008+'February 2024'!F1056+'February 2024'!F1076+'February 2024'!F1090+'February 2024'!F1106+'February 2024'!F1174+'February 2024'!F1244+'February 2024'!F1270+'February 2024'!F1280+'February 2024'!F1290+'February 2024'!F1305+'February 2024'!F1315+'February 2024'!F1333+'February 2024'!F1343+'February 2024'!F1355+'February 2024'!F1402)</f>
        <v>15491284.396531004</v>
      </c>
      <c r="E4" s="70">
        <f>SUM('February 2024'!G162+'February 2024'!G196+'February 2024'!G448+'February 2024'!G730+'February 2024'!G780+'February 2024'!G953+'February 2024'!G984+'February 2024'!G1008+'February 2024'!G1056+'February 2024'!G1076+'February 2024'!G1090+'February 2024'!G1106+'February 2024'!G1174+'February 2024'!G1244+'February 2024'!G1270+'February 2024'!G1280+'February 2024'!G1290+'February 2024'!G1305+'February 2024'!G1315+'February 2024'!G1333+'February 2024'!G1343+'February 2024'!G1355+'February 2024'!G1402)</f>
        <v>5620852.762441</v>
      </c>
      <c r="F4" s="70">
        <f>SUM('February 2024'!H162+'February 2024'!H196+'February 2024'!H448+'February 2024'!H730+'February 2024'!H780+'February 2024'!H953+'February 2024'!H984+'February 2024'!H1008+'February 2024'!H1056+'February 2024'!H1076+'February 2024'!H1090+'February 2024'!H1106+'February 2024'!H1174+'February 2024'!H1244+'February 2024'!H1270+'February 2024'!H1280+'February 2024'!H1290+'February 2024'!H1305+'February 2024'!H1315+'February 2024'!H1333+'February 2024'!H1343+'February 2024'!H1355+'February 2024'!H1402)</f>
        <v>5423175.9527040012</v>
      </c>
      <c r="G4" s="70">
        <f>SUM('February 2024'!I162+'February 2024'!I196+'February 2024'!I448+'February 2024'!I730+'February 2024'!I780+'February 2024'!I953+'February 2024'!I984+'February 2024'!I1008+'February 2024'!I1056+'February 2024'!I1076+'February 2024'!I1090+'February 2024'!I1106+'February 2024'!I1174+'February 2024'!I1244+'February 2024'!I1270+'February 2024'!I1280+'February 2024'!I1290+'February 2024'!I1305+'February 2024'!I1315+'February 2024'!I1333+'February 2024'!I1343+'February 2024'!I1355+'February 2024'!I1402)</f>
        <v>7196146.6791250007</v>
      </c>
      <c r="H4" s="70">
        <f>SUM('February 2024'!J162+'February 2024'!J196+'February 2024'!J448+'February 2024'!J730+'February 2024'!J780+'February 2024'!J953+'February 2024'!J984+'February 2024'!J1008+'February 2024'!J1056+'February 2024'!J1076+'February 2024'!J1090+'February 2024'!J1106+'February 2024'!J1174+'February 2024'!J1244+'February 2024'!J1270+'February 2024'!J1280+'February 2024'!J1290+'February 2024'!J1305+'February 2024'!J1315+'February 2024'!J1333+'February 2024'!J1343+'February 2024'!J1355+'February 2024'!J1402)</f>
        <v>1752087.3559649999</v>
      </c>
      <c r="I4" s="70">
        <f>SUM('February 2024'!K162+'February 2024'!K196+'February 2024'!K448+'February 2024'!K730+'February 2024'!K780+'February 2024'!K953+'February 2024'!K984+'February 2024'!K1008+'February 2024'!K1056+'February 2024'!K1076+'February 2024'!K1090+'February 2024'!K1106+'February 2024'!K1174+'February 2024'!K1244+'February 2024'!K1270+'February 2024'!K1280+'February 2024'!K1290+'February 2024'!K1305+'February 2024'!K1315+'February 2024'!K1333+'February 2024'!K1343+'February 2024'!K1355+'February 2024'!K1402)</f>
        <v>1134762.6206239997</v>
      </c>
      <c r="J4" s="70">
        <f>SUM('February 2024'!L162+'February 2024'!L196+'February 2024'!L448+'February 2024'!L730+'February 2024'!L780+'February 2024'!L953+'February 2024'!L984+'February 2024'!L1008+'February 2024'!L1056+'February 2024'!L1076+'February 2024'!L1090+'February 2024'!L1106+'February 2024'!L1174+'February 2024'!L1244+'February 2024'!L1270+'February 2024'!L1280+'February 2024'!L1290+'February 2024'!L1305+'February 2024'!L1315+'February 2024'!L1333+'February 2024'!L1343+'February 2024'!L1355+'February 2024'!L1402)</f>
        <v>3838702.3463059999</v>
      </c>
      <c r="K4" s="70">
        <f>SUM('February 2024'!M162+'February 2024'!M196+'February 2024'!M448+'February 2024'!M730+'February 2024'!M780+'February 2024'!M953+'February 2024'!M984+'February 2024'!M1008+'February 2024'!M1056+'February 2024'!M1076+'February 2024'!M1090+'February 2024'!M1106+'February 2024'!M1174+'February 2024'!M1244+'February 2024'!M1270+'February 2024'!M1280+'February 2024'!M1290+'February 2024'!M1305+'February 2024'!M1315+'February 2024'!M1333+'February 2024'!M1343+'February 2024'!M1355+'February 2024'!M1402)</f>
        <v>1792448.8288350003</v>
      </c>
      <c r="L4" s="70">
        <f>SUM('February 2024'!N162+'February 2024'!N196+'February 2024'!N448+'February 2024'!N730+'February 2024'!N780+'February 2024'!N953+'February 2024'!N984+'February 2024'!N1008+'February 2024'!N1056+'February 2024'!N1076+'February 2024'!N1090+'February 2024'!N1106+'February 2024'!N1174+'February 2024'!N1244+'February 2024'!N1270+'February 2024'!N1280+'February 2024'!N1290+'February 2024'!N1305+'February 2024'!N1315+'February 2024'!N1333+'February 2024'!N1343+'February 2024'!N1355+'February 2024'!N1402)</f>
        <v>26566465.815374997</v>
      </c>
      <c r="M4" s="70">
        <f>SUM('February 2024'!O162+'February 2024'!O196+'February 2024'!O448+'February 2024'!O730+'February 2024'!O780+'February 2024'!O953+'February 2024'!O984+'February 2024'!O1008+'February 2024'!O1056+'February 2024'!O1076+'February 2024'!O1090+'February 2024'!O1106+'February 2024'!O1174+'February 2024'!O1244+'February 2024'!O1270+'February 2024'!O1280+'February 2024'!O1290+'February 2024'!O1305+'February 2024'!O1315+'February 2024'!O1333+'February 2024'!O1343+'February 2024'!O1355+'February 2024'!O1402)</f>
        <v>907582.34742599993</v>
      </c>
      <c r="N4" s="70">
        <f>SUM('February 2024'!Q162+'February 2024'!Q196+'February 2024'!Q448+'February 2024'!Q730+'February 2024'!Q780+'February 2024'!Q953+'February 2024'!Q984+'February 2024'!Q1008+'February 2024'!Q1056+'February 2024'!Q1076+'February 2024'!Q1090+'February 2024'!Q1106+'February 2024'!Q1174+'February 2024'!Q1244+'February 2024'!Q1270+'February 2024'!Q1280+'February 2024'!Q1290+'February 2024'!Q1305+'February 2024'!Q1315+'February 2024'!Q1333+'February 2024'!Q1343+'February 2024'!Q1355+'February 2024'!Q1402)</f>
        <v>6577723.5988849988</v>
      </c>
      <c r="O4" s="70">
        <f>SUM('February 2024'!R162+'February 2024'!R196+'February 2024'!R448+'February 2024'!R730+'February 2024'!R780+'February 2024'!R953+'February 2024'!R984+'February 2024'!R1008+'February 2024'!R1056+'February 2024'!R1076+'February 2024'!R1090+'February 2024'!R1106+'February 2024'!R1174+'February 2024'!R1244+'February 2024'!R1270+'February 2024'!R1280+'February 2024'!R1290+'February 2024'!R1305+'February 2024'!R1315+'February 2024'!R1333+'February 2024'!R1343+'February 2024'!R1355+'February 2024'!R1402)</f>
        <v>206140.74853800001</v>
      </c>
      <c r="P4" s="70">
        <f>SUM('February 2024'!T162+'February 2024'!T196+'February 2024'!T448+'February 2024'!T730+'February 2024'!T780+'February 2024'!T953+'February 2024'!T984+'February 2024'!T1008+'February 2024'!T1056+'February 2024'!T1076+'February 2024'!T1090+'February 2024'!T1106+'February 2024'!T1174+'February 2024'!T1244+'February 2024'!T1270+'February 2024'!T1280+'February 2024'!T1290+'February 2024'!T1305+'February 2024'!T1315+'February 2024'!T1333+'February 2024'!T1343+'February 2024'!T1355+'February 2024'!T1402)</f>
        <v>8981374.7005829997</v>
      </c>
      <c r="Q4" s="70">
        <f>SUM('February 2024'!U162+'February 2024'!U196+'February 2024'!U448+'February 2024'!U730+'February 2024'!U780+'February 2024'!U953+'February 2024'!U984+'February 2024'!U1008+'February 2024'!U1056+'February 2024'!U1076+'February 2024'!U1090+'February 2024'!U1106+'February 2024'!U1174+'February 2024'!U1244+'February 2024'!U1270+'February 2024'!U1280+'February 2024'!U1290+'February 2024'!U1305+'February 2024'!U1315+'February 2024'!U1333+'February 2024'!U1343+'February 2024'!U1355+'February 2024'!U1402)</f>
        <v>5189459.222765998</v>
      </c>
      <c r="R4" s="70">
        <f>SUM('February 2024'!V162+'February 2024'!V196+'February 2024'!V448+'February 2024'!V730+'February 2024'!V780+'February 2024'!V953+'February 2024'!V984+'February 2024'!V1008+'February 2024'!V1056+'February 2024'!V1076+'February 2024'!V1090+'February 2024'!V1106+'February 2024'!V1174+'February 2024'!V1244+'February 2024'!V1270+'February 2024'!V1280+'February 2024'!V1290+'February 2024'!V1305+'February 2024'!V1315+'February 2024'!V1333+'February 2024'!V1343+'February 2024'!V1355+'February 2024'!V1402)</f>
        <v>5895967.1318180002</v>
      </c>
      <c r="S4" s="70">
        <f>SUM('February 2024'!W162+'February 2024'!W196+'February 2024'!W448+'February 2024'!W730+'February 2024'!W780+'February 2024'!W953+'February 2024'!W984+'February 2024'!W1008+'February 2024'!W1056+'February 2024'!W1076+'February 2024'!W1090+'February 2024'!W1106+'February 2024'!W1174+'February 2024'!W1244+'February 2024'!W1270+'February 2024'!W1280+'February 2024'!W1290+'February 2024'!W1305+'February 2024'!W1315+'February 2024'!W1333+'February 2024'!W1343+'February 2024'!W1355+'February 2024'!W1402)</f>
        <v>2629498.0006419998</v>
      </c>
      <c r="T4" s="70">
        <f>SUM('February 2024'!X162+'February 2024'!X196+'February 2024'!X448+'February 2024'!X730+'February 2024'!X780+'February 2024'!X953+'February 2024'!X984+'February 2024'!X1008+'February 2024'!X1056+'February 2024'!X1076+'February 2024'!X1090+'February 2024'!X1106+'February 2024'!X1174+'February 2024'!X1244+'February 2024'!X1270+'February 2024'!X1280+'February 2024'!X1290+'February 2024'!X1305+'February 2024'!X1315+'February 2024'!X1333+'February 2024'!X1343+'February 2024'!X1355+'February 2024'!X1402)</f>
        <v>44205893.977352023</v>
      </c>
      <c r="U4" s="70">
        <f>SUM('February 2024'!Y162+'February 2024'!Y196+'February 2024'!Y448+'February 2024'!Y730+'February 2024'!Y780+'February 2024'!Y953+'February 2024'!Y984+'February 2024'!Y1008+'February 2024'!Y1056+'February 2024'!Y1076+'February 2024'!Y1090+'February 2024'!Y1106+'February 2024'!Y1174+'February 2024'!Y1244+'February 2024'!Y1270+'February 2024'!Y1280+'February 2024'!Y1290+'February 2024'!Y1305+'February 2024'!Y1315+'February 2024'!Y1333+'February 2024'!Y1343+'February 2024'!Y1355+'February 2024'!Y1402)</f>
        <v>1833928.5479979997</v>
      </c>
      <c r="V4" s="70">
        <f>SUM('February 2024'!AA162+'February 2024'!AA196+'February 2024'!AA448+'February 2024'!AA730+'February 2024'!AA780+'February 2024'!AA953+'February 2024'!AA984+'February 2024'!AA1008+'February 2024'!AA1056+'February 2024'!AA1076+'February 2024'!AA1090+'February 2024'!AA1106+'February 2024'!AA1174+'February 2024'!AA1244+'February 2024'!AA1270+'February 2024'!AA1280+'February 2024'!AA1290+'February 2024'!AA1305+'February 2024'!AA1315+'February 2024'!AA1333+'February 2024'!AA1343+'February 2024'!AA1355+'February 2024'!AA1402)</f>
        <v>23185.968556999997</v>
      </c>
      <c r="W4" s="70"/>
      <c r="X4" s="70"/>
      <c r="Y4" s="70"/>
    </row>
    <row r="5" spans="1:25">
      <c r="A5" s="56" t="s">
        <v>478</v>
      </c>
      <c r="B5" s="70">
        <f>B4/B2</f>
        <v>755.18032090611689</v>
      </c>
      <c r="C5" s="70">
        <f t="shared" ref="C5" si="0">C4/C2</f>
        <v>729.67873280960873</v>
      </c>
      <c r="D5" s="70">
        <f t="shared" ref="D5" si="1">D4/D2</f>
        <v>1665.2102458943991</v>
      </c>
      <c r="E5" s="70">
        <f t="shared" ref="E5:V5" si="2">E4/E2</f>
        <v>469.85311062785252</v>
      </c>
      <c r="F5" s="70">
        <f>F4/F2</f>
        <v>846.61722414474627</v>
      </c>
      <c r="G5" s="70">
        <f t="shared" si="2"/>
        <v>320.29851244603196</v>
      </c>
      <c r="H5" s="70">
        <f t="shared" si="2"/>
        <v>540.6008503440296</v>
      </c>
      <c r="I5" s="70">
        <f t="shared" si="2"/>
        <v>220.99020830473813</v>
      </c>
      <c r="J5" s="70">
        <f t="shared" si="2"/>
        <v>1514.7590349246311</v>
      </c>
      <c r="K5" s="70">
        <f t="shared" si="2"/>
        <v>439.59505305579404</v>
      </c>
      <c r="L5" s="70">
        <f t="shared" si="2"/>
        <v>1197.2701050680059</v>
      </c>
      <c r="M5" s="70">
        <f t="shared" si="2"/>
        <v>241.7125672275487</v>
      </c>
      <c r="N5" s="70">
        <f t="shared" si="2"/>
        <v>1147.6843995053475</v>
      </c>
      <c r="O5" s="70">
        <f t="shared" si="2"/>
        <v>71.326510687519473</v>
      </c>
      <c r="P5" s="70">
        <f t="shared" si="2"/>
        <v>1100.2676377982091</v>
      </c>
      <c r="Q5" s="70">
        <f t="shared" si="2"/>
        <v>1878.3332933133045</v>
      </c>
      <c r="R5" s="70">
        <f t="shared" si="2"/>
        <v>1004.1157961473483</v>
      </c>
      <c r="S5" s="70">
        <f t="shared" si="2"/>
        <v>371.25644184308243</v>
      </c>
      <c r="T5" s="70">
        <f t="shared" si="2"/>
        <v>4623.5638507846488</v>
      </c>
      <c r="U5" s="70">
        <f t="shared" si="2"/>
        <v>4763.4507740207782</v>
      </c>
      <c r="V5" s="70">
        <f t="shared" si="2"/>
        <v>260.51650064044941</v>
      </c>
    </row>
    <row r="6" spans="1:25">
      <c r="A6" s="56" t="s">
        <v>474</v>
      </c>
      <c r="B6" s="70">
        <f>B5*12</f>
        <v>9062.1638508734031</v>
      </c>
      <c r="C6" s="70">
        <f t="shared" ref="C6" si="3">C5*12</f>
        <v>8756.1447937153043</v>
      </c>
      <c r="D6" s="70">
        <f t="shared" ref="D6:V6" si="4">D5*12</f>
        <v>19982.522950732789</v>
      </c>
      <c r="E6" s="70">
        <f t="shared" si="4"/>
        <v>5638.2373275342306</v>
      </c>
      <c r="F6" s="70">
        <f t="shared" si="4"/>
        <v>10159.406689736956</v>
      </c>
      <c r="G6" s="70">
        <f t="shared" si="4"/>
        <v>3843.5821493523836</v>
      </c>
      <c r="H6" s="70">
        <f t="shared" si="4"/>
        <v>6487.2102041283551</v>
      </c>
      <c r="I6" s="70">
        <f t="shared" si="4"/>
        <v>2651.8824996568574</v>
      </c>
      <c r="J6" s="70">
        <f t="shared" si="4"/>
        <v>18177.108419095573</v>
      </c>
      <c r="K6" s="70">
        <f t="shared" si="4"/>
        <v>5275.1406366695282</v>
      </c>
      <c r="L6" s="70">
        <f t="shared" si="4"/>
        <v>14367.24126081607</v>
      </c>
      <c r="M6" s="70">
        <f t="shared" si="4"/>
        <v>2900.5508067305846</v>
      </c>
      <c r="N6" s="70">
        <f t="shared" si="4"/>
        <v>13772.212794064169</v>
      </c>
      <c r="O6" s="70">
        <f t="shared" si="4"/>
        <v>855.91812825023362</v>
      </c>
      <c r="P6" s="70">
        <f t="shared" si="4"/>
        <v>13203.21165357851</v>
      </c>
      <c r="Q6" s="70">
        <f t="shared" si="4"/>
        <v>22539.999519759655</v>
      </c>
      <c r="R6" s="70">
        <f t="shared" si="4"/>
        <v>12049.38955376818</v>
      </c>
      <c r="S6" s="70">
        <f t="shared" si="4"/>
        <v>4455.0773021169889</v>
      </c>
      <c r="T6" s="70">
        <f t="shared" si="4"/>
        <v>55482.766209415786</v>
      </c>
      <c r="U6" s="70">
        <f t="shared" si="4"/>
        <v>57161.409288249342</v>
      </c>
      <c r="V6" s="70">
        <f t="shared" si="4"/>
        <v>3126.1980076853929</v>
      </c>
    </row>
    <row r="9" spans="1:25">
      <c r="A9" s="56" t="s">
        <v>475</v>
      </c>
      <c r="B9" s="72">
        <f>'February 2024'!C984</f>
        <v>907266.66999999993</v>
      </c>
      <c r="C9" s="71">
        <v>0</v>
      </c>
      <c r="D9" s="71">
        <v>0</v>
      </c>
      <c r="E9" s="71">
        <v>0</v>
      </c>
      <c r="F9" s="72">
        <f>'February 2024'!C196</f>
        <v>3436665.51</v>
      </c>
      <c r="G9" s="72">
        <f>'February 2024'!C1090</f>
        <v>2479612.5</v>
      </c>
      <c r="H9" s="71">
        <v>0</v>
      </c>
      <c r="I9" s="71">
        <v>0</v>
      </c>
      <c r="J9" s="72">
        <f>'February 2024'!C1076</f>
        <v>2639483.2599999998</v>
      </c>
      <c r="K9" s="72">
        <f>'February 2024'!C1008</f>
        <v>362789.16000000003</v>
      </c>
      <c r="L9" s="72">
        <f>'February 2024'!C449</f>
        <v>33294733.060000014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'February 2024'!C1056</f>
        <v>3073590.69</v>
      </c>
      <c r="S9" s="71">
        <v>0</v>
      </c>
      <c r="T9" s="72">
        <f>'February 2024'!C730</f>
        <v>57989587.459999986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345.12578743152761</v>
      </c>
      <c r="C10" s="71">
        <v>0</v>
      </c>
      <c r="D10" s="71">
        <v>0</v>
      </c>
      <c r="E10" s="71">
        <v>0</v>
      </c>
      <c r="F10" s="72">
        <f>F9/F2</f>
        <v>536.50116458778894</v>
      </c>
      <c r="G10" s="72">
        <f>G9/G2</f>
        <v>110.36687141140339</v>
      </c>
      <c r="H10" s="71">
        <v>0</v>
      </c>
      <c r="I10" s="71">
        <v>0</v>
      </c>
      <c r="J10" s="72">
        <f>J9/J2</f>
        <v>1041.5449688264541</v>
      </c>
      <c r="K10" s="72">
        <f>K9/K2</f>
        <v>88.97342979767015</v>
      </c>
      <c r="L10" s="72">
        <f>L9/L2</f>
        <v>1500.4927198817447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523.44948567730501</v>
      </c>
      <c r="S10" s="71">
        <v>0</v>
      </c>
      <c r="T10" s="72">
        <f>T9/T2</f>
        <v>6065.2219914234902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4141.5094491783311</v>
      </c>
      <c r="C11" s="71">
        <v>0</v>
      </c>
      <c r="D11" s="71">
        <v>0</v>
      </c>
      <c r="E11" s="71">
        <v>0</v>
      </c>
      <c r="F11" s="72">
        <f>F10*12</f>
        <v>6438.0139750534672</v>
      </c>
      <c r="G11" s="72">
        <f>G10*12</f>
        <v>1324.4024569368407</v>
      </c>
      <c r="H11" s="71">
        <v>0</v>
      </c>
      <c r="I11" s="71">
        <v>0</v>
      </c>
      <c r="J11" s="72">
        <f>J10*12</f>
        <v>12498.539625917449</v>
      </c>
      <c r="K11" s="72">
        <f>K10*12</f>
        <v>1067.6811575720417</v>
      </c>
      <c r="L11" s="72">
        <f>L10*12</f>
        <v>18005.912638580936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6281.3938281276605</v>
      </c>
      <c r="S11" s="71">
        <v>0</v>
      </c>
      <c r="T11" s="72">
        <f>T10*12</f>
        <v>72782.663897081889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2024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2024-02-06T16:28:57Z</dcterms:modified>
  <cp:category/>
</cp:coreProperties>
</file>