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hauskt\My Documents\CC Modeling\"/>
    </mc:Choice>
  </mc:AlternateContent>
  <bookViews>
    <workbookView xWindow="480" yWindow="45" windowWidth="24720" windowHeight="11805" firstSheet="2" activeTab="5"/>
  </bookViews>
  <sheets>
    <sheet name="Start-Up with 1 Soak Cost(PJM)" sheetId="5" r:id="rId1"/>
    <sheet name="SU with 1 Soak Cost 2 Days(PJM)" sheetId="1" r:id="rId2"/>
    <sheet name="Delayed Soak Example" sheetId="7" r:id="rId3"/>
    <sheet name="Faster Soak Example" sheetId="8" r:id="rId4"/>
    <sheet name="OptOut Price Based" sheetId="9" r:id="rId5"/>
    <sheet name="OptOutCost Based" sheetId="10" r:id="rId6"/>
  </sheets>
  <calcPr calcId="162913"/>
</workbook>
</file>

<file path=xl/calcChain.xml><?xml version="1.0" encoding="utf-8"?>
<calcChain xmlns="http://schemas.openxmlformats.org/spreadsheetml/2006/main">
  <c r="D54" i="10" l="1"/>
  <c r="D53" i="10"/>
  <c r="D42" i="10"/>
  <c r="D44" i="10" s="1"/>
  <c r="D51" i="10"/>
  <c r="K51" i="10"/>
  <c r="J51" i="10"/>
  <c r="I51" i="10"/>
  <c r="H51" i="10"/>
  <c r="G51" i="10"/>
  <c r="F51" i="10"/>
  <c r="E51" i="10"/>
  <c r="K50" i="10"/>
  <c r="J50" i="10"/>
  <c r="I50" i="10"/>
  <c r="H50" i="10"/>
  <c r="G50" i="10"/>
  <c r="F50" i="10"/>
  <c r="E50" i="10"/>
  <c r="D50" i="10"/>
  <c r="I40" i="10"/>
  <c r="H40" i="10"/>
  <c r="G40" i="10"/>
  <c r="F40" i="10"/>
  <c r="E40" i="10"/>
  <c r="D40" i="10"/>
  <c r="K39" i="10"/>
  <c r="J39" i="10"/>
  <c r="I39" i="10"/>
  <c r="H39" i="10"/>
  <c r="G39" i="10"/>
  <c r="F39" i="10"/>
  <c r="E39" i="10"/>
  <c r="D39" i="10"/>
  <c r="K35" i="10"/>
  <c r="K40" i="10" s="1"/>
  <c r="J35" i="10"/>
  <c r="J40" i="10" s="1"/>
  <c r="K23" i="10"/>
  <c r="K24" i="10" s="1"/>
  <c r="J23" i="10"/>
  <c r="D30" i="10" s="1"/>
  <c r="F23" i="10"/>
  <c r="D23" i="10"/>
  <c r="K21" i="10"/>
  <c r="J21" i="10"/>
  <c r="I20" i="10"/>
  <c r="H20" i="10"/>
  <c r="G20" i="10"/>
  <c r="F20" i="10"/>
  <c r="E20" i="10"/>
  <c r="D20" i="10"/>
  <c r="I19" i="10"/>
  <c r="I21" i="10" s="1"/>
  <c r="H19" i="10"/>
  <c r="H21" i="10" s="1"/>
  <c r="G19" i="10"/>
  <c r="G21" i="10" s="1"/>
  <c r="F19" i="10"/>
  <c r="F21" i="10" s="1"/>
  <c r="E19" i="10"/>
  <c r="E21" i="10" s="1"/>
  <c r="D19" i="10"/>
  <c r="D21" i="10" s="1"/>
  <c r="I16" i="10"/>
  <c r="I17" i="10" s="1"/>
  <c r="G16" i="10"/>
  <c r="G17" i="10" s="1"/>
  <c r="I15" i="10"/>
  <c r="H15" i="10"/>
  <c r="H16" i="10" s="1"/>
  <c r="H17" i="10" s="1"/>
  <c r="G15" i="10"/>
  <c r="I9" i="10"/>
  <c r="I23" i="10" s="1"/>
  <c r="I24" i="10" s="1"/>
  <c r="I25" i="10" s="1"/>
  <c r="H9" i="10"/>
  <c r="H10" i="10" s="1"/>
  <c r="H11" i="10" s="1"/>
  <c r="G9" i="10"/>
  <c r="G23" i="10" s="1"/>
  <c r="G24" i="10" s="1"/>
  <c r="G25" i="10" s="1"/>
  <c r="F9" i="10"/>
  <c r="F10" i="10" s="1"/>
  <c r="F11" i="10" s="1"/>
  <c r="E9" i="10"/>
  <c r="E23" i="10" s="1"/>
  <c r="E24" i="10" s="1"/>
  <c r="E25" i="10" s="1"/>
  <c r="D9" i="10"/>
  <c r="D10" i="10" s="1"/>
  <c r="D11" i="10" s="1"/>
  <c r="D58" i="9"/>
  <c r="D57" i="9"/>
  <c r="F24" i="10" l="1"/>
  <c r="F25" i="10" s="1"/>
  <c r="D43" i="10"/>
  <c r="D55" i="10" s="1"/>
  <c r="E10" i="10"/>
  <c r="E11" i="10" s="1"/>
  <c r="I10" i="10"/>
  <c r="I11" i="10" s="1"/>
  <c r="H23" i="10"/>
  <c r="H24" i="10" s="1"/>
  <c r="H25" i="10" s="1"/>
  <c r="D24" i="10"/>
  <c r="D25" i="10" s="1"/>
  <c r="G10" i="10"/>
  <c r="G11" i="10" s="1"/>
  <c r="J24" i="10"/>
  <c r="K51" i="9"/>
  <c r="J51" i="9"/>
  <c r="K50" i="9"/>
  <c r="J50" i="9"/>
  <c r="I50" i="9"/>
  <c r="H50" i="9"/>
  <c r="G50" i="9"/>
  <c r="F50" i="9"/>
  <c r="E50" i="9"/>
  <c r="D50" i="9"/>
  <c r="K39" i="9"/>
  <c r="J39" i="9"/>
  <c r="I39" i="9"/>
  <c r="H39" i="9"/>
  <c r="G39" i="9"/>
  <c r="F39" i="9"/>
  <c r="E39" i="9"/>
  <c r="D39" i="9"/>
  <c r="K35" i="9"/>
  <c r="K40" i="9" s="1"/>
  <c r="J35" i="9"/>
  <c r="J40" i="9" s="1"/>
  <c r="K23" i="9"/>
  <c r="K24" i="9" s="1"/>
  <c r="J23" i="9"/>
  <c r="D30" i="9" s="1"/>
  <c r="E23" i="9"/>
  <c r="D23" i="9"/>
  <c r="K21" i="9"/>
  <c r="J21" i="9"/>
  <c r="I20" i="9"/>
  <c r="H20" i="9"/>
  <c r="G20" i="9"/>
  <c r="F20" i="9"/>
  <c r="E20" i="9"/>
  <c r="D20" i="9"/>
  <c r="I19" i="9"/>
  <c r="H19" i="9"/>
  <c r="H21" i="9" s="1"/>
  <c r="G19" i="9"/>
  <c r="G21" i="9" s="1"/>
  <c r="F19" i="9"/>
  <c r="F21" i="9" s="1"/>
  <c r="E19" i="9"/>
  <c r="D19" i="9"/>
  <c r="I16" i="9"/>
  <c r="I17" i="9" s="1"/>
  <c r="I15" i="9"/>
  <c r="I23" i="9" s="1"/>
  <c r="H15" i="9"/>
  <c r="H16" i="9" s="1"/>
  <c r="H17" i="9" s="1"/>
  <c r="G15" i="9"/>
  <c r="G16" i="9" s="1"/>
  <c r="G17" i="9" s="1"/>
  <c r="I10" i="9"/>
  <c r="I11" i="9" s="1"/>
  <c r="F10" i="9"/>
  <c r="F11" i="9" s="1"/>
  <c r="E10" i="9"/>
  <c r="E11" i="9" s="1"/>
  <c r="I9" i="9"/>
  <c r="H9" i="9"/>
  <c r="H10" i="9" s="1"/>
  <c r="H11" i="9" s="1"/>
  <c r="G9" i="9"/>
  <c r="G23" i="9" s="1"/>
  <c r="G24" i="9" s="1"/>
  <c r="G25" i="9" s="1"/>
  <c r="F9" i="9"/>
  <c r="F23" i="9" s="1"/>
  <c r="E9" i="9"/>
  <c r="D9" i="9"/>
  <c r="D10" i="9" s="1"/>
  <c r="D11" i="9" s="1"/>
  <c r="D57" i="10" l="1"/>
  <c r="D29" i="10"/>
  <c r="D31" i="10" s="1"/>
  <c r="D58" i="10" s="1"/>
  <c r="G32" i="10"/>
  <c r="D42" i="9"/>
  <c r="D53" i="9"/>
  <c r="F24" i="9"/>
  <c r="F25" i="9" s="1"/>
  <c r="D21" i="9"/>
  <c r="D24" i="9" s="1"/>
  <c r="D25" i="9" s="1"/>
  <c r="G10" i="9"/>
  <c r="G11" i="9" s="1"/>
  <c r="J24" i="9"/>
  <c r="H23" i="9"/>
  <c r="H24" i="9" s="1"/>
  <c r="H25" i="9" s="1"/>
  <c r="E21" i="9"/>
  <c r="E24" i="9" s="1"/>
  <c r="E25" i="9" s="1"/>
  <c r="I21" i="9"/>
  <c r="I24" i="9" s="1"/>
  <c r="I25" i="9" s="1"/>
  <c r="D54" i="5"/>
  <c r="D53" i="5"/>
  <c r="D43" i="5"/>
  <c r="D42" i="5"/>
  <c r="K51" i="5"/>
  <c r="J51" i="5"/>
  <c r="K50" i="5"/>
  <c r="J50" i="5"/>
  <c r="I50" i="5"/>
  <c r="H50" i="5"/>
  <c r="G50" i="5"/>
  <c r="F50" i="5"/>
  <c r="E50" i="5"/>
  <c r="D50" i="5"/>
  <c r="K39" i="5"/>
  <c r="J39" i="5"/>
  <c r="I39" i="5"/>
  <c r="H39" i="5"/>
  <c r="G39" i="5"/>
  <c r="F39" i="5"/>
  <c r="E39" i="5"/>
  <c r="D39" i="5"/>
  <c r="K35" i="5"/>
  <c r="K40" i="5" s="1"/>
  <c r="J35" i="5"/>
  <c r="J40" i="5" s="1"/>
  <c r="K23" i="5"/>
  <c r="J23" i="5"/>
  <c r="J24" i="5" s="1"/>
  <c r="K21" i="5"/>
  <c r="J21" i="5"/>
  <c r="I20" i="5"/>
  <c r="H20" i="5"/>
  <c r="G20" i="5"/>
  <c r="F20" i="5"/>
  <c r="E20" i="5"/>
  <c r="D20" i="5"/>
  <c r="I19" i="5"/>
  <c r="I21" i="5" s="1"/>
  <c r="H19" i="5"/>
  <c r="G19" i="5"/>
  <c r="F19" i="5"/>
  <c r="F21" i="5" s="1"/>
  <c r="E19" i="5"/>
  <c r="E21" i="5" s="1"/>
  <c r="D19" i="5"/>
  <c r="I15" i="5"/>
  <c r="I16" i="5" s="1"/>
  <c r="I17" i="5" s="1"/>
  <c r="H15" i="5"/>
  <c r="H16" i="5" s="1"/>
  <c r="H17" i="5" s="1"/>
  <c r="G15" i="5"/>
  <c r="G16" i="5" s="1"/>
  <c r="G17" i="5" s="1"/>
  <c r="D10" i="5"/>
  <c r="D11" i="5" s="1"/>
  <c r="I9" i="5"/>
  <c r="I23" i="5" s="1"/>
  <c r="I24" i="5" s="1"/>
  <c r="I25" i="5" s="1"/>
  <c r="H9" i="5"/>
  <c r="H10" i="5" s="1"/>
  <c r="H11" i="5" s="1"/>
  <c r="G9" i="5"/>
  <c r="G10" i="5" s="1"/>
  <c r="G11" i="5" s="1"/>
  <c r="F9" i="5"/>
  <c r="F23" i="5" s="1"/>
  <c r="F24" i="5" s="1"/>
  <c r="F25" i="5" s="1"/>
  <c r="E9" i="5"/>
  <c r="E23" i="5" s="1"/>
  <c r="E24" i="5" s="1"/>
  <c r="E25" i="5" s="1"/>
  <c r="D9" i="5"/>
  <c r="D23" i="5" s="1"/>
  <c r="G32" i="9" l="1"/>
  <c r="D29" i="9"/>
  <c r="D31" i="9" s="1"/>
  <c r="G21" i="5"/>
  <c r="E35" i="5"/>
  <c r="I35" i="5"/>
  <c r="K24" i="5"/>
  <c r="H23" i="5"/>
  <c r="D35" i="5"/>
  <c r="H35" i="5"/>
  <c r="H24" i="5"/>
  <c r="H25" i="5" s="1"/>
  <c r="D30" i="5"/>
  <c r="E10" i="5"/>
  <c r="E11" i="5" s="1"/>
  <c r="I10" i="5"/>
  <c r="I11" i="5" s="1"/>
  <c r="D21" i="5"/>
  <c r="G32" i="5" s="1"/>
  <c r="H21" i="5"/>
  <c r="F35" i="5"/>
  <c r="F10" i="5"/>
  <c r="F11" i="5" s="1"/>
  <c r="G35" i="5"/>
  <c r="G23" i="5"/>
  <c r="G24" i="5" s="1"/>
  <c r="G25" i="5" s="1"/>
  <c r="D55" i="1"/>
  <c r="J55" i="1" s="1"/>
  <c r="J54" i="1"/>
  <c r="G56" i="1"/>
  <c r="G55" i="1"/>
  <c r="G54" i="1"/>
  <c r="D54" i="1"/>
  <c r="J44" i="1"/>
  <c r="J45" i="1"/>
  <c r="J43" i="1"/>
  <c r="G45" i="1"/>
  <c r="G44" i="1"/>
  <c r="G43" i="1"/>
  <c r="D44" i="1"/>
  <c r="D43" i="1"/>
  <c r="D52" i="1"/>
  <c r="H51" i="9" l="1"/>
  <c r="D51" i="9"/>
  <c r="I40" i="9"/>
  <c r="E40" i="9"/>
  <c r="F51" i="9"/>
  <c r="G40" i="9"/>
  <c r="E51" i="9"/>
  <c r="G51" i="9"/>
  <c r="H40" i="9"/>
  <c r="D40" i="9"/>
  <c r="I51" i="9"/>
  <c r="F40" i="9"/>
  <c r="I47" i="5"/>
  <c r="I51" i="5" s="1"/>
  <c r="E47" i="5"/>
  <c r="E51" i="5" s="1"/>
  <c r="H36" i="5"/>
  <c r="H40" i="5" s="1"/>
  <c r="D36" i="5"/>
  <c r="D40" i="5" s="1"/>
  <c r="H47" i="5"/>
  <c r="H51" i="5" s="1"/>
  <c r="D47" i="5"/>
  <c r="D51" i="5" s="1"/>
  <c r="G36" i="5"/>
  <c r="G40" i="5" s="1"/>
  <c r="I36" i="5"/>
  <c r="I40" i="5" s="1"/>
  <c r="G47" i="5"/>
  <c r="G51" i="5" s="1"/>
  <c r="F36" i="5"/>
  <c r="F40" i="5" s="1"/>
  <c r="F47" i="5"/>
  <c r="F51" i="5" s="1"/>
  <c r="E36" i="5"/>
  <c r="E40" i="5" s="1"/>
  <c r="D24" i="5"/>
  <c r="D25" i="5" s="1"/>
  <c r="D29" i="5"/>
  <c r="D31" i="5" s="1"/>
  <c r="D43" i="9" l="1"/>
  <c r="D44" i="9" s="1"/>
  <c r="D54" i="9"/>
  <c r="D55" i="9" s="1"/>
  <c r="D44" i="5"/>
  <c r="D55" i="5" l="1"/>
  <c r="I41" i="1" l="1"/>
  <c r="H41" i="1"/>
  <c r="G41" i="1"/>
  <c r="F41" i="1"/>
  <c r="E41" i="1"/>
  <c r="D41" i="1"/>
  <c r="D40" i="1"/>
  <c r="I37" i="1"/>
  <c r="H37" i="1"/>
  <c r="G37" i="1"/>
  <c r="F37" i="1"/>
  <c r="E37" i="1"/>
  <c r="D37" i="1"/>
  <c r="I48" i="1"/>
  <c r="H48" i="1"/>
  <c r="G48" i="1"/>
  <c r="F48" i="1"/>
  <c r="E48" i="1"/>
  <c r="D48" i="1"/>
  <c r="G32" i="1"/>
  <c r="D24" i="1"/>
  <c r="D29" i="1" l="1"/>
  <c r="D30" i="1"/>
  <c r="D51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K21" i="1"/>
  <c r="J21" i="1"/>
  <c r="I21" i="1"/>
  <c r="H21" i="1"/>
  <c r="G21" i="1"/>
  <c r="F21" i="1"/>
  <c r="E21" i="1"/>
  <c r="D21" i="1"/>
  <c r="J40" i="1"/>
  <c r="K52" i="1" l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F40" i="1"/>
  <c r="K40" i="1"/>
  <c r="I40" i="1"/>
  <c r="H40" i="1"/>
  <c r="G40" i="1"/>
  <c r="E40" i="1"/>
  <c r="K36" i="1"/>
  <c r="K41" i="1" s="1"/>
  <c r="J36" i="1"/>
  <c r="J41" i="1" s="1"/>
  <c r="E20" i="1"/>
  <c r="F20" i="1"/>
  <c r="G20" i="1"/>
  <c r="H20" i="1"/>
  <c r="I20" i="1"/>
  <c r="D20" i="1"/>
  <c r="D19" i="1"/>
  <c r="E19" i="1"/>
  <c r="F19" i="1"/>
  <c r="G19" i="1"/>
  <c r="H19" i="1"/>
  <c r="I19" i="1"/>
  <c r="G9" i="1"/>
  <c r="G10" i="1" s="1"/>
  <c r="G11" i="1" s="1"/>
  <c r="D9" i="1"/>
  <c r="D56" i="1" l="1"/>
  <c r="J56" i="1" s="1"/>
  <c r="D10" i="1"/>
  <c r="D11" i="1" s="1"/>
  <c r="D23" i="1"/>
  <c r="D45" i="1"/>
  <c r="I36" i="1"/>
  <c r="E36" i="1"/>
  <c r="H36" i="1"/>
  <c r="D36" i="1"/>
  <c r="G36" i="1"/>
  <c r="F36" i="1"/>
  <c r="E9" i="1"/>
  <c r="E10" i="1" l="1"/>
  <c r="E23" i="1"/>
  <c r="E11" i="1" l="1"/>
  <c r="K23" i="1"/>
  <c r="J23" i="1"/>
  <c r="H9" i="1"/>
  <c r="H10" i="1" s="1"/>
  <c r="H11" i="1" s="1"/>
  <c r="I9" i="1"/>
  <c r="I10" i="1" s="1"/>
  <c r="I11" i="1" s="1"/>
  <c r="F9" i="1"/>
  <c r="F10" i="1" l="1"/>
  <c r="F23" i="1"/>
  <c r="H15" i="1"/>
  <c r="I15" i="1"/>
  <c r="G15" i="1"/>
  <c r="F11" i="1" l="1"/>
  <c r="I16" i="1"/>
  <c r="H16" i="1"/>
  <c r="G16" i="1"/>
  <c r="H23" i="1"/>
  <c r="G23" i="1"/>
  <c r="D31" i="1" s="1"/>
  <c r="I23" i="1"/>
  <c r="H17" i="1" l="1"/>
  <c r="G17" i="1"/>
  <c r="I17" i="1"/>
</calcChain>
</file>

<file path=xl/sharedStrings.xml><?xml version="1.0" encoding="utf-8"?>
<sst xmlns="http://schemas.openxmlformats.org/spreadsheetml/2006/main" count="373" uniqueCount="106">
  <si>
    <t>CT1 and ST</t>
  </si>
  <si>
    <t>CT2</t>
  </si>
  <si>
    <t>CT1, CT2, and ST</t>
  </si>
  <si>
    <t>Gas Price</t>
  </si>
  <si>
    <t>$/MMBTU</t>
  </si>
  <si>
    <t>Heat Rate (BTU/kWH)</t>
  </si>
  <si>
    <t>HE 6</t>
  </si>
  <si>
    <t>HE 7</t>
  </si>
  <si>
    <t>HE8</t>
  </si>
  <si>
    <t>HE9</t>
  </si>
  <si>
    <t>HE 10</t>
  </si>
  <si>
    <t>HE 11</t>
  </si>
  <si>
    <t>Gas Cost ($/HR)</t>
  </si>
  <si>
    <t>MWH Steam</t>
  </si>
  <si>
    <t>MWH CTs</t>
  </si>
  <si>
    <t>MWH CT1</t>
  </si>
  <si>
    <t>MWH CT2</t>
  </si>
  <si>
    <t>HE 4</t>
  </si>
  <si>
    <t>HE 5</t>
  </si>
  <si>
    <t>&lt;-------------CT1 and ST---------------&gt;</t>
  </si>
  <si>
    <t>&lt;-------------CT2 HRSG Soak---------------&gt;</t>
  </si>
  <si>
    <t>&lt;-------------ST Soak---------------&gt;</t>
  </si>
  <si>
    <t>&lt;----CC Dispatchable------&gt;</t>
  </si>
  <si>
    <t>&lt;-----------------------------------------CC Soak Time---------------------------------------------&gt;</t>
  </si>
  <si>
    <t>Start-Up of 2x1 Combined Cycle</t>
  </si>
  <si>
    <t>Actual Cost ($/MWH)</t>
  </si>
  <si>
    <t>Total Cost ($/HR)</t>
  </si>
  <si>
    <t>Settlement</t>
  </si>
  <si>
    <t>Day Ahead</t>
  </si>
  <si>
    <t>DA Offer MWH</t>
  </si>
  <si>
    <t>DA Energy Offer ($/MWH)</t>
  </si>
  <si>
    <t>DA Award MWH</t>
  </si>
  <si>
    <t>DA LMP ($/MWH)</t>
  </si>
  <si>
    <t>Start-Up and Soak Costs</t>
  </si>
  <si>
    <t>Actual Cost to Dispatchable ($)</t>
  </si>
  <si>
    <t>Real Time</t>
  </si>
  <si>
    <t>RT Offer MWH</t>
  </si>
  <si>
    <t>RT Energy Offer ($/MWH)</t>
  </si>
  <si>
    <t>RT LMP ($/MWH)</t>
  </si>
  <si>
    <t>RT Balancing Credits ($)</t>
  </si>
  <si>
    <t>RT Actual MWH</t>
  </si>
  <si>
    <t>DA Energy Credits ($)</t>
  </si>
  <si>
    <t>DA Operating Reserves ($)</t>
  </si>
  <si>
    <t>For simplicity, in this example:</t>
  </si>
  <si>
    <t>Balancing Credits ($)</t>
  </si>
  <si>
    <t>BOR Credits ($)</t>
  </si>
  <si>
    <t>RT BOR' ($)</t>
  </si>
  <si>
    <t>DA Operating Reserves' ($)</t>
  </si>
  <si>
    <t>Average Heat rates are used, so No Load = 0,</t>
  </si>
  <si>
    <t>&lt;---------------------------------------------------------Segment------------------------------------------------------------------------&gt;</t>
  </si>
  <si>
    <t>Soak Cost ($/MWH)</t>
  </si>
  <si>
    <t>Actual Cost when Dispatchable ($)</t>
  </si>
  <si>
    <t>Total Cost for Segment ($)</t>
  </si>
  <si>
    <t>CT1 Start Cost ($)</t>
  </si>
  <si>
    <t>Total MWh</t>
  </si>
  <si>
    <t>Total DA Revenue($)</t>
  </si>
  <si>
    <t>Total RT Revenues ($)</t>
  </si>
  <si>
    <t>CT2 Start Cost ($)</t>
  </si>
  <si>
    <t>Soak Cost ($/MWH) = Sum of soak fuel cost / Sum of Soak MWh =</t>
  </si>
  <si>
    <t>HE 1</t>
  </si>
  <si>
    <t>HE 2</t>
  </si>
  <si>
    <t>HE 3</t>
  </si>
  <si>
    <t>HE 24</t>
  </si>
  <si>
    <t>HE 23</t>
  </si>
  <si>
    <t>HE 22</t>
  </si>
  <si>
    <t>&lt;--------------Day 1 Segment-----------------&gt;</t>
  </si>
  <si>
    <t>&lt;---------------------------------Day 2 Segment----------------------------------&gt;</t>
  </si>
  <si>
    <t>Day 1 Segment</t>
  </si>
  <si>
    <t>Day 2 Segment</t>
  </si>
  <si>
    <t>Total</t>
  </si>
  <si>
    <t>HE11</t>
  </si>
  <si>
    <t>MW</t>
  </si>
  <si>
    <t>HE 8</t>
  </si>
  <si>
    <t>HE 9</t>
  </si>
  <si>
    <t>MG Submitted</t>
  </si>
  <si>
    <t>Actual</t>
  </si>
  <si>
    <t>10 MWh</t>
  </si>
  <si>
    <t>50 MWh</t>
  </si>
  <si>
    <t>160 MWh</t>
  </si>
  <si>
    <t>200 MWh</t>
  </si>
  <si>
    <t>300 MWh</t>
  </si>
  <si>
    <t>0 MWh</t>
  </si>
  <si>
    <t>Delayed Soak Example</t>
  </si>
  <si>
    <t>Total Soak MWh = 590 MWh</t>
  </si>
  <si>
    <t>Actual Soak MWh = 550 MWh</t>
  </si>
  <si>
    <t>Faster Soak Example</t>
  </si>
  <si>
    <t>Actual Soak MWh = 690 MWh</t>
  </si>
  <si>
    <t>Greater than 110% (649 MWh)</t>
  </si>
  <si>
    <t>40 MWh Buy Back at RT LMP minus DA LMP</t>
  </si>
  <si>
    <t>included in Operating Reserve Credits</t>
  </si>
  <si>
    <t>Greater than 90% (531 MWh) - Buy back during Soak Time included in Operating Reserve Credits</t>
  </si>
  <si>
    <t xml:space="preserve"> buy back  100 MWh at RT LMP</t>
  </si>
  <si>
    <t>After Soak Time Market Seller must</t>
  </si>
  <si>
    <t>in Balancing Market</t>
  </si>
  <si>
    <t>Since Soak MWh exceed 110%</t>
  </si>
  <si>
    <t>the extra 100 MWh produced HE9 are</t>
  </si>
  <si>
    <t>Soak MWh are capped at 590 MWH</t>
  </si>
  <si>
    <t>not included in Operating Reserves Credits</t>
  </si>
  <si>
    <t>&lt;------------------------------------------------------- Non-PLS  Minimum Run Time ---------------------------------------------&gt;</t>
  </si>
  <si>
    <t>Opt-Out  Price-Based</t>
  </si>
  <si>
    <t>Total Credits ($)</t>
  </si>
  <si>
    <t>Actual Cost ($)</t>
  </si>
  <si>
    <t>Opt-Out  Cost-Based</t>
  </si>
  <si>
    <t>&lt;-------------------------------------------- On for Company -------------------------------------&gt;</t>
  </si>
  <si>
    <t>&lt;----PLS Min Run Time ----&gt;</t>
  </si>
  <si>
    <t>&lt;-----------Segment 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</si>
</sst>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3" borderId="6" xfId="0" applyFill="1" applyBorder="1"/>
    <xf numFmtId="0" fontId="0" fillId="3" borderId="2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9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22" xfId="0" applyFill="1" applyBorder="1"/>
    <xf numFmtId="0" fontId="0" fillId="4" borderId="23" xfId="0" applyFill="1" applyBorder="1"/>
    <xf numFmtId="164" fontId="0" fillId="4" borderId="14" xfId="1" applyNumberFormat="1" applyFont="1" applyFill="1" applyBorder="1"/>
    <xf numFmtId="164" fontId="0" fillId="4" borderId="8" xfId="1" applyNumberFormat="1" applyFont="1" applyFill="1" applyBorder="1"/>
    <xf numFmtId="164" fontId="0" fillId="4" borderId="31" xfId="1" applyNumberFormat="1" applyFont="1" applyFill="1" applyBorder="1"/>
    <xf numFmtId="0" fontId="0" fillId="5" borderId="24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25" xfId="0" applyFill="1" applyBorder="1"/>
    <xf numFmtId="0" fontId="0" fillId="5" borderId="20" xfId="0" applyFill="1" applyBorder="1"/>
    <xf numFmtId="0" fontId="0" fillId="5" borderId="23" xfId="0" applyFill="1" applyBorder="1"/>
    <xf numFmtId="164" fontId="0" fillId="5" borderId="26" xfId="1" applyNumberFormat="1" applyFont="1" applyFill="1" applyBorder="1"/>
    <xf numFmtId="164" fontId="0" fillId="5" borderId="5" xfId="1" applyNumberFormat="1" applyFont="1" applyFill="1" applyBorder="1"/>
    <xf numFmtId="164" fontId="0" fillId="5" borderId="8" xfId="1" applyNumberFormat="1" applyFont="1" applyFill="1" applyBorder="1"/>
    <xf numFmtId="164" fontId="0" fillId="5" borderId="27" xfId="1" applyNumberFormat="1" applyFont="1" applyFill="1" applyBorder="1"/>
    <xf numFmtId="164" fontId="0" fillId="5" borderId="12" xfId="1" applyNumberFormat="1" applyFont="1" applyFill="1" applyBorder="1"/>
    <xf numFmtId="0" fontId="0" fillId="5" borderId="26" xfId="0" applyFill="1" applyBorder="1"/>
    <xf numFmtId="0" fontId="0" fillId="5" borderId="5" xfId="0" applyFill="1" applyBorder="1"/>
    <xf numFmtId="0" fontId="0" fillId="5" borderId="8" xfId="0" applyFill="1" applyBorder="1"/>
    <xf numFmtId="164" fontId="0" fillId="5" borderId="26" xfId="0" applyNumberFormat="1" applyFill="1" applyBorder="1"/>
    <xf numFmtId="164" fontId="0" fillId="5" borderId="5" xfId="0" applyNumberFormat="1" applyFill="1" applyBorder="1"/>
    <xf numFmtId="164" fontId="0" fillId="5" borderId="8" xfId="0" applyNumberFormat="1" applyFill="1" applyBorder="1"/>
    <xf numFmtId="0" fontId="0" fillId="3" borderId="0" xfId="0" applyFill="1" applyBorder="1"/>
    <xf numFmtId="164" fontId="0" fillId="3" borderId="0" xfId="1" applyNumberFormat="1" applyFont="1" applyFill="1" applyBorder="1"/>
    <xf numFmtId="0" fontId="0" fillId="3" borderId="0" xfId="0" applyFill="1"/>
    <xf numFmtId="0" fontId="0" fillId="2" borderId="11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5" borderId="36" xfId="1" applyNumberFormat="1" applyFont="1" applyFill="1" applyBorder="1"/>
    <xf numFmtId="164" fontId="0" fillId="5" borderId="37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39" xfId="1" applyNumberFormat="1" applyFont="1" applyFill="1" applyBorder="1"/>
    <xf numFmtId="0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3" borderId="36" xfId="0" applyFill="1" applyBorder="1"/>
    <xf numFmtId="164" fontId="0" fillId="5" borderId="14" xfId="0" applyNumberFormat="1" applyFill="1" applyBorder="1"/>
    <xf numFmtId="0" fontId="0" fillId="5" borderId="13" xfId="0" applyFill="1" applyBorder="1"/>
    <xf numFmtId="0" fontId="0" fillId="5" borderId="22" xfId="0" applyFill="1" applyBorder="1"/>
    <xf numFmtId="0" fontId="0" fillId="5" borderId="14" xfId="0" applyFill="1" applyBorder="1"/>
    <xf numFmtId="43" fontId="0" fillId="5" borderId="26" xfId="1" applyNumberFormat="1" applyFont="1" applyFill="1" applyBorder="1"/>
    <xf numFmtId="43" fontId="0" fillId="5" borderId="5" xfId="1" applyNumberFormat="1" applyFont="1" applyFill="1" applyBorder="1"/>
    <xf numFmtId="43" fontId="0" fillId="5" borderId="14" xfId="1" applyNumberFormat="1" applyFont="1" applyFill="1" applyBorder="1"/>
    <xf numFmtId="43" fontId="0" fillId="4" borderId="14" xfId="1" applyNumberFormat="1" applyFont="1" applyFill="1" applyBorder="1"/>
    <xf numFmtId="43" fontId="0" fillId="4" borderId="30" xfId="1" applyNumberFormat="1" applyFont="1" applyFill="1" applyBorder="1"/>
    <xf numFmtId="43" fontId="0" fillId="2" borderId="19" xfId="0" applyNumberFormat="1" applyFill="1" applyBorder="1" applyAlignment="1">
      <alignment horizontal="right"/>
    </xf>
    <xf numFmtId="43" fontId="0" fillId="5" borderId="17" xfId="0" applyNumberFormat="1" applyFill="1" applyBorder="1"/>
    <xf numFmtId="43" fontId="0" fillId="5" borderId="18" xfId="0" applyNumberFormat="1" applyFill="1" applyBorder="1"/>
    <xf numFmtId="43" fontId="0" fillId="5" borderId="28" xfId="0" applyNumberFormat="1" applyFill="1" applyBorder="1"/>
    <xf numFmtId="43" fontId="0" fillId="5" borderId="9" xfId="1" applyNumberFormat="1" applyFont="1" applyFill="1" applyBorder="1"/>
    <xf numFmtId="43" fontId="0" fillId="5" borderId="10" xfId="1" applyNumberFormat="1" applyFont="1" applyFill="1" applyBorder="1"/>
    <xf numFmtId="164" fontId="0" fillId="5" borderId="25" xfId="0" applyNumberFormat="1" applyFill="1" applyBorder="1"/>
    <xf numFmtId="164" fontId="0" fillId="5" borderId="20" xfId="0" applyNumberFormat="1" applyFill="1" applyBorder="1"/>
    <xf numFmtId="164" fontId="0" fillId="5" borderId="22" xfId="0" applyNumberFormat="1" applyFill="1" applyBorder="1"/>
    <xf numFmtId="164" fontId="0" fillId="5" borderId="23" xfId="0" applyNumberFormat="1" applyFill="1" applyBorder="1"/>
    <xf numFmtId="43" fontId="0" fillId="5" borderId="8" xfId="1" applyNumberFormat="1" applyFont="1" applyFill="1" applyBorder="1"/>
    <xf numFmtId="1" fontId="0" fillId="5" borderId="29" xfId="0" applyNumberFormat="1" applyFill="1" applyBorder="1"/>
    <xf numFmtId="1" fontId="0" fillId="5" borderId="38" xfId="0" applyNumberFormat="1" applyFill="1" applyBorder="1"/>
    <xf numFmtId="1" fontId="0" fillId="5" borderId="9" xfId="0" applyNumberFormat="1" applyFill="1" applyBorder="1"/>
    <xf numFmtId="1" fontId="0" fillId="5" borderId="10" xfId="0" applyNumberFormat="1" applyFill="1" applyBorder="1"/>
    <xf numFmtId="1" fontId="0" fillId="4" borderId="38" xfId="0" applyNumberFormat="1" applyFill="1" applyBorder="1"/>
    <xf numFmtId="1" fontId="0" fillId="4" borderId="10" xfId="0" applyNumberFormat="1" applyFill="1" applyBorder="1"/>
    <xf numFmtId="164" fontId="0" fillId="0" borderId="0" xfId="0" applyNumberFormat="1"/>
    <xf numFmtId="0" fontId="0" fillId="3" borderId="40" xfId="0" applyFill="1" applyBorder="1"/>
    <xf numFmtId="43" fontId="3" fillId="6" borderId="29" xfId="1" applyNumberFormat="1" applyFont="1" applyFill="1" applyBorder="1"/>
    <xf numFmtId="43" fontId="3" fillId="6" borderId="9" xfId="1" applyNumberFormat="1" applyFont="1" applyFill="1" applyBorder="1"/>
    <xf numFmtId="43" fontId="3" fillId="6" borderId="38" xfId="1" applyNumberFormat="1" applyFont="1" applyFill="1" applyBorder="1"/>
    <xf numFmtId="43" fontId="3" fillId="6" borderId="10" xfId="1" applyNumberFormat="1" applyFont="1" applyFill="1" applyBorder="1"/>
    <xf numFmtId="0" fontId="2" fillId="3" borderId="0" xfId="0" applyFont="1" applyFill="1" applyBorder="1"/>
    <xf numFmtId="43" fontId="0" fillId="5" borderId="41" xfId="1" applyNumberFormat="1" applyFont="1" applyFill="1" applyBorder="1"/>
    <xf numFmtId="43" fontId="0" fillId="5" borderId="36" xfId="1" applyNumberFormat="1" applyFont="1" applyFill="1" applyBorder="1"/>
    <xf numFmtId="43" fontId="0" fillId="5" borderId="42" xfId="1" applyNumberFormat="1" applyFont="1" applyFill="1" applyBorder="1"/>
    <xf numFmtId="43" fontId="0" fillId="5" borderId="37" xfId="1" applyNumberFormat="1" applyFont="1" applyFill="1" applyBorder="1"/>
    <xf numFmtId="0" fontId="3" fillId="6" borderId="9" xfId="0" applyFont="1" applyFill="1" applyBorder="1"/>
    <xf numFmtId="0" fontId="3" fillId="3" borderId="0" xfId="0" applyFont="1" applyFill="1" applyBorder="1"/>
    <xf numFmtId="164" fontId="3" fillId="0" borderId="0" xfId="1" applyNumberFormat="1" applyFont="1" applyFill="1" applyBorder="1"/>
    <xf numFmtId="43" fontId="3" fillId="0" borderId="0" xfId="1" applyNumberFormat="1" applyFont="1" applyFill="1" applyBorder="1"/>
    <xf numFmtId="43" fontId="0" fillId="6" borderId="26" xfId="1" applyNumberFormat="1" applyFont="1" applyFill="1" applyBorder="1"/>
    <xf numFmtId="43" fontId="0" fillId="6" borderId="5" xfId="1" applyNumberFormat="1" applyFont="1" applyFill="1" applyBorder="1"/>
    <xf numFmtId="43" fontId="0" fillId="6" borderId="14" xfId="1" applyNumberFormat="1" applyFont="1" applyFill="1" applyBorder="1"/>
    <xf numFmtId="43" fontId="0" fillId="6" borderId="8" xfId="1" applyNumberFormat="1" applyFont="1" applyFill="1" applyBorder="1"/>
    <xf numFmtId="0" fontId="3" fillId="0" borderId="0" xfId="0" applyFont="1" applyAlignment="1">
      <alignment horizontal="center"/>
    </xf>
    <xf numFmtId="0" fontId="0" fillId="0" borderId="35" xfId="0" applyFill="1" applyBorder="1" applyAlignment="1"/>
    <xf numFmtId="1" fontId="0" fillId="0" borderId="0" xfId="0" applyNumberFormat="1"/>
    <xf numFmtId="164" fontId="0" fillId="0" borderId="0" xfId="1" applyNumberFormat="1" applyFont="1" applyFill="1" applyBorder="1" applyAlignment="1"/>
    <xf numFmtId="0" fontId="0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35" xfId="0" applyFill="1" applyBorder="1" applyAlignment="1">
      <alignment horizontal="center"/>
    </xf>
    <xf numFmtId="0" fontId="3" fillId="5" borderId="24" xfId="0" applyFont="1" applyFill="1" applyBorder="1"/>
    <xf numFmtId="0" fontId="3" fillId="5" borderId="13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43" fontId="3" fillId="6" borderId="26" xfId="1" applyNumberFormat="1" applyFont="1" applyFill="1" applyBorder="1"/>
    <xf numFmtId="43" fontId="3" fillId="6" borderId="5" xfId="1" applyNumberFormat="1" applyFont="1" applyFill="1" applyBorder="1"/>
    <xf numFmtId="43" fontId="3" fillId="6" borderId="14" xfId="1" applyNumberFormat="1" applyFont="1" applyFill="1" applyBorder="1"/>
    <xf numFmtId="43" fontId="3" fillId="6" borderId="8" xfId="1" applyNumberFormat="1" applyFont="1" applyFill="1" applyBorder="1"/>
    <xf numFmtId="0" fontId="3" fillId="5" borderId="25" xfId="0" applyFont="1" applyFill="1" applyBorder="1"/>
    <xf numFmtId="0" fontId="3" fillId="5" borderId="22" xfId="0" applyFont="1" applyFill="1" applyBorder="1"/>
    <xf numFmtId="0" fontId="3" fillId="5" borderId="20" xfId="0" applyFont="1" applyFill="1" applyBorder="1"/>
    <xf numFmtId="0" fontId="3" fillId="5" borderId="23" xfId="0" applyFont="1" applyFill="1" applyBorder="1"/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3" borderId="35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44" xfId="0" applyFont="1" applyBorder="1" applyAlignment="1">
      <alignment horizontal="center"/>
    </xf>
    <xf numFmtId="0" fontId="3" fillId="0" borderId="3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0</xdr:rowOff>
    </xdr:from>
    <xdr:to>
      <xdr:col>2</xdr:col>
      <xdr:colOff>0</xdr:colOff>
      <xdr:row>26</xdr:row>
      <xdr:rowOff>0</xdr:rowOff>
    </xdr:to>
    <xdr:cxnSp macro="">
      <xdr:nvCxnSpPr>
        <xdr:cNvPr id="3" name="Straight Connector 2"/>
        <xdr:cNvCxnSpPr/>
      </xdr:nvCxnSpPr>
      <xdr:spPr>
        <a:xfrm>
          <a:off x="1209675" y="762000"/>
          <a:ext cx="9525" cy="45529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25</xdr:row>
      <xdr:rowOff>200025</xdr:rowOff>
    </xdr:from>
    <xdr:to>
      <xdr:col>20</xdr:col>
      <xdr:colOff>0</xdr:colOff>
      <xdr:row>25</xdr:row>
      <xdr:rowOff>219075</xdr:rowOff>
    </xdr:to>
    <xdr:cxnSp macro="">
      <xdr:nvCxnSpPr>
        <xdr:cNvPr id="7" name="Straight Connector 6"/>
        <xdr:cNvCxnSpPr/>
      </xdr:nvCxnSpPr>
      <xdr:spPr>
        <a:xfrm flipV="1">
          <a:off x="1209675" y="5276850"/>
          <a:ext cx="10982325" cy="190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219075</xdr:rowOff>
    </xdr:from>
    <xdr:to>
      <xdr:col>8</xdr:col>
      <xdr:colOff>9525</xdr:colOff>
      <xdr:row>25</xdr:row>
      <xdr:rowOff>0</xdr:rowOff>
    </xdr:to>
    <xdr:cxnSp macro="">
      <xdr:nvCxnSpPr>
        <xdr:cNvPr id="9" name="Straight Connector 8"/>
        <xdr:cNvCxnSpPr/>
      </xdr:nvCxnSpPr>
      <xdr:spPr>
        <a:xfrm>
          <a:off x="2438400" y="5934075"/>
          <a:ext cx="2447925" cy="1905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19</xdr:row>
      <xdr:rowOff>0</xdr:rowOff>
    </xdr:from>
    <xdr:to>
      <xdr:col>10</xdr:col>
      <xdr:colOff>0</xdr:colOff>
      <xdr:row>25</xdr:row>
      <xdr:rowOff>9525</xdr:rowOff>
    </xdr:to>
    <xdr:cxnSp macro="">
      <xdr:nvCxnSpPr>
        <xdr:cNvPr id="11" name="Straight Connector 10"/>
        <xdr:cNvCxnSpPr/>
      </xdr:nvCxnSpPr>
      <xdr:spPr>
        <a:xfrm flipH="1">
          <a:off x="4867275" y="4524375"/>
          <a:ext cx="1228725" cy="14382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14</xdr:row>
      <xdr:rowOff>228600</xdr:rowOff>
    </xdr:from>
    <xdr:to>
      <xdr:col>13</xdr:col>
      <xdr:colOff>600075</xdr:colOff>
      <xdr:row>15</xdr:row>
      <xdr:rowOff>9525</xdr:rowOff>
    </xdr:to>
    <xdr:cxnSp macro="">
      <xdr:nvCxnSpPr>
        <xdr:cNvPr id="13" name="Straight Connector 12"/>
        <xdr:cNvCxnSpPr/>
      </xdr:nvCxnSpPr>
      <xdr:spPr>
        <a:xfrm>
          <a:off x="6134100" y="3533775"/>
          <a:ext cx="2390775" cy="19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</xdr:row>
      <xdr:rowOff>9525</xdr:rowOff>
    </xdr:from>
    <xdr:to>
      <xdr:col>10</xdr:col>
      <xdr:colOff>38100</xdr:colOff>
      <xdr:row>19</xdr:row>
      <xdr:rowOff>19050</xdr:rowOff>
    </xdr:to>
    <xdr:cxnSp macro="">
      <xdr:nvCxnSpPr>
        <xdr:cNvPr id="16" name="Straight Connector 15"/>
        <xdr:cNvCxnSpPr/>
      </xdr:nvCxnSpPr>
      <xdr:spPr>
        <a:xfrm flipH="1">
          <a:off x="6105525" y="3552825"/>
          <a:ext cx="28575" cy="9906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13</xdr:row>
      <xdr:rowOff>0</xdr:rowOff>
    </xdr:from>
    <xdr:to>
      <xdr:col>14</xdr:col>
      <xdr:colOff>47625</xdr:colOff>
      <xdr:row>15</xdr:row>
      <xdr:rowOff>28575</xdr:rowOff>
    </xdr:to>
    <xdr:cxnSp macro="">
      <xdr:nvCxnSpPr>
        <xdr:cNvPr id="18" name="Straight Connector 17"/>
        <xdr:cNvCxnSpPr/>
      </xdr:nvCxnSpPr>
      <xdr:spPr>
        <a:xfrm flipV="1">
          <a:off x="8543925" y="3067050"/>
          <a:ext cx="38100" cy="5048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12</xdr:row>
      <xdr:rowOff>209550</xdr:rowOff>
    </xdr:from>
    <xdr:to>
      <xdr:col>16</xdr:col>
      <xdr:colOff>28575</xdr:colOff>
      <xdr:row>12</xdr:row>
      <xdr:rowOff>219075</xdr:rowOff>
    </xdr:to>
    <xdr:cxnSp macro="">
      <xdr:nvCxnSpPr>
        <xdr:cNvPr id="22" name="Straight Connector 21"/>
        <xdr:cNvCxnSpPr/>
      </xdr:nvCxnSpPr>
      <xdr:spPr>
        <a:xfrm flipV="1">
          <a:off x="8582025" y="3038475"/>
          <a:ext cx="120015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7</xdr:row>
      <xdr:rowOff>9526</xdr:rowOff>
    </xdr:from>
    <xdr:to>
      <xdr:col>16</xdr:col>
      <xdr:colOff>47625</xdr:colOff>
      <xdr:row>13</xdr:row>
      <xdr:rowOff>0</xdr:rowOff>
    </xdr:to>
    <xdr:cxnSp macro="">
      <xdr:nvCxnSpPr>
        <xdr:cNvPr id="25" name="Straight Connector 24"/>
        <xdr:cNvCxnSpPr/>
      </xdr:nvCxnSpPr>
      <xdr:spPr>
        <a:xfrm flipV="1">
          <a:off x="9772650" y="1647826"/>
          <a:ext cx="28575" cy="141922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7</xdr:row>
      <xdr:rowOff>9525</xdr:rowOff>
    </xdr:from>
    <xdr:to>
      <xdr:col>20</xdr:col>
      <xdr:colOff>9525</xdr:colOff>
      <xdr:row>7</xdr:row>
      <xdr:rowOff>19050</xdr:rowOff>
    </xdr:to>
    <xdr:cxnSp macro="">
      <xdr:nvCxnSpPr>
        <xdr:cNvPr id="29" name="Straight Connector 28"/>
        <xdr:cNvCxnSpPr/>
      </xdr:nvCxnSpPr>
      <xdr:spPr>
        <a:xfrm>
          <a:off x="9801225" y="1647825"/>
          <a:ext cx="240030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24</xdr:row>
      <xdr:rowOff>228600</xdr:rowOff>
    </xdr:from>
    <xdr:to>
      <xdr:col>4</xdr:col>
      <xdr:colOff>9525</xdr:colOff>
      <xdr:row>25</xdr:row>
      <xdr:rowOff>209550</xdr:rowOff>
    </xdr:to>
    <xdr:cxnSp macro="">
      <xdr:nvCxnSpPr>
        <xdr:cNvPr id="32" name="Straight Connector 31"/>
        <xdr:cNvCxnSpPr/>
      </xdr:nvCxnSpPr>
      <xdr:spPr>
        <a:xfrm>
          <a:off x="2428875" y="5943600"/>
          <a:ext cx="19050" cy="2190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15</xdr:row>
      <xdr:rowOff>9525</xdr:rowOff>
    </xdr:from>
    <xdr:to>
      <xdr:col>16</xdr:col>
      <xdr:colOff>9525</xdr:colOff>
      <xdr:row>15</xdr:row>
      <xdr:rowOff>19050</xdr:rowOff>
    </xdr:to>
    <xdr:cxnSp macro="">
      <xdr:nvCxnSpPr>
        <xdr:cNvPr id="36" name="Straight Connector 35"/>
        <xdr:cNvCxnSpPr/>
      </xdr:nvCxnSpPr>
      <xdr:spPr>
        <a:xfrm flipV="1">
          <a:off x="8572500" y="3552825"/>
          <a:ext cx="1190625" cy="952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12</xdr:row>
      <xdr:rowOff>228600</xdr:rowOff>
    </xdr:from>
    <xdr:to>
      <xdr:col>16</xdr:col>
      <xdr:colOff>57150</xdr:colOff>
      <xdr:row>15</xdr:row>
      <xdr:rowOff>0</xdr:rowOff>
    </xdr:to>
    <xdr:cxnSp macro="">
      <xdr:nvCxnSpPr>
        <xdr:cNvPr id="39" name="Straight Connector 38"/>
        <xdr:cNvCxnSpPr/>
      </xdr:nvCxnSpPr>
      <xdr:spPr>
        <a:xfrm flipV="1">
          <a:off x="9763125" y="3057525"/>
          <a:ext cx="47625" cy="48577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13</xdr:row>
      <xdr:rowOff>9525</xdr:rowOff>
    </xdr:from>
    <xdr:to>
      <xdr:col>18</xdr:col>
      <xdr:colOff>19050</xdr:colOff>
      <xdr:row>13</xdr:row>
      <xdr:rowOff>19050</xdr:rowOff>
    </xdr:to>
    <xdr:cxnSp macro="">
      <xdr:nvCxnSpPr>
        <xdr:cNvPr id="41" name="Straight Connector 40"/>
        <xdr:cNvCxnSpPr/>
      </xdr:nvCxnSpPr>
      <xdr:spPr>
        <a:xfrm>
          <a:off x="9820275" y="3076575"/>
          <a:ext cx="1171575" cy="952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7</xdr:row>
      <xdr:rowOff>38100</xdr:rowOff>
    </xdr:from>
    <xdr:to>
      <xdr:col>18</xdr:col>
      <xdr:colOff>28575</xdr:colOff>
      <xdr:row>13</xdr:row>
      <xdr:rowOff>19050</xdr:rowOff>
    </xdr:to>
    <xdr:cxnSp macro="">
      <xdr:nvCxnSpPr>
        <xdr:cNvPr id="43" name="Straight Connector 42"/>
        <xdr:cNvCxnSpPr/>
      </xdr:nvCxnSpPr>
      <xdr:spPr>
        <a:xfrm flipV="1">
          <a:off x="10991850" y="1676400"/>
          <a:ext cx="9525" cy="1409700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13</xdr:row>
      <xdr:rowOff>0</xdr:rowOff>
    </xdr:from>
    <xdr:to>
      <xdr:col>14</xdr:col>
      <xdr:colOff>266700</xdr:colOff>
      <xdr:row>15</xdr:row>
      <xdr:rowOff>38100</xdr:rowOff>
    </xdr:to>
    <xdr:cxnSp macro="">
      <xdr:nvCxnSpPr>
        <xdr:cNvPr id="45" name="Straight Connector 44"/>
        <xdr:cNvCxnSpPr/>
      </xdr:nvCxnSpPr>
      <xdr:spPr>
        <a:xfrm flipV="1">
          <a:off x="8639175" y="3067050"/>
          <a:ext cx="161925" cy="514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381000</xdr:colOff>
      <xdr:row>12</xdr:row>
      <xdr:rowOff>219075</xdr:rowOff>
    </xdr:from>
    <xdr:to>
      <xdr:col>14</xdr:col>
      <xdr:colOff>533400</xdr:colOff>
      <xdr:row>15</xdr:row>
      <xdr:rowOff>28575</xdr:rowOff>
    </xdr:to>
    <xdr:cxnSp macro="">
      <xdr:nvCxnSpPr>
        <xdr:cNvPr id="47" name="Straight Connector 46"/>
        <xdr:cNvCxnSpPr/>
      </xdr:nvCxnSpPr>
      <xdr:spPr>
        <a:xfrm flipV="1">
          <a:off x="8915400" y="3048000"/>
          <a:ext cx="152400" cy="52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12</xdr:row>
      <xdr:rowOff>209550</xdr:rowOff>
    </xdr:from>
    <xdr:to>
      <xdr:col>15</xdr:col>
      <xdr:colOff>161925</xdr:colOff>
      <xdr:row>15</xdr:row>
      <xdr:rowOff>19050</xdr:rowOff>
    </xdr:to>
    <xdr:cxnSp macro="">
      <xdr:nvCxnSpPr>
        <xdr:cNvPr id="49" name="Straight Connector 48"/>
        <xdr:cNvCxnSpPr/>
      </xdr:nvCxnSpPr>
      <xdr:spPr>
        <a:xfrm flipV="1">
          <a:off x="9163050" y="3038475"/>
          <a:ext cx="142875" cy="52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13</xdr:row>
      <xdr:rowOff>0</xdr:rowOff>
    </xdr:from>
    <xdr:to>
      <xdr:col>15</xdr:col>
      <xdr:colOff>428625</xdr:colOff>
      <xdr:row>14</xdr:row>
      <xdr:rowOff>228600</xdr:rowOff>
    </xdr:to>
    <xdr:cxnSp macro="">
      <xdr:nvCxnSpPr>
        <xdr:cNvPr id="51" name="Straight Connector 50"/>
        <xdr:cNvCxnSpPr/>
      </xdr:nvCxnSpPr>
      <xdr:spPr>
        <a:xfrm flipV="1">
          <a:off x="9439275" y="3067050"/>
          <a:ext cx="133350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514350</xdr:colOff>
      <xdr:row>13</xdr:row>
      <xdr:rowOff>38100</xdr:rowOff>
    </xdr:from>
    <xdr:to>
      <xdr:col>16</xdr:col>
      <xdr:colOff>9525</xdr:colOff>
      <xdr:row>15</xdr:row>
      <xdr:rowOff>28575</xdr:rowOff>
    </xdr:to>
    <xdr:cxnSp macro="">
      <xdr:nvCxnSpPr>
        <xdr:cNvPr id="53" name="Straight Connector 52"/>
        <xdr:cNvCxnSpPr/>
      </xdr:nvCxnSpPr>
      <xdr:spPr>
        <a:xfrm flipV="1">
          <a:off x="9658350" y="3105150"/>
          <a:ext cx="1047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11</xdr:row>
      <xdr:rowOff>171450</xdr:rowOff>
    </xdr:from>
    <xdr:to>
      <xdr:col>16</xdr:col>
      <xdr:colOff>314325</xdr:colOff>
      <xdr:row>13</xdr:row>
      <xdr:rowOff>9525</xdr:rowOff>
    </xdr:to>
    <xdr:cxnSp macro="">
      <xdr:nvCxnSpPr>
        <xdr:cNvPr id="55" name="Straight Connector 54"/>
        <xdr:cNvCxnSpPr/>
      </xdr:nvCxnSpPr>
      <xdr:spPr>
        <a:xfrm flipH="1" flipV="1">
          <a:off x="9810750" y="2762250"/>
          <a:ext cx="257175" cy="314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10</xdr:row>
      <xdr:rowOff>66675</xdr:rowOff>
    </xdr:from>
    <xdr:to>
      <xdr:col>16</xdr:col>
      <xdr:colOff>590550</xdr:colOff>
      <xdr:row>13</xdr:row>
      <xdr:rowOff>9525</xdr:rowOff>
    </xdr:to>
    <xdr:cxnSp macro="">
      <xdr:nvCxnSpPr>
        <xdr:cNvPr id="57" name="Straight Connector 56"/>
        <xdr:cNvCxnSpPr/>
      </xdr:nvCxnSpPr>
      <xdr:spPr>
        <a:xfrm flipH="1" flipV="1">
          <a:off x="9810750" y="2419350"/>
          <a:ext cx="5334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</xdr:row>
      <xdr:rowOff>123825</xdr:rowOff>
    </xdr:from>
    <xdr:to>
      <xdr:col>17</xdr:col>
      <xdr:colOff>323850</xdr:colOff>
      <xdr:row>13</xdr:row>
      <xdr:rowOff>0</xdr:rowOff>
    </xdr:to>
    <xdr:cxnSp macro="">
      <xdr:nvCxnSpPr>
        <xdr:cNvPr id="59" name="Straight Connector 58"/>
        <xdr:cNvCxnSpPr/>
      </xdr:nvCxnSpPr>
      <xdr:spPr>
        <a:xfrm flipH="1" flipV="1">
          <a:off x="9810750" y="2000250"/>
          <a:ext cx="876300" cy="1066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171450</xdr:colOff>
      <xdr:row>7</xdr:row>
      <xdr:rowOff>28575</xdr:rowOff>
    </xdr:from>
    <xdr:to>
      <xdr:col>17</xdr:col>
      <xdr:colOff>590550</xdr:colOff>
      <xdr:row>12</xdr:row>
      <xdr:rowOff>152400</xdr:rowOff>
    </xdr:to>
    <xdr:cxnSp macro="">
      <xdr:nvCxnSpPr>
        <xdr:cNvPr id="61" name="Straight Connector 60"/>
        <xdr:cNvCxnSpPr/>
      </xdr:nvCxnSpPr>
      <xdr:spPr>
        <a:xfrm flipH="1" flipV="1">
          <a:off x="9925050" y="1666875"/>
          <a:ext cx="1028700" cy="1314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514350</xdr:colOff>
      <xdr:row>7</xdr:row>
      <xdr:rowOff>19050</xdr:rowOff>
    </xdr:from>
    <xdr:to>
      <xdr:col>18</xdr:col>
      <xdr:colOff>19050</xdr:colOff>
      <xdr:row>10</xdr:row>
      <xdr:rowOff>219075</xdr:rowOff>
    </xdr:to>
    <xdr:cxnSp macro="">
      <xdr:nvCxnSpPr>
        <xdr:cNvPr id="63" name="Straight Connector 62"/>
        <xdr:cNvCxnSpPr/>
      </xdr:nvCxnSpPr>
      <xdr:spPr>
        <a:xfrm flipH="1" flipV="1">
          <a:off x="10267950" y="1657350"/>
          <a:ext cx="723900" cy="914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7</xdr:row>
      <xdr:rowOff>28575</xdr:rowOff>
    </xdr:from>
    <xdr:to>
      <xdr:col>18</xdr:col>
      <xdr:colOff>28575</xdr:colOff>
      <xdr:row>8</xdr:row>
      <xdr:rowOff>219075</xdr:rowOff>
    </xdr:to>
    <xdr:cxnSp macro="">
      <xdr:nvCxnSpPr>
        <xdr:cNvPr id="65" name="Straight Connector 64"/>
        <xdr:cNvCxnSpPr/>
      </xdr:nvCxnSpPr>
      <xdr:spPr>
        <a:xfrm flipH="1" flipV="1">
          <a:off x="10629900" y="1666875"/>
          <a:ext cx="371475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15</xdr:row>
      <xdr:rowOff>133350</xdr:rowOff>
    </xdr:from>
    <xdr:to>
      <xdr:col>14</xdr:col>
      <xdr:colOff>323850</xdr:colOff>
      <xdr:row>18</xdr:row>
      <xdr:rowOff>123825</xdr:rowOff>
    </xdr:to>
    <xdr:cxnSp macro="">
      <xdr:nvCxnSpPr>
        <xdr:cNvPr id="67" name="Straight Arrow Connector 66"/>
        <xdr:cNvCxnSpPr/>
      </xdr:nvCxnSpPr>
      <xdr:spPr>
        <a:xfrm flipV="1">
          <a:off x="8610600" y="3676650"/>
          <a:ext cx="247650" cy="73342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504825</xdr:colOff>
      <xdr:row>13</xdr:row>
      <xdr:rowOff>133350</xdr:rowOff>
    </xdr:from>
    <xdr:to>
      <xdr:col>18</xdr:col>
      <xdr:colOff>114300</xdr:colOff>
      <xdr:row>15</xdr:row>
      <xdr:rowOff>180975</xdr:rowOff>
    </xdr:to>
    <xdr:cxnSp macro="">
      <xdr:nvCxnSpPr>
        <xdr:cNvPr id="69" name="Straight Arrow Connector 68"/>
        <xdr:cNvCxnSpPr/>
      </xdr:nvCxnSpPr>
      <xdr:spPr>
        <a:xfrm flipH="1" flipV="1">
          <a:off x="10868025" y="3200400"/>
          <a:ext cx="219075" cy="5238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0</xdr:rowOff>
    </xdr:from>
    <xdr:to>
      <xdr:col>2</xdr:col>
      <xdr:colOff>0</xdr:colOff>
      <xdr:row>26</xdr:row>
      <xdr:rowOff>0</xdr:rowOff>
    </xdr:to>
    <xdr:cxnSp macro="">
      <xdr:nvCxnSpPr>
        <xdr:cNvPr id="2" name="Straight Connector 1"/>
        <xdr:cNvCxnSpPr/>
      </xdr:nvCxnSpPr>
      <xdr:spPr>
        <a:xfrm>
          <a:off x="1209675" y="1638300"/>
          <a:ext cx="9525" cy="45529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25</xdr:row>
      <xdr:rowOff>200025</xdr:rowOff>
    </xdr:from>
    <xdr:to>
      <xdr:col>20</xdr:col>
      <xdr:colOff>0</xdr:colOff>
      <xdr:row>25</xdr:row>
      <xdr:rowOff>219075</xdr:rowOff>
    </xdr:to>
    <xdr:cxnSp macro="">
      <xdr:nvCxnSpPr>
        <xdr:cNvPr id="3" name="Straight Connector 2"/>
        <xdr:cNvCxnSpPr/>
      </xdr:nvCxnSpPr>
      <xdr:spPr>
        <a:xfrm flipV="1">
          <a:off x="1209675" y="6153150"/>
          <a:ext cx="10982325" cy="190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219075</xdr:rowOff>
    </xdr:from>
    <xdr:to>
      <xdr:col>8</xdr:col>
      <xdr:colOff>9525</xdr:colOff>
      <xdr:row>25</xdr:row>
      <xdr:rowOff>0</xdr:rowOff>
    </xdr:to>
    <xdr:cxnSp macro="">
      <xdr:nvCxnSpPr>
        <xdr:cNvPr id="4" name="Straight Connector 3"/>
        <xdr:cNvCxnSpPr/>
      </xdr:nvCxnSpPr>
      <xdr:spPr>
        <a:xfrm>
          <a:off x="2438400" y="5934075"/>
          <a:ext cx="2447925" cy="1905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19</xdr:row>
      <xdr:rowOff>0</xdr:rowOff>
    </xdr:from>
    <xdr:to>
      <xdr:col>10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>
        <a:xfrm flipH="1">
          <a:off x="4867275" y="4524375"/>
          <a:ext cx="1228725" cy="14382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14</xdr:row>
      <xdr:rowOff>228600</xdr:rowOff>
    </xdr:from>
    <xdr:to>
      <xdr:col>13</xdr:col>
      <xdr:colOff>600075</xdr:colOff>
      <xdr:row>15</xdr:row>
      <xdr:rowOff>9525</xdr:rowOff>
    </xdr:to>
    <xdr:cxnSp macro="">
      <xdr:nvCxnSpPr>
        <xdr:cNvPr id="6" name="Straight Connector 5"/>
        <xdr:cNvCxnSpPr/>
      </xdr:nvCxnSpPr>
      <xdr:spPr>
        <a:xfrm>
          <a:off x="6134100" y="3533775"/>
          <a:ext cx="2390775" cy="19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</xdr:row>
      <xdr:rowOff>9525</xdr:rowOff>
    </xdr:from>
    <xdr:to>
      <xdr:col>10</xdr:col>
      <xdr:colOff>38100</xdr:colOff>
      <xdr:row>19</xdr:row>
      <xdr:rowOff>19050</xdr:rowOff>
    </xdr:to>
    <xdr:cxnSp macro="">
      <xdr:nvCxnSpPr>
        <xdr:cNvPr id="7" name="Straight Connector 6"/>
        <xdr:cNvCxnSpPr/>
      </xdr:nvCxnSpPr>
      <xdr:spPr>
        <a:xfrm flipH="1">
          <a:off x="6105525" y="3552825"/>
          <a:ext cx="28575" cy="9906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13</xdr:row>
      <xdr:rowOff>0</xdr:rowOff>
    </xdr:from>
    <xdr:to>
      <xdr:col>14</xdr:col>
      <xdr:colOff>47625</xdr:colOff>
      <xdr:row>15</xdr:row>
      <xdr:rowOff>28575</xdr:rowOff>
    </xdr:to>
    <xdr:cxnSp macro="">
      <xdr:nvCxnSpPr>
        <xdr:cNvPr id="8" name="Straight Connector 7"/>
        <xdr:cNvCxnSpPr/>
      </xdr:nvCxnSpPr>
      <xdr:spPr>
        <a:xfrm flipV="1">
          <a:off x="8543925" y="3067050"/>
          <a:ext cx="38100" cy="5048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12</xdr:row>
      <xdr:rowOff>209550</xdr:rowOff>
    </xdr:from>
    <xdr:to>
      <xdr:col>16</xdr:col>
      <xdr:colOff>28575</xdr:colOff>
      <xdr:row>12</xdr:row>
      <xdr:rowOff>219075</xdr:rowOff>
    </xdr:to>
    <xdr:cxnSp macro="">
      <xdr:nvCxnSpPr>
        <xdr:cNvPr id="9" name="Straight Connector 8"/>
        <xdr:cNvCxnSpPr/>
      </xdr:nvCxnSpPr>
      <xdr:spPr>
        <a:xfrm flipV="1">
          <a:off x="8582025" y="3038475"/>
          <a:ext cx="120015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7</xdr:row>
      <xdr:rowOff>9526</xdr:rowOff>
    </xdr:from>
    <xdr:to>
      <xdr:col>16</xdr:col>
      <xdr:colOff>47625</xdr:colOff>
      <xdr:row>13</xdr:row>
      <xdr:rowOff>0</xdr:rowOff>
    </xdr:to>
    <xdr:cxnSp macro="">
      <xdr:nvCxnSpPr>
        <xdr:cNvPr id="10" name="Straight Connector 9"/>
        <xdr:cNvCxnSpPr/>
      </xdr:nvCxnSpPr>
      <xdr:spPr>
        <a:xfrm flipV="1">
          <a:off x="9772650" y="1647826"/>
          <a:ext cx="28575" cy="141922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7</xdr:row>
      <xdr:rowOff>9525</xdr:rowOff>
    </xdr:from>
    <xdr:to>
      <xdr:col>20</xdr:col>
      <xdr:colOff>9525</xdr:colOff>
      <xdr:row>7</xdr:row>
      <xdr:rowOff>19050</xdr:rowOff>
    </xdr:to>
    <xdr:cxnSp macro="">
      <xdr:nvCxnSpPr>
        <xdr:cNvPr id="11" name="Straight Connector 10"/>
        <xdr:cNvCxnSpPr/>
      </xdr:nvCxnSpPr>
      <xdr:spPr>
        <a:xfrm>
          <a:off x="9801225" y="1647825"/>
          <a:ext cx="240030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24</xdr:row>
      <xdr:rowOff>228600</xdr:rowOff>
    </xdr:from>
    <xdr:to>
      <xdr:col>4</xdr:col>
      <xdr:colOff>9525</xdr:colOff>
      <xdr:row>25</xdr:row>
      <xdr:rowOff>209550</xdr:rowOff>
    </xdr:to>
    <xdr:cxnSp macro="">
      <xdr:nvCxnSpPr>
        <xdr:cNvPr id="12" name="Straight Connector 11"/>
        <xdr:cNvCxnSpPr/>
      </xdr:nvCxnSpPr>
      <xdr:spPr>
        <a:xfrm>
          <a:off x="2428875" y="5943600"/>
          <a:ext cx="19050" cy="2190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7</xdr:row>
      <xdr:rowOff>9525</xdr:rowOff>
    </xdr:from>
    <xdr:to>
      <xdr:col>16</xdr:col>
      <xdr:colOff>95250</xdr:colOff>
      <xdr:row>7</xdr:row>
      <xdr:rowOff>19050</xdr:rowOff>
    </xdr:to>
    <xdr:cxnSp macro="">
      <xdr:nvCxnSpPr>
        <xdr:cNvPr id="13" name="Straight Connector 12"/>
        <xdr:cNvCxnSpPr/>
      </xdr:nvCxnSpPr>
      <xdr:spPr>
        <a:xfrm flipV="1">
          <a:off x="8658225" y="1647825"/>
          <a:ext cx="1190625" cy="952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7</xdr:row>
      <xdr:rowOff>0</xdr:rowOff>
    </xdr:from>
    <xdr:to>
      <xdr:col>14</xdr:col>
      <xdr:colOff>95250</xdr:colOff>
      <xdr:row>12</xdr:row>
      <xdr:rowOff>209550</xdr:rowOff>
    </xdr:to>
    <xdr:cxnSp macro="">
      <xdr:nvCxnSpPr>
        <xdr:cNvPr id="16" name="Straight Connector 15"/>
        <xdr:cNvCxnSpPr/>
      </xdr:nvCxnSpPr>
      <xdr:spPr>
        <a:xfrm flipV="1">
          <a:off x="8591550" y="1638300"/>
          <a:ext cx="38100" cy="140017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7</xdr:row>
      <xdr:rowOff>57150</xdr:rowOff>
    </xdr:from>
    <xdr:to>
      <xdr:col>14</xdr:col>
      <xdr:colOff>447675</xdr:colOff>
      <xdr:row>12</xdr:row>
      <xdr:rowOff>209550</xdr:rowOff>
    </xdr:to>
    <xdr:cxnSp macro="">
      <xdr:nvCxnSpPr>
        <xdr:cNvPr id="17" name="Straight Connector 16"/>
        <xdr:cNvCxnSpPr/>
      </xdr:nvCxnSpPr>
      <xdr:spPr>
        <a:xfrm flipV="1">
          <a:off x="8667750" y="1695450"/>
          <a:ext cx="314325" cy="1343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381000</xdr:colOff>
      <xdr:row>7</xdr:row>
      <xdr:rowOff>85725</xdr:rowOff>
    </xdr:from>
    <xdr:to>
      <xdr:col>15</xdr:col>
      <xdr:colOff>104775</xdr:colOff>
      <xdr:row>12</xdr:row>
      <xdr:rowOff>228601</xdr:rowOff>
    </xdr:to>
    <xdr:cxnSp macro="">
      <xdr:nvCxnSpPr>
        <xdr:cNvPr id="18" name="Straight Connector 17"/>
        <xdr:cNvCxnSpPr/>
      </xdr:nvCxnSpPr>
      <xdr:spPr>
        <a:xfrm flipV="1">
          <a:off x="8915400" y="1724025"/>
          <a:ext cx="333375" cy="13335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6</xdr:row>
      <xdr:rowOff>171450</xdr:rowOff>
    </xdr:from>
    <xdr:to>
      <xdr:col>15</xdr:col>
      <xdr:colOff>390525</xdr:colOff>
      <xdr:row>12</xdr:row>
      <xdr:rowOff>209551</xdr:rowOff>
    </xdr:to>
    <xdr:cxnSp macro="">
      <xdr:nvCxnSpPr>
        <xdr:cNvPr id="19" name="Straight Connector 18"/>
        <xdr:cNvCxnSpPr/>
      </xdr:nvCxnSpPr>
      <xdr:spPr>
        <a:xfrm flipV="1">
          <a:off x="9172575" y="1619250"/>
          <a:ext cx="361950" cy="14192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285750</xdr:colOff>
      <xdr:row>7</xdr:row>
      <xdr:rowOff>104775</xdr:rowOff>
    </xdr:from>
    <xdr:to>
      <xdr:col>15</xdr:col>
      <xdr:colOff>600075</xdr:colOff>
      <xdr:row>12</xdr:row>
      <xdr:rowOff>190501</xdr:rowOff>
    </xdr:to>
    <xdr:cxnSp macro="">
      <xdr:nvCxnSpPr>
        <xdr:cNvPr id="20" name="Straight Connector 19"/>
        <xdr:cNvCxnSpPr/>
      </xdr:nvCxnSpPr>
      <xdr:spPr>
        <a:xfrm flipV="1">
          <a:off x="9429750" y="1743075"/>
          <a:ext cx="314325" cy="1276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504825</xdr:colOff>
      <xdr:row>10</xdr:row>
      <xdr:rowOff>209550</xdr:rowOff>
    </xdr:from>
    <xdr:to>
      <xdr:col>16</xdr:col>
      <xdr:colOff>0</xdr:colOff>
      <xdr:row>12</xdr:row>
      <xdr:rowOff>200025</xdr:rowOff>
    </xdr:to>
    <xdr:cxnSp macro="">
      <xdr:nvCxnSpPr>
        <xdr:cNvPr id="21" name="Straight Connector 20"/>
        <xdr:cNvCxnSpPr/>
      </xdr:nvCxnSpPr>
      <xdr:spPr>
        <a:xfrm flipV="1">
          <a:off x="9648825" y="2562225"/>
          <a:ext cx="1047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7</xdr:row>
      <xdr:rowOff>47625</xdr:rowOff>
    </xdr:from>
    <xdr:to>
      <xdr:col>14</xdr:col>
      <xdr:colOff>219075</xdr:colOff>
      <xdr:row>9</xdr:row>
      <xdr:rowOff>38100</xdr:rowOff>
    </xdr:to>
    <xdr:cxnSp macro="">
      <xdr:nvCxnSpPr>
        <xdr:cNvPr id="27" name="Straight Connector 26"/>
        <xdr:cNvCxnSpPr/>
      </xdr:nvCxnSpPr>
      <xdr:spPr>
        <a:xfrm flipV="1">
          <a:off x="8648700" y="1685925"/>
          <a:ext cx="1047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47626</xdr:colOff>
      <xdr:row>13</xdr:row>
      <xdr:rowOff>114301</xdr:rowOff>
    </xdr:from>
    <xdr:to>
      <xdr:col>15</xdr:col>
      <xdr:colOff>581025</xdr:colOff>
      <xdr:row>15</xdr:row>
      <xdr:rowOff>95250</xdr:rowOff>
    </xdr:to>
    <xdr:cxnSp macro="">
      <xdr:nvCxnSpPr>
        <xdr:cNvPr id="29" name="Straight Arrow Connector 28"/>
        <xdr:cNvCxnSpPr/>
      </xdr:nvCxnSpPr>
      <xdr:spPr>
        <a:xfrm flipH="1" flipV="1">
          <a:off x="9191626" y="3181351"/>
          <a:ext cx="533399" cy="45719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showGridLines="0" topLeftCell="A16" zoomScale="150" zoomScaleNormal="150" workbookViewId="0">
      <selection activeCell="D43" sqref="D43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39" t="s">
        <v>24</v>
      </c>
      <c r="C2" s="140"/>
      <c r="D2" s="47"/>
      <c r="E2" s="47"/>
      <c r="I2" s="141" t="s">
        <v>3</v>
      </c>
      <c r="J2" s="142"/>
    </row>
    <row r="3" spans="2:14" ht="15.75" thickBot="1" x14ac:dyDescent="0.3">
      <c r="B3" s="139" t="s">
        <v>33</v>
      </c>
      <c r="C3" s="140"/>
      <c r="D3" s="47"/>
      <c r="E3" s="47"/>
      <c r="I3" s="7">
        <v>2.5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43" t="s">
        <v>21</v>
      </c>
      <c r="E5" s="144"/>
      <c r="F5" s="145"/>
      <c r="G5" s="125" t="s">
        <v>19</v>
      </c>
      <c r="H5" s="126"/>
      <c r="I5" s="127"/>
      <c r="J5" s="1"/>
      <c r="K5" s="1"/>
    </row>
    <row r="6" spans="2:14" x14ac:dyDescent="0.25">
      <c r="B6" s="136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7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7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7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7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8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25" t="s">
        <v>20</v>
      </c>
      <c r="H12" s="126"/>
      <c r="I12" s="127"/>
      <c r="J12" s="41"/>
      <c r="K12" s="41"/>
    </row>
    <row r="13" spans="2:14" x14ac:dyDescent="0.25">
      <c r="B13" s="128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29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29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29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30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31" t="s">
        <v>23</v>
      </c>
      <c r="E18" s="131"/>
      <c r="F18" s="131"/>
      <c r="G18" s="131"/>
      <c r="H18" s="131"/>
      <c r="I18" s="132"/>
      <c r="J18" s="133" t="s">
        <v>22</v>
      </c>
      <c r="K18" s="134"/>
      <c r="L18" s="4"/>
    </row>
    <row r="19" spans="2:15" ht="15" customHeight="1" x14ac:dyDescent="0.25">
      <c r="B19" s="121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2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2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2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2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2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3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91" t="s">
        <v>58</v>
      </c>
      <c r="D32" s="92"/>
      <c r="E32" s="92"/>
      <c r="F32" s="92"/>
      <c r="G32" s="93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91"/>
      <c r="D33" s="92"/>
      <c r="E33" s="92"/>
      <c r="F33" s="92"/>
      <c r="G33" s="93"/>
      <c r="H33" s="48"/>
      <c r="I33" s="48"/>
      <c r="J33" s="50"/>
      <c r="K33" s="50"/>
      <c r="L33" s="3"/>
      <c r="O33" s="2"/>
    </row>
    <row r="34" spans="2:15" ht="21.75" thickBot="1" x14ac:dyDescent="0.3">
      <c r="B34" s="135" t="s">
        <v>27</v>
      </c>
      <c r="C34" s="135"/>
      <c r="D34" s="99"/>
      <c r="E34" s="99"/>
      <c r="F34" s="99"/>
      <c r="G34" s="99"/>
      <c r="H34" s="99"/>
      <c r="I34" s="99"/>
      <c r="J34" s="99"/>
      <c r="K34" s="99"/>
      <c r="L34" s="3"/>
      <c r="O34" s="2"/>
    </row>
    <row r="35" spans="2:15" ht="15" customHeight="1" x14ac:dyDescent="0.25">
      <c r="B35" s="121" t="s">
        <v>28</v>
      </c>
      <c r="C35" s="10" t="s">
        <v>29</v>
      </c>
      <c r="D35" s="22">
        <f t="shared" ref="D35:K35" si="9">D19+D20</f>
        <v>10</v>
      </c>
      <c r="E35" s="54">
        <f t="shared" si="9"/>
        <v>10</v>
      </c>
      <c r="F35" s="54">
        <f t="shared" si="9"/>
        <v>50</v>
      </c>
      <c r="G35" s="22">
        <f t="shared" si="9"/>
        <v>160</v>
      </c>
      <c r="H35" s="23">
        <f t="shared" si="9"/>
        <v>160</v>
      </c>
      <c r="I35" s="24">
        <f t="shared" si="9"/>
        <v>200</v>
      </c>
      <c r="J35" s="15">
        <f t="shared" si="9"/>
        <v>300</v>
      </c>
      <c r="K35" s="16">
        <f t="shared" si="9"/>
        <v>300</v>
      </c>
      <c r="L35" s="3"/>
    </row>
    <row r="36" spans="2:15" ht="15" customHeight="1" x14ac:dyDescent="0.25">
      <c r="B36" s="122"/>
      <c r="C36" s="12" t="s">
        <v>30</v>
      </c>
      <c r="D36" s="94">
        <f>G32</f>
        <v>22.372881355932204</v>
      </c>
      <c r="E36" s="95">
        <f>G32</f>
        <v>22.372881355932204</v>
      </c>
      <c r="F36" s="96">
        <f>G32</f>
        <v>22.372881355932204</v>
      </c>
      <c r="G36" s="94">
        <f>G32</f>
        <v>22.372881355932204</v>
      </c>
      <c r="H36" s="95">
        <f>G32</f>
        <v>22.372881355932204</v>
      </c>
      <c r="I36" s="97">
        <f>G32</f>
        <v>22.372881355932204</v>
      </c>
      <c r="J36" s="60">
        <v>17.5</v>
      </c>
      <c r="K36" s="61">
        <v>17.5</v>
      </c>
      <c r="L36" s="3"/>
    </row>
    <row r="37" spans="2:15" x14ac:dyDescent="0.25">
      <c r="B37" s="122"/>
      <c r="C37" s="11" t="s">
        <v>31</v>
      </c>
      <c r="D37" s="25">
        <v>10</v>
      </c>
      <c r="E37" s="55">
        <v>10</v>
      </c>
      <c r="F37" s="55">
        <v>50</v>
      </c>
      <c r="G37" s="25">
        <v>160</v>
      </c>
      <c r="H37" s="26">
        <v>160</v>
      </c>
      <c r="I37" s="27">
        <v>200</v>
      </c>
      <c r="J37" s="17">
        <v>300</v>
      </c>
      <c r="K37" s="18">
        <v>300</v>
      </c>
      <c r="L37" s="4"/>
    </row>
    <row r="38" spans="2:15" x14ac:dyDescent="0.25">
      <c r="B38" s="122"/>
      <c r="C38" s="11" t="s">
        <v>32</v>
      </c>
      <c r="D38" s="57">
        <v>17.5</v>
      </c>
      <c r="E38" s="58">
        <v>17.5</v>
      </c>
      <c r="F38" s="59">
        <v>17.5</v>
      </c>
      <c r="G38" s="57">
        <v>17.5</v>
      </c>
      <c r="H38" s="58">
        <v>17.5</v>
      </c>
      <c r="I38" s="72">
        <v>17.5</v>
      </c>
      <c r="J38" s="60">
        <v>17.5</v>
      </c>
      <c r="K38" s="61">
        <v>17.5</v>
      </c>
      <c r="L38" s="5"/>
    </row>
    <row r="39" spans="2:15" x14ac:dyDescent="0.25">
      <c r="B39" s="122"/>
      <c r="C39" s="12" t="s">
        <v>41</v>
      </c>
      <c r="D39" s="68">
        <f>D37*D38</f>
        <v>175</v>
      </c>
      <c r="E39" s="69">
        <f t="shared" ref="E39:K39" si="10">E37*E38</f>
        <v>175</v>
      </c>
      <c r="F39" s="70">
        <f t="shared" si="10"/>
        <v>875</v>
      </c>
      <c r="G39" s="68">
        <f t="shared" si="10"/>
        <v>2800</v>
      </c>
      <c r="H39" s="69">
        <f t="shared" si="10"/>
        <v>2800</v>
      </c>
      <c r="I39" s="71">
        <f t="shared" si="10"/>
        <v>3500</v>
      </c>
      <c r="J39" s="19">
        <f>J37*J38</f>
        <v>5250</v>
      </c>
      <c r="K39" s="21">
        <f t="shared" si="10"/>
        <v>5250</v>
      </c>
      <c r="L39" s="5"/>
    </row>
    <row r="40" spans="2:15" ht="15.75" thickBot="1" x14ac:dyDescent="0.3">
      <c r="B40" s="123"/>
      <c r="C40" s="14" t="s">
        <v>47</v>
      </c>
      <c r="D40" s="73">
        <f t="shared" ref="D40:I40" si="11">(D36*D35)-(D37*D38)</f>
        <v>48.728813559322049</v>
      </c>
      <c r="E40" s="74">
        <f t="shared" si="11"/>
        <v>48.728813559322049</v>
      </c>
      <c r="F40" s="74">
        <f t="shared" si="11"/>
        <v>243.64406779661022</v>
      </c>
      <c r="G40" s="73">
        <f t="shared" si="11"/>
        <v>779.66101694915278</v>
      </c>
      <c r="H40" s="75">
        <f t="shared" si="11"/>
        <v>779.66101694915278</v>
      </c>
      <c r="I40" s="76">
        <f t="shared" si="11"/>
        <v>974.57627118644086</v>
      </c>
      <c r="J40" s="77">
        <f>(J35*J36)-(J37*J38)</f>
        <v>0</v>
      </c>
      <c r="K40" s="78">
        <f t="shared" ref="K40" si="12">(K35*K36)-(K37*K38)</f>
        <v>0</v>
      </c>
      <c r="L40" s="3"/>
    </row>
    <row r="41" spans="2:15" x14ac:dyDescent="0.25">
      <c r="B41" s="51"/>
      <c r="C41" s="39"/>
      <c r="D41" s="101"/>
      <c r="E41" s="48"/>
      <c r="F41" s="48"/>
      <c r="G41" s="101"/>
      <c r="H41" s="48"/>
      <c r="I41" s="48"/>
      <c r="J41" s="102"/>
      <c r="K41" s="50"/>
      <c r="L41" s="3"/>
      <c r="O41" s="2"/>
    </row>
    <row r="42" spans="2:15" x14ac:dyDescent="0.25">
      <c r="C42" s="85" t="s">
        <v>41</v>
      </c>
      <c r="D42" s="79">
        <f>SUM(D39:K39)</f>
        <v>20825</v>
      </c>
      <c r="G42" s="79"/>
      <c r="J42" s="79"/>
    </row>
    <row r="43" spans="2:15" x14ac:dyDescent="0.25">
      <c r="C43" s="85" t="s">
        <v>42</v>
      </c>
      <c r="D43" s="79">
        <f>MAX(0,D27+D28+SUM(D40:K40))</f>
        <v>3875.0000000000009</v>
      </c>
      <c r="G43" s="100"/>
      <c r="J43" s="79"/>
    </row>
    <row r="44" spans="2:15" x14ac:dyDescent="0.25">
      <c r="C44" s="85" t="s">
        <v>55</v>
      </c>
      <c r="D44" s="79">
        <f>SUM(D42:D43)</f>
        <v>24700</v>
      </c>
      <c r="G44" s="79"/>
      <c r="J44" s="79"/>
    </row>
    <row r="45" spans="2:15" ht="15.75" thickBot="1" x14ac:dyDescent="0.3">
      <c r="D45" s="124" t="s">
        <v>49</v>
      </c>
      <c r="E45" s="124"/>
      <c r="F45" s="124"/>
      <c r="G45" s="124"/>
      <c r="H45" s="124"/>
      <c r="I45" s="124"/>
      <c r="J45" s="124"/>
      <c r="K45" s="124"/>
    </row>
    <row r="46" spans="2:15" ht="15" customHeight="1" x14ac:dyDescent="0.25">
      <c r="B46" s="121" t="s">
        <v>35</v>
      </c>
      <c r="C46" s="10" t="s">
        <v>36</v>
      </c>
      <c r="D46" s="22">
        <v>10</v>
      </c>
      <c r="E46" s="54">
        <v>10</v>
      </c>
      <c r="F46" s="54">
        <v>50</v>
      </c>
      <c r="G46" s="22">
        <v>160</v>
      </c>
      <c r="H46" s="23">
        <v>160</v>
      </c>
      <c r="I46" s="24">
        <v>200</v>
      </c>
      <c r="J46" s="15">
        <v>300</v>
      </c>
      <c r="K46" s="16">
        <v>300</v>
      </c>
      <c r="L46" s="3"/>
    </row>
    <row r="47" spans="2:15" ht="15" customHeight="1" x14ac:dyDescent="0.25">
      <c r="B47" s="122"/>
      <c r="C47" s="12" t="s">
        <v>37</v>
      </c>
      <c r="D47" s="94">
        <f>G32</f>
        <v>22.372881355932204</v>
      </c>
      <c r="E47" s="95">
        <f>G32</f>
        <v>22.372881355932204</v>
      </c>
      <c r="F47" s="96">
        <f>G32</f>
        <v>22.372881355932204</v>
      </c>
      <c r="G47" s="94">
        <f>G32</f>
        <v>22.372881355932204</v>
      </c>
      <c r="H47" s="95">
        <f>G32</f>
        <v>22.372881355932204</v>
      </c>
      <c r="I47" s="97">
        <f>G32</f>
        <v>22.372881355932204</v>
      </c>
      <c r="J47" s="60">
        <v>17.5</v>
      </c>
      <c r="K47" s="61">
        <v>17.5</v>
      </c>
      <c r="L47" s="3"/>
    </row>
    <row r="48" spans="2:15" x14ac:dyDescent="0.25">
      <c r="B48" s="122"/>
      <c r="C48" s="11" t="s">
        <v>40</v>
      </c>
      <c r="D48" s="25">
        <v>10</v>
      </c>
      <c r="E48" s="55">
        <v>10</v>
      </c>
      <c r="F48" s="55">
        <v>50</v>
      </c>
      <c r="G48" s="25">
        <v>160</v>
      </c>
      <c r="H48" s="26">
        <v>160</v>
      </c>
      <c r="I48" s="27">
        <v>200</v>
      </c>
      <c r="J48" s="17">
        <v>300</v>
      </c>
      <c r="K48" s="18">
        <v>300</v>
      </c>
      <c r="L48" s="4"/>
    </row>
    <row r="49" spans="2:12" x14ac:dyDescent="0.25">
      <c r="B49" s="122"/>
      <c r="C49" s="11" t="s">
        <v>38</v>
      </c>
      <c r="D49" s="57">
        <v>17.5</v>
      </c>
      <c r="E49" s="58">
        <v>17.5</v>
      </c>
      <c r="F49" s="59">
        <v>17.5</v>
      </c>
      <c r="G49" s="57">
        <v>17.5</v>
      </c>
      <c r="H49" s="58">
        <v>17.5</v>
      </c>
      <c r="I49" s="72">
        <v>17.5</v>
      </c>
      <c r="J49" s="60">
        <v>17.5</v>
      </c>
      <c r="K49" s="61">
        <v>17.5</v>
      </c>
      <c r="L49" s="5"/>
    </row>
    <row r="50" spans="2:12" x14ac:dyDescent="0.25">
      <c r="B50" s="122"/>
      <c r="C50" s="12" t="s">
        <v>39</v>
      </c>
      <c r="D50" s="68">
        <f t="shared" ref="D50:K50" si="13">D49*(D48-D37)</f>
        <v>0</v>
      </c>
      <c r="E50" s="69">
        <f t="shared" si="13"/>
        <v>0</v>
      </c>
      <c r="F50" s="70">
        <f t="shared" si="13"/>
        <v>0</v>
      </c>
      <c r="G50" s="68">
        <f t="shared" si="13"/>
        <v>0</v>
      </c>
      <c r="H50" s="69">
        <f t="shared" si="13"/>
        <v>0</v>
      </c>
      <c r="I50" s="71">
        <f t="shared" si="13"/>
        <v>0</v>
      </c>
      <c r="J50" s="19">
        <f t="shared" si="13"/>
        <v>0</v>
      </c>
      <c r="K50" s="21">
        <f t="shared" si="13"/>
        <v>0</v>
      </c>
      <c r="L50" s="5"/>
    </row>
    <row r="51" spans="2:12" ht="15.75" thickBot="1" x14ac:dyDescent="0.3">
      <c r="B51" s="123"/>
      <c r="C51" s="14" t="s">
        <v>46</v>
      </c>
      <c r="D51" s="73">
        <f>(D47*D48)</f>
        <v>223.72881355932205</v>
      </c>
      <c r="E51" s="74">
        <f t="shared" ref="E51:K51" si="14">(E47*E48)</f>
        <v>223.72881355932205</v>
      </c>
      <c r="F51" s="74">
        <f t="shared" si="14"/>
        <v>1118.6440677966102</v>
      </c>
      <c r="G51" s="73">
        <f t="shared" si="14"/>
        <v>3579.6610169491528</v>
      </c>
      <c r="H51" s="75">
        <f t="shared" si="14"/>
        <v>3579.6610169491528</v>
      </c>
      <c r="I51" s="76">
        <f t="shared" si="14"/>
        <v>4474.5762711864409</v>
      </c>
      <c r="J51" s="77">
        <f t="shared" si="14"/>
        <v>5250</v>
      </c>
      <c r="K51" s="78">
        <f t="shared" si="14"/>
        <v>5250</v>
      </c>
      <c r="L51" s="3"/>
    </row>
    <row r="52" spans="2:12" x14ac:dyDescent="0.25">
      <c r="D52" s="101"/>
      <c r="E52" s="48"/>
      <c r="F52" s="48"/>
      <c r="G52" s="101"/>
      <c r="H52" s="48"/>
      <c r="I52" s="48"/>
      <c r="J52" s="102"/>
    </row>
    <row r="53" spans="2:12" x14ac:dyDescent="0.25">
      <c r="C53" s="39" t="s">
        <v>44</v>
      </c>
      <c r="D53" s="79">
        <f>SUM(D50:K50)</f>
        <v>0</v>
      </c>
      <c r="G53" s="79"/>
      <c r="J53" s="79"/>
    </row>
    <row r="54" spans="2:12" x14ac:dyDescent="0.25">
      <c r="C54" s="39" t="s">
        <v>45</v>
      </c>
      <c r="D54" s="79">
        <f>MAX(0,D27+D28+SUM(D51:K51)-D53-D42-D43)</f>
        <v>0</v>
      </c>
      <c r="G54" s="79"/>
      <c r="J54" s="79"/>
    </row>
    <row r="55" spans="2:12" x14ac:dyDescent="0.25">
      <c r="C55" s="39" t="s">
        <v>56</v>
      </c>
      <c r="D55" s="79">
        <f>SUM(D53:D54)</f>
        <v>0</v>
      </c>
      <c r="G55" s="79"/>
      <c r="J55" s="79"/>
    </row>
    <row r="56" spans="2:12" x14ac:dyDescent="0.25">
      <c r="C56" s="39"/>
    </row>
    <row r="57" spans="2:12" x14ac:dyDescent="0.25">
      <c r="B57" t="s">
        <v>43</v>
      </c>
    </row>
    <row r="58" spans="2:12" x14ac:dyDescent="0.25">
      <c r="B58" t="s">
        <v>48</v>
      </c>
    </row>
  </sheetData>
  <mergeCells count="15">
    <mergeCell ref="B6:B11"/>
    <mergeCell ref="B2:C2"/>
    <mergeCell ref="I2:J2"/>
    <mergeCell ref="B3:C3"/>
    <mergeCell ref="D5:F5"/>
    <mergeCell ref="G5:I5"/>
    <mergeCell ref="B35:B40"/>
    <mergeCell ref="B46:B51"/>
    <mergeCell ref="D45:K45"/>
    <mergeCell ref="G12:I12"/>
    <mergeCell ref="B13:B17"/>
    <mergeCell ref="D18:I18"/>
    <mergeCell ref="J18:K18"/>
    <mergeCell ref="B19:B25"/>
    <mergeCell ref="B34:C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showGridLines="0" topLeftCell="A39" zoomScale="150" zoomScaleNormal="150" workbookViewId="0">
      <selection activeCell="D57" sqref="D57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39" t="s">
        <v>24</v>
      </c>
      <c r="C2" s="140"/>
      <c r="D2" s="47"/>
      <c r="E2" s="47"/>
      <c r="I2" s="141" t="s">
        <v>3</v>
      </c>
      <c r="J2" s="142"/>
    </row>
    <row r="3" spans="2:14" ht="15.75" thickBot="1" x14ac:dyDescent="0.3">
      <c r="B3" s="139" t="s">
        <v>33</v>
      </c>
      <c r="C3" s="140"/>
      <c r="D3" s="47"/>
      <c r="E3" s="47"/>
      <c r="I3" s="7">
        <v>2.5</v>
      </c>
      <c r="J3" s="6" t="s">
        <v>4</v>
      </c>
    </row>
    <row r="4" spans="2:14" ht="15.75" thickBot="1" x14ac:dyDescent="0.3">
      <c r="D4" s="98" t="s">
        <v>64</v>
      </c>
      <c r="E4" s="98" t="s">
        <v>63</v>
      </c>
      <c r="F4" s="98" t="s">
        <v>62</v>
      </c>
      <c r="G4" s="98" t="s">
        <v>59</v>
      </c>
      <c r="H4" s="98" t="s">
        <v>60</v>
      </c>
      <c r="I4" s="98" t="s">
        <v>61</v>
      </c>
      <c r="J4" s="98" t="s">
        <v>17</v>
      </c>
      <c r="K4" s="98" t="s">
        <v>18</v>
      </c>
    </row>
    <row r="5" spans="2:14" ht="15.75" thickBot="1" x14ac:dyDescent="0.3">
      <c r="D5" s="143" t="s">
        <v>21</v>
      </c>
      <c r="E5" s="144"/>
      <c r="F5" s="145"/>
      <c r="G5" s="125" t="s">
        <v>19</v>
      </c>
      <c r="H5" s="126"/>
      <c r="I5" s="127"/>
      <c r="J5" s="1"/>
      <c r="K5" s="1"/>
    </row>
    <row r="6" spans="2:14" x14ac:dyDescent="0.25">
      <c r="B6" s="136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7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7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7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7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8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25" t="s">
        <v>20</v>
      </c>
      <c r="H12" s="126"/>
      <c r="I12" s="127"/>
      <c r="J12" s="41"/>
      <c r="K12" s="41"/>
    </row>
    <row r="13" spans="2:14" x14ac:dyDescent="0.25">
      <c r="B13" s="128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29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29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29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30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31" t="s">
        <v>23</v>
      </c>
      <c r="E18" s="131"/>
      <c r="F18" s="131"/>
      <c r="G18" s="131"/>
      <c r="H18" s="131"/>
      <c r="I18" s="132"/>
      <c r="J18" s="133" t="s">
        <v>22</v>
      </c>
      <c r="K18" s="134"/>
      <c r="L18" s="4"/>
    </row>
    <row r="19" spans="2:15" ht="15" customHeight="1" x14ac:dyDescent="0.25">
      <c r="B19" s="121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2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2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2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2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2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3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91" t="s">
        <v>58</v>
      </c>
      <c r="D32" s="92"/>
      <c r="E32" s="92"/>
      <c r="F32" s="92"/>
      <c r="G32" s="93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91"/>
      <c r="D33" s="92"/>
      <c r="E33" s="92"/>
      <c r="F33" s="92"/>
      <c r="G33" s="93"/>
      <c r="H33" s="48"/>
      <c r="I33" s="48"/>
      <c r="J33" s="50"/>
      <c r="K33" s="50"/>
      <c r="L33" s="3"/>
      <c r="O33" s="2"/>
    </row>
    <row r="34" spans="2:15" x14ac:dyDescent="0.25">
      <c r="D34" s="98" t="s">
        <v>64</v>
      </c>
      <c r="E34" s="98" t="s">
        <v>63</v>
      </c>
      <c r="F34" s="98" t="s">
        <v>62</v>
      </c>
      <c r="G34" s="98" t="s">
        <v>59</v>
      </c>
      <c r="H34" s="98" t="s">
        <v>60</v>
      </c>
      <c r="I34" s="98" t="s">
        <v>61</v>
      </c>
      <c r="J34" s="98" t="s">
        <v>17</v>
      </c>
      <c r="K34" s="98" t="s">
        <v>18</v>
      </c>
      <c r="L34" s="3"/>
      <c r="O34" s="2"/>
    </row>
    <row r="35" spans="2:15" ht="21.75" thickBot="1" x14ac:dyDescent="0.3">
      <c r="B35" s="135" t="s">
        <v>27</v>
      </c>
      <c r="C35" s="135"/>
      <c r="D35" s="99"/>
      <c r="E35" s="99"/>
      <c r="F35" s="99"/>
      <c r="G35" s="99"/>
      <c r="H35" s="99"/>
      <c r="I35" s="99"/>
      <c r="J35" s="99"/>
      <c r="K35" s="99"/>
      <c r="L35" s="3"/>
      <c r="O35" s="2"/>
    </row>
    <row r="36" spans="2:15" ht="15" customHeight="1" x14ac:dyDescent="0.25">
      <c r="B36" s="121" t="s">
        <v>28</v>
      </c>
      <c r="C36" s="10" t="s">
        <v>29</v>
      </c>
      <c r="D36" s="22">
        <f t="shared" ref="D36:K36" si="9">D19+D20</f>
        <v>10</v>
      </c>
      <c r="E36" s="54">
        <f t="shared" si="9"/>
        <v>10</v>
      </c>
      <c r="F36" s="54">
        <f t="shared" si="9"/>
        <v>50</v>
      </c>
      <c r="G36" s="22">
        <f t="shared" si="9"/>
        <v>160</v>
      </c>
      <c r="H36" s="23">
        <f t="shared" si="9"/>
        <v>160</v>
      </c>
      <c r="I36" s="24">
        <f t="shared" si="9"/>
        <v>200</v>
      </c>
      <c r="J36" s="15">
        <f t="shared" si="9"/>
        <v>300</v>
      </c>
      <c r="K36" s="16">
        <f t="shared" si="9"/>
        <v>300</v>
      </c>
      <c r="L36" s="3"/>
    </row>
    <row r="37" spans="2:15" ht="15" customHeight="1" x14ac:dyDescent="0.25">
      <c r="B37" s="122"/>
      <c r="C37" s="12" t="s">
        <v>30</v>
      </c>
      <c r="D37" s="94">
        <f>G32</f>
        <v>22.372881355932204</v>
      </c>
      <c r="E37" s="95">
        <f>G32</f>
        <v>22.372881355932204</v>
      </c>
      <c r="F37" s="96">
        <f>G32</f>
        <v>22.372881355932204</v>
      </c>
      <c r="G37" s="94">
        <f>G32</f>
        <v>22.372881355932204</v>
      </c>
      <c r="H37" s="95">
        <f>G32</f>
        <v>22.372881355932204</v>
      </c>
      <c r="I37" s="97">
        <f>G32</f>
        <v>22.372881355932204</v>
      </c>
      <c r="J37" s="60">
        <v>17.5</v>
      </c>
      <c r="K37" s="61">
        <v>17.5</v>
      </c>
      <c r="L37" s="3"/>
    </row>
    <row r="38" spans="2:15" x14ac:dyDescent="0.25">
      <c r="B38" s="122"/>
      <c r="C38" s="11" t="s">
        <v>31</v>
      </c>
      <c r="D38" s="25">
        <v>10</v>
      </c>
      <c r="E38" s="55">
        <v>10</v>
      </c>
      <c r="F38" s="55">
        <v>50</v>
      </c>
      <c r="G38" s="25">
        <v>160</v>
      </c>
      <c r="H38" s="26">
        <v>160</v>
      </c>
      <c r="I38" s="27">
        <v>200</v>
      </c>
      <c r="J38" s="17">
        <v>300</v>
      </c>
      <c r="K38" s="18">
        <v>300</v>
      </c>
      <c r="L38" s="4"/>
    </row>
    <row r="39" spans="2:15" x14ac:dyDescent="0.25">
      <c r="B39" s="122"/>
      <c r="C39" s="11" t="s">
        <v>32</v>
      </c>
      <c r="D39" s="57">
        <v>17.5</v>
      </c>
      <c r="E39" s="58">
        <v>17.5</v>
      </c>
      <c r="F39" s="59">
        <v>17.5</v>
      </c>
      <c r="G39" s="57">
        <v>17.5</v>
      </c>
      <c r="H39" s="58">
        <v>17.5</v>
      </c>
      <c r="I39" s="72">
        <v>17.5</v>
      </c>
      <c r="J39" s="60">
        <v>17.5</v>
      </c>
      <c r="K39" s="61">
        <v>17.5</v>
      </c>
      <c r="L39" s="5"/>
    </row>
    <row r="40" spans="2:15" x14ac:dyDescent="0.25">
      <c r="B40" s="122"/>
      <c r="C40" s="12" t="s">
        <v>41</v>
      </c>
      <c r="D40" s="68">
        <f>D38*D39</f>
        <v>175</v>
      </c>
      <c r="E40" s="69">
        <f t="shared" ref="E40:K40" si="10">E38*E39</f>
        <v>175</v>
      </c>
      <c r="F40" s="70">
        <f t="shared" si="10"/>
        <v>875</v>
      </c>
      <c r="G40" s="68">
        <f t="shared" si="10"/>
        <v>2800</v>
      </c>
      <c r="H40" s="69">
        <f t="shared" si="10"/>
        <v>2800</v>
      </c>
      <c r="I40" s="71">
        <f t="shared" si="10"/>
        <v>3500</v>
      </c>
      <c r="J40" s="19">
        <f>J38*J39</f>
        <v>5250</v>
      </c>
      <c r="K40" s="21">
        <f t="shared" si="10"/>
        <v>5250</v>
      </c>
      <c r="L40" s="5"/>
    </row>
    <row r="41" spans="2:15" ht="15.75" thickBot="1" x14ac:dyDescent="0.3">
      <c r="B41" s="123"/>
      <c r="C41" s="14" t="s">
        <v>47</v>
      </c>
      <c r="D41" s="73">
        <f t="shared" ref="D41:I41" si="11">(D37*D36)-(D38*D39)</f>
        <v>48.728813559322049</v>
      </c>
      <c r="E41" s="74">
        <f t="shared" si="11"/>
        <v>48.728813559322049</v>
      </c>
      <c r="F41" s="74">
        <f t="shared" si="11"/>
        <v>243.64406779661022</v>
      </c>
      <c r="G41" s="73">
        <f t="shared" si="11"/>
        <v>779.66101694915278</v>
      </c>
      <c r="H41" s="75">
        <f t="shared" si="11"/>
        <v>779.66101694915278</v>
      </c>
      <c r="I41" s="76">
        <f t="shared" si="11"/>
        <v>974.57627118644086</v>
      </c>
      <c r="J41" s="77">
        <f>(J36*J37)-(J38*J39)</f>
        <v>0</v>
      </c>
      <c r="K41" s="78">
        <f t="shared" ref="K41" si="12">(K36*K37)-(K38*K39)</f>
        <v>0</v>
      </c>
      <c r="L41" s="3"/>
    </row>
    <row r="42" spans="2:15" x14ac:dyDescent="0.25">
      <c r="B42" s="51"/>
      <c r="C42" s="39"/>
      <c r="D42" s="101" t="s">
        <v>67</v>
      </c>
      <c r="E42" s="48"/>
      <c r="F42" s="48"/>
      <c r="G42" s="101" t="s">
        <v>68</v>
      </c>
      <c r="H42" s="48"/>
      <c r="I42" s="48"/>
      <c r="J42" s="102" t="s">
        <v>69</v>
      </c>
      <c r="K42" s="50"/>
      <c r="L42" s="3"/>
      <c r="O42" s="2"/>
    </row>
    <row r="43" spans="2:15" x14ac:dyDescent="0.25">
      <c r="C43" s="85" t="s">
        <v>41</v>
      </c>
      <c r="D43" s="79">
        <f>SUM(D40:F40)</f>
        <v>1225</v>
      </c>
      <c r="G43" s="79">
        <f>SUM(G40:K40)</f>
        <v>19600</v>
      </c>
      <c r="J43" s="79">
        <f>D43+G43</f>
        <v>20825</v>
      </c>
    </row>
    <row r="44" spans="2:15" x14ac:dyDescent="0.25">
      <c r="C44" s="85" t="s">
        <v>42</v>
      </c>
      <c r="D44" s="79">
        <f>MAX(0,D27+D28+SUM(D41:F41))</f>
        <v>1341.1016949152543</v>
      </c>
      <c r="G44" s="100">
        <f>MAX(0,SUM(G41:K41))</f>
        <v>2533.8983050847464</v>
      </c>
      <c r="J44" s="79">
        <f t="shared" ref="J44:J45" si="13">D44+G44</f>
        <v>3875.0000000000009</v>
      </c>
    </row>
    <row r="45" spans="2:15" x14ac:dyDescent="0.25">
      <c r="C45" s="85" t="s">
        <v>55</v>
      </c>
      <c r="D45" s="79">
        <f>SUM(D43:D44)</f>
        <v>2566.1016949152545</v>
      </c>
      <c r="G45" s="79">
        <f>SUM(G43:G44)</f>
        <v>22133.898305084746</v>
      </c>
      <c r="J45" s="79">
        <f t="shared" si="13"/>
        <v>24700</v>
      </c>
    </row>
    <row r="46" spans="2:15" ht="15.75" thickBot="1" x14ac:dyDescent="0.3">
      <c r="D46" s="124" t="s">
        <v>65</v>
      </c>
      <c r="E46" s="124"/>
      <c r="F46" s="124"/>
      <c r="G46" s="124" t="s">
        <v>66</v>
      </c>
      <c r="H46" s="124"/>
      <c r="I46" s="124"/>
      <c r="J46" s="124"/>
      <c r="K46" s="124"/>
    </row>
    <row r="47" spans="2:15" ht="15" customHeight="1" x14ac:dyDescent="0.25">
      <c r="B47" s="121" t="s">
        <v>35</v>
      </c>
      <c r="C47" s="10" t="s">
        <v>36</v>
      </c>
      <c r="D47" s="22">
        <v>10</v>
      </c>
      <c r="E47" s="54">
        <v>10</v>
      </c>
      <c r="F47" s="54">
        <v>50</v>
      </c>
      <c r="G47" s="22">
        <v>160</v>
      </c>
      <c r="H47" s="23">
        <v>160</v>
      </c>
      <c r="I47" s="24">
        <v>200</v>
      </c>
      <c r="J47" s="15">
        <v>300</v>
      </c>
      <c r="K47" s="16">
        <v>300</v>
      </c>
      <c r="L47" s="3"/>
    </row>
    <row r="48" spans="2:15" ht="15" customHeight="1" x14ac:dyDescent="0.25">
      <c r="B48" s="122"/>
      <c r="C48" s="12" t="s">
        <v>37</v>
      </c>
      <c r="D48" s="94">
        <f>G32</f>
        <v>22.372881355932204</v>
      </c>
      <c r="E48" s="95">
        <f>G32</f>
        <v>22.372881355932204</v>
      </c>
      <c r="F48" s="96">
        <f>G32</f>
        <v>22.372881355932204</v>
      </c>
      <c r="G48" s="94">
        <f>G32</f>
        <v>22.372881355932204</v>
      </c>
      <c r="H48" s="95">
        <f>G32</f>
        <v>22.372881355932204</v>
      </c>
      <c r="I48" s="97">
        <f>G32</f>
        <v>22.372881355932204</v>
      </c>
      <c r="J48" s="60">
        <v>17.5</v>
      </c>
      <c r="K48" s="61">
        <v>17.5</v>
      </c>
      <c r="L48" s="3"/>
    </row>
    <row r="49" spans="2:12" x14ac:dyDescent="0.25">
      <c r="B49" s="122"/>
      <c r="C49" s="11" t="s">
        <v>40</v>
      </c>
      <c r="D49" s="25">
        <v>10</v>
      </c>
      <c r="E49" s="55">
        <v>10</v>
      </c>
      <c r="F49" s="55">
        <v>50</v>
      </c>
      <c r="G49" s="25">
        <v>160</v>
      </c>
      <c r="H49" s="26">
        <v>160</v>
      </c>
      <c r="I49" s="27">
        <v>200</v>
      </c>
      <c r="J49" s="17">
        <v>300</v>
      </c>
      <c r="K49" s="18">
        <v>300</v>
      </c>
      <c r="L49" s="4"/>
    </row>
    <row r="50" spans="2:12" x14ac:dyDescent="0.25">
      <c r="B50" s="122"/>
      <c r="C50" s="11" t="s">
        <v>38</v>
      </c>
      <c r="D50" s="57">
        <v>17.5</v>
      </c>
      <c r="E50" s="58">
        <v>17.5</v>
      </c>
      <c r="F50" s="59">
        <v>17.5</v>
      </c>
      <c r="G50" s="57">
        <v>17.5</v>
      </c>
      <c r="H50" s="58">
        <v>17.5</v>
      </c>
      <c r="I50" s="72">
        <v>17.5</v>
      </c>
      <c r="J50" s="60">
        <v>17.5</v>
      </c>
      <c r="K50" s="61">
        <v>17.5</v>
      </c>
      <c r="L50" s="5"/>
    </row>
    <row r="51" spans="2:12" x14ac:dyDescent="0.25">
      <c r="B51" s="122"/>
      <c r="C51" s="12" t="s">
        <v>39</v>
      </c>
      <c r="D51" s="68">
        <f t="shared" ref="D51:K51" si="14">D50*(D49-D38)</f>
        <v>0</v>
      </c>
      <c r="E51" s="69">
        <f t="shared" si="14"/>
        <v>0</v>
      </c>
      <c r="F51" s="70">
        <f t="shared" si="14"/>
        <v>0</v>
      </c>
      <c r="G51" s="68">
        <f t="shared" si="14"/>
        <v>0</v>
      </c>
      <c r="H51" s="69">
        <f t="shared" si="14"/>
        <v>0</v>
      </c>
      <c r="I51" s="71">
        <f t="shared" si="14"/>
        <v>0</v>
      </c>
      <c r="J51" s="19">
        <f t="shared" si="14"/>
        <v>0</v>
      </c>
      <c r="K51" s="21">
        <f t="shared" si="14"/>
        <v>0</v>
      </c>
      <c r="L51" s="5"/>
    </row>
    <row r="52" spans="2:12" ht="15.75" thickBot="1" x14ac:dyDescent="0.3">
      <c r="B52" s="123"/>
      <c r="C52" s="14" t="s">
        <v>46</v>
      </c>
      <c r="D52" s="73">
        <f>(D48*D49)</f>
        <v>223.72881355932205</v>
      </c>
      <c r="E52" s="74">
        <f t="shared" ref="E52:K52" si="15">(E48*E49)</f>
        <v>223.72881355932205</v>
      </c>
      <c r="F52" s="74">
        <f t="shared" si="15"/>
        <v>1118.6440677966102</v>
      </c>
      <c r="G52" s="73">
        <f t="shared" si="15"/>
        <v>3579.6610169491528</v>
      </c>
      <c r="H52" s="75">
        <f t="shared" si="15"/>
        <v>3579.6610169491528</v>
      </c>
      <c r="I52" s="76">
        <f t="shared" si="15"/>
        <v>4474.5762711864409</v>
      </c>
      <c r="J52" s="77">
        <f t="shared" si="15"/>
        <v>5250</v>
      </c>
      <c r="K52" s="78">
        <f t="shared" si="15"/>
        <v>5250</v>
      </c>
      <c r="L52" s="3"/>
    </row>
    <row r="53" spans="2:12" x14ac:dyDescent="0.25">
      <c r="D53" s="101" t="s">
        <v>67</v>
      </c>
      <c r="E53" s="48"/>
      <c r="F53" s="48"/>
      <c r="G53" s="101" t="s">
        <v>68</v>
      </c>
      <c r="H53" s="48"/>
      <c r="I53" s="48"/>
      <c r="J53" s="102" t="s">
        <v>69</v>
      </c>
    </row>
    <row r="54" spans="2:12" x14ac:dyDescent="0.25">
      <c r="C54" s="39" t="s">
        <v>44</v>
      </c>
      <c r="D54" s="79">
        <f>SUM(D51:F51)</f>
        <v>0</v>
      </c>
      <c r="G54" s="79">
        <f>SUM(G51:K51)</f>
        <v>0</v>
      </c>
      <c r="J54" s="79">
        <f>D54+G54</f>
        <v>0</v>
      </c>
    </row>
    <row r="55" spans="2:12" x14ac:dyDescent="0.25">
      <c r="C55" s="39" t="s">
        <v>45</v>
      </c>
      <c r="D55" s="79">
        <f>MAX(0,D27+D28+SUM(D52:F52)-D54-D43-D44)</f>
        <v>2.2737367544323206E-13</v>
      </c>
      <c r="G55" s="79">
        <f>MAX(0,SUM(G52:K52)-G54-G43-G44)</f>
        <v>0</v>
      </c>
      <c r="J55" s="79">
        <f t="shared" ref="J55:J56" si="16">D55+G55</f>
        <v>2.2737367544323206E-13</v>
      </c>
    </row>
    <row r="56" spans="2:12" x14ac:dyDescent="0.25">
      <c r="C56" s="39" t="s">
        <v>56</v>
      </c>
      <c r="D56" s="79">
        <f>SUM(D54:D55)</f>
        <v>2.2737367544323206E-13</v>
      </c>
      <c r="G56" s="79">
        <f>SUM(G54:G55)</f>
        <v>0</v>
      </c>
      <c r="J56" s="79">
        <f t="shared" si="16"/>
        <v>2.2737367544323206E-13</v>
      </c>
    </row>
    <row r="57" spans="2:12" x14ac:dyDescent="0.25">
      <c r="C57" s="39"/>
    </row>
    <row r="58" spans="2:12" x14ac:dyDescent="0.25">
      <c r="B58" t="s">
        <v>43</v>
      </c>
    </row>
    <row r="59" spans="2:12" x14ac:dyDescent="0.25">
      <c r="B59" t="s">
        <v>48</v>
      </c>
    </row>
  </sheetData>
  <mergeCells count="16">
    <mergeCell ref="G46:K46"/>
    <mergeCell ref="B47:B52"/>
    <mergeCell ref="I2:J2"/>
    <mergeCell ref="B6:B11"/>
    <mergeCell ref="B13:B17"/>
    <mergeCell ref="B19:B25"/>
    <mergeCell ref="G12:I12"/>
    <mergeCell ref="B3:C3"/>
    <mergeCell ref="B2:C2"/>
    <mergeCell ref="D5:F5"/>
    <mergeCell ref="G5:I5"/>
    <mergeCell ref="J18:K18"/>
    <mergeCell ref="D18:I18"/>
    <mergeCell ref="B36:B41"/>
    <mergeCell ref="B35:C35"/>
    <mergeCell ref="D46:F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S22" sqref="S22"/>
    </sheetView>
  </sheetViews>
  <sheetFormatPr defaultRowHeight="15" x14ac:dyDescent="0.25"/>
  <sheetData>
    <row r="1" spans="1:20" ht="23.25" x14ac:dyDescent="0.35">
      <c r="A1" s="106" t="s">
        <v>82</v>
      </c>
    </row>
    <row r="2" spans="1:20" ht="23.25" x14ac:dyDescent="0.35">
      <c r="A2" s="106"/>
    </row>
    <row r="3" spans="1:20" s="104" customFormat="1" ht="18.75" x14ac:dyDescent="0.3">
      <c r="A3" s="104" t="s">
        <v>74</v>
      </c>
      <c r="C3" s="152" t="s">
        <v>81</v>
      </c>
      <c r="D3" s="149"/>
      <c r="E3" s="148" t="s">
        <v>76</v>
      </c>
      <c r="F3" s="149"/>
      <c r="G3" s="148" t="s">
        <v>76</v>
      </c>
      <c r="H3" s="149"/>
      <c r="I3" s="148" t="s">
        <v>77</v>
      </c>
      <c r="J3" s="149"/>
      <c r="K3" s="148" t="s">
        <v>78</v>
      </c>
      <c r="L3" s="149"/>
      <c r="M3" s="148" t="s">
        <v>78</v>
      </c>
      <c r="N3" s="149"/>
      <c r="O3" s="148" t="s">
        <v>79</v>
      </c>
      <c r="P3" s="149"/>
      <c r="Q3" s="148" t="s">
        <v>80</v>
      </c>
      <c r="R3" s="149"/>
      <c r="S3" s="148" t="s">
        <v>80</v>
      </c>
      <c r="T3" s="149"/>
    </row>
    <row r="4" spans="1:20" s="104" customFormat="1" ht="18.75" x14ac:dyDescent="0.3">
      <c r="A4" s="107" t="s">
        <v>75</v>
      </c>
      <c r="C4" s="150" t="s">
        <v>81</v>
      </c>
      <c r="D4" s="147"/>
      <c r="E4" s="146" t="s">
        <v>76</v>
      </c>
      <c r="F4" s="147"/>
      <c r="G4" s="146" t="s">
        <v>76</v>
      </c>
      <c r="H4" s="147"/>
      <c r="I4" s="146" t="s">
        <v>77</v>
      </c>
      <c r="J4" s="147"/>
      <c r="K4" s="146" t="s">
        <v>78</v>
      </c>
      <c r="L4" s="147"/>
      <c r="M4" s="146" t="s">
        <v>78</v>
      </c>
      <c r="N4" s="147"/>
      <c r="O4" s="146" t="s">
        <v>78</v>
      </c>
      <c r="P4" s="147"/>
      <c r="Q4" s="146" t="s">
        <v>79</v>
      </c>
      <c r="R4" s="147"/>
      <c r="S4" s="146" t="s">
        <v>80</v>
      </c>
      <c r="T4" s="147"/>
    </row>
    <row r="8" spans="1:20" ht="18.75" x14ac:dyDescent="0.3">
      <c r="B8" s="103">
        <v>300</v>
      </c>
      <c r="D8" s="104" t="s">
        <v>83</v>
      </c>
      <c r="E8" s="104"/>
      <c r="F8" s="104"/>
    </row>
    <row r="9" spans="1:20" ht="18.75" x14ac:dyDescent="0.3">
      <c r="B9" s="103"/>
      <c r="D9" s="104" t="s">
        <v>84</v>
      </c>
      <c r="E9" s="104"/>
      <c r="F9" s="104"/>
    </row>
    <row r="10" spans="1:20" ht="18.75" x14ac:dyDescent="0.3">
      <c r="B10" s="103"/>
      <c r="D10" s="104" t="s">
        <v>90</v>
      </c>
    </row>
    <row r="11" spans="1:20" ht="18.75" x14ac:dyDescent="0.3">
      <c r="B11" s="103">
        <v>250</v>
      </c>
    </row>
    <row r="12" spans="1:20" ht="18.75" x14ac:dyDescent="0.3">
      <c r="B12" s="103"/>
    </row>
    <row r="13" spans="1:20" ht="18.75" x14ac:dyDescent="0.3">
      <c r="B13" s="103"/>
    </row>
    <row r="14" spans="1:20" ht="18.75" x14ac:dyDescent="0.3">
      <c r="B14" s="103">
        <v>200</v>
      </c>
    </row>
    <row r="15" spans="1:20" ht="18.75" x14ac:dyDescent="0.3">
      <c r="B15" s="103"/>
    </row>
    <row r="16" spans="1:20" ht="18.75" x14ac:dyDescent="0.3">
      <c r="B16" s="103"/>
    </row>
    <row r="17" spans="1:20" ht="21" x14ac:dyDescent="0.35">
      <c r="A17" s="105" t="s">
        <v>71</v>
      </c>
      <c r="B17" s="103">
        <v>150</v>
      </c>
      <c r="R17" s="104" t="s">
        <v>92</v>
      </c>
    </row>
    <row r="18" spans="1:20" ht="18.75" x14ac:dyDescent="0.3">
      <c r="B18" s="103"/>
      <c r="O18" s="104"/>
      <c r="R18" s="104" t="s">
        <v>91</v>
      </c>
    </row>
    <row r="19" spans="1:20" ht="18.75" x14ac:dyDescent="0.3">
      <c r="B19" s="103"/>
      <c r="R19" s="104" t="s">
        <v>93</v>
      </c>
    </row>
    <row r="20" spans="1:20" ht="18.75" x14ac:dyDescent="0.3">
      <c r="B20" s="103">
        <v>100</v>
      </c>
      <c r="L20" s="104" t="s">
        <v>88</v>
      </c>
    </row>
    <row r="21" spans="1:20" ht="18.75" x14ac:dyDescent="0.3">
      <c r="B21" s="103"/>
      <c r="L21" s="104" t="s">
        <v>89</v>
      </c>
    </row>
    <row r="22" spans="1:20" ht="18.75" x14ac:dyDescent="0.3">
      <c r="B22" s="103"/>
    </row>
    <row r="23" spans="1:20" ht="18.75" x14ac:dyDescent="0.3">
      <c r="B23" s="103">
        <v>50</v>
      </c>
    </row>
    <row r="24" spans="1:20" ht="18.75" x14ac:dyDescent="0.3">
      <c r="B24" s="103"/>
    </row>
    <row r="25" spans="1:20" ht="18.75" x14ac:dyDescent="0.3">
      <c r="B25" s="103"/>
    </row>
    <row r="26" spans="1:20" ht="18.75" x14ac:dyDescent="0.3">
      <c r="B26" s="103">
        <v>0</v>
      </c>
    </row>
    <row r="27" spans="1:20" ht="18.75" x14ac:dyDescent="0.3">
      <c r="C27" s="151" t="s">
        <v>61</v>
      </c>
      <c r="D27" s="151"/>
      <c r="E27" s="151" t="s">
        <v>17</v>
      </c>
      <c r="F27" s="151"/>
      <c r="G27" s="151" t="s">
        <v>18</v>
      </c>
      <c r="H27" s="151"/>
      <c r="I27" s="151" t="s">
        <v>6</v>
      </c>
      <c r="J27" s="151"/>
      <c r="K27" s="151" t="s">
        <v>7</v>
      </c>
      <c r="L27" s="151"/>
      <c r="M27" s="151" t="s">
        <v>72</v>
      </c>
      <c r="N27" s="151"/>
      <c r="O27" s="151" t="s">
        <v>73</v>
      </c>
      <c r="P27" s="151"/>
      <c r="Q27" s="151" t="s">
        <v>10</v>
      </c>
      <c r="R27" s="151"/>
      <c r="S27" s="151" t="s">
        <v>70</v>
      </c>
      <c r="T27" s="151"/>
    </row>
  </sheetData>
  <mergeCells count="27">
    <mergeCell ref="O27:P27"/>
    <mergeCell ref="Q27:R27"/>
    <mergeCell ref="S27:T27"/>
    <mergeCell ref="C3:D3"/>
    <mergeCell ref="E3:F3"/>
    <mergeCell ref="G3:H3"/>
    <mergeCell ref="I3:J3"/>
    <mergeCell ref="K3:L3"/>
    <mergeCell ref="M3:N3"/>
    <mergeCell ref="O3:P3"/>
    <mergeCell ref="C27:D27"/>
    <mergeCell ref="E27:F27"/>
    <mergeCell ref="G27:H27"/>
    <mergeCell ref="I27:J27"/>
    <mergeCell ref="K27:L27"/>
    <mergeCell ref="M27:N27"/>
    <mergeCell ref="Q4:R4"/>
    <mergeCell ref="Q3:R3"/>
    <mergeCell ref="S4:T4"/>
    <mergeCell ref="S3:T3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O17" sqref="O17"/>
    </sheetView>
  </sheetViews>
  <sheetFormatPr defaultRowHeight="15" x14ac:dyDescent="0.25"/>
  <sheetData>
    <row r="1" spans="1:20" ht="23.25" x14ac:dyDescent="0.35">
      <c r="A1" s="106" t="s">
        <v>85</v>
      </c>
    </row>
    <row r="2" spans="1:20" ht="23.25" x14ac:dyDescent="0.35">
      <c r="A2" s="106"/>
    </row>
    <row r="3" spans="1:20" s="104" customFormat="1" ht="18.75" x14ac:dyDescent="0.3">
      <c r="A3" s="104" t="s">
        <v>74</v>
      </c>
      <c r="C3" s="152" t="s">
        <v>81</v>
      </c>
      <c r="D3" s="149"/>
      <c r="E3" s="148" t="s">
        <v>76</v>
      </c>
      <c r="F3" s="149"/>
      <c r="G3" s="148" t="s">
        <v>76</v>
      </c>
      <c r="H3" s="149"/>
      <c r="I3" s="148" t="s">
        <v>77</v>
      </c>
      <c r="J3" s="149"/>
      <c r="K3" s="148" t="s">
        <v>78</v>
      </c>
      <c r="L3" s="149"/>
      <c r="M3" s="148" t="s">
        <v>78</v>
      </c>
      <c r="N3" s="149"/>
      <c r="O3" s="148" t="s">
        <v>79</v>
      </c>
      <c r="P3" s="149"/>
      <c r="Q3" s="148" t="s">
        <v>80</v>
      </c>
      <c r="R3" s="149"/>
      <c r="S3" s="148" t="s">
        <v>80</v>
      </c>
      <c r="T3" s="149"/>
    </row>
    <row r="4" spans="1:20" s="104" customFormat="1" ht="18.75" x14ac:dyDescent="0.3">
      <c r="A4" s="107" t="s">
        <v>75</v>
      </c>
      <c r="C4" s="150" t="s">
        <v>81</v>
      </c>
      <c r="D4" s="147"/>
      <c r="E4" s="146" t="s">
        <v>76</v>
      </c>
      <c r="F4" s="147"/>
      <c r="G4" s="146" t="s">
        <v>76</v>
      </c>
      <c r="H4" s="147"/>
      <c r="I4" s="146" t="s">
        <v>77</v>
      </c>
      <c r="J4" s="147"/>
      <c r="K4" s="146" t="s">
        <v>78</v>
      </c>
      <c r="L4" s="147"/>
      <c r="M4" s="146" t="s">
        <v>78</v>
      </c>
      <c r="N4" s="147"/>
      <c r="O4" s="146" t="s">
        <v>80</v>
      </c>
      <c r="P4" s="147"/>
      <c r="Q4" s="146" t="s">
        <v>79</v>
      </c>
      <c r="R4" s="147"/>
      <c r="S4" s="146" t="s">
        <v>80</v>
      </c>
      <c r="T4" s="147"/>
    </row>
    <row r="8" spans="1:20" ht="18.75" x14ac:dyDescent="0.3">
      <c r="B8" s="103">
        <v>300</v>
      </c>
      <c r="D8" s="104" t="s">
        <v>83</v>
      </c>
      <c r="E8" s="104"/>
      <c r="F8" s="104"/>
    </row>
    <row r="9" spans="1:20" ht="18.75" x14ac:dyDescent="0.3">
      <c r="B9" s="103"/>
      <c r="D9" s="104" t="s">
        <v>86</v>
      </c>
      <c r="E9" s="104"/>
      <c r="F9" s="104"/>
    </row>
    <row r="10" spans="1:20" ht="18.75" x14ac:dyDescent="0.3">
      <c r="B10" s="103"/>
      <c r="D10" s="104" t="s">
        <v>87</v>
      </c>
    </row>
    <row r="11" spans="1:20" ht="18.75" x14ac:dyDescent="0.3">
      <c r="B11" s="103">
        <v>250</v>
      </c>
    </row>
    <row r="12" spans="1:20" ht="18.75" x14ac:dyDescent="0.3">
      <c r="B12" s="103"/>
    </row>
    <row r="13" spans="1:20" ht="18.75" x14ac:dyDescent="0.3">
      <c r="B13" s="103"/>
    </row>
    <row r="14" spans="1:20" ht="18.75" x14ac:dyDescent="0.3">
      <c r="B14" s="103">
        <v>200</v>
      </c>
    </row>
    <row r="15" spans="1:20" ht="18.75" x14ac:dyDescent="0.3">
      <c r="B15" s="103"/>
    </row>
    <row r="16" spans="1:20" ht="18.75" x14ac:dyDescent="0.3">
      <c r="B16" s="103"/>
      <c r="Q16" s="104" t="s">
        <v>94</v>
      </c>
    </row>
    <row r="17" spans="1:20" ht="21" x14ac:dyDescent="0.35">
      <c r="A17" s="105" t="s">
        <v>71</v>
      </c>
      <c r="B17" s="103">
        <v>150</v>
      </c>
      <c r="Q17" s="104" t="s">
        <v>96</v>
      </c>
    </row>
    <row r="18" spans="1:20" ht="18.75" x14ac:dyDescent="0.3">
      <c r="B18" s="103"/>
      <c r="Q18" s="104" t="s">
        <v>95</v>
      </c>
    </row>
    <row r="19" spans="1:20" ht="18.75" x14ac:dyDescent="0.3">
      <c r="B19" s="103"/>
      <c r="Q19" s="104" t="s">
        <v>97</v>
      </c>
    </row>
    <row r="20" spans="1:20" ht="18.75" x14ac:dyDescent="0.3">
      <c r="B20" s="103">
        <v>100</v>
      </c>
    </row>
    <row r="21" spans="1:20" ht="18.75" x14ac:dyDescent="0.3">
      <c r="B21" s="103"/>
    </row>
    <row r="22" spans="1:20" ht="18.75" x14ac:dyDescent="0.3">
      <c r="B22" s="103"/>
    </row>
    <row r="23" spans="1:20" ht="18.75" x14ac:dyDescent="0.3">
      <c r="B23" s="103">
        <v>50</v>
      </c>
    </row>
    <row r="24" spans="1:20" ht="18.75" x14ac:dyDescent="0.3">
      <c r="B24" s="103"/>
    </row>
    <row r="25" spans="1:20" ht="18.75" x14ac:dyDescent="0.3">
      <c r="B25" s="103"/>
    </row>
    <row r="26" spans="1:20" ht="18.75" x14ac:dyDescent="0.3">
      <c r="B26" s="103">
        <v>0</v>
      </c>
    </row>
    <row r="27" spans="1:20" ht="18.75" x14ac:dyDescent="0.3">
      <c r="C27" s="151" t="s">
        <v>61</v>
      </c>
      <c r="D27" s="151"/>
      <c r="E27" s="151" t="s">
        <v>17</v>
      </c>
      <c r="F27" s="151"/>
      <c r="G27" s="151" t="s">
        <v>18</v>
      </c>
      <c r="H27" s="151"/>
      <c r="I27" s="151" t="s">
        <v>6</v>
      </c>
      <c r="J27" s="151"/>
      <c r="K27" s="151" t="s">
        <v>7</v>
      </c>
      <c r="L27" s="151"/>
      <c r="M27" s="151" t="s">
        <v>72</v>
      </c>
      <c r="N27" s="151"/>
      <c r="O27" s="151" t="s">
        <v>73</v>
      </c>
      <c r="P27" s="151"/>
      <c r="Q27" s="151" t="s">
        <v>10</v>
      </c>
      <c r="R27" s="151"/>
      <c r="S27" s="151" t="s">
        <v>70</v>
      </c>
      <c r="T27" s="151"/>
    </row>
  </sheetData>
  <mergeCells count="27">
    <mergeCell ref="O3:P3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C3:D3"/>
    <mergeCell ref="E3:F3"/>
    <mergeCell ref="G3:H3"/>
    <mergeCell ref="I3:J3"/>
    <mergeCell ref="K3:L3"/>
    <mergeCell ref="M3:N3"/>
    <mergeCell ref="S27:T27"/>
    <mergeCell ref="Q4:R4"/>
    <mergeCell ref="S4:T4"/>
    <mergeCell ref="C27:D27"/>
    <mergeCell ref="E27:F27"/>
    <mergeCell ref="G27:H27"/>
    <mergeCell ref="I27:J27"/>
    <mergeCell ref="K27:L27"/>
    <mergeCell ref="M27:N27"/>
    <mergeCell ref="O27:P27"/>
    <mergeCell ref="Q27:R2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showGridLines="0" zoomScale="150" zoomScaleNormal="150" workbookViewId="0">
      <selection activeCell="D59" sqref="D59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39" t="s">
        <v>24</v>
      </c>
      <c r="C2" s="140"/>
      <c r="D2" s="47"/>
      <c r="E2" s="47"/>
      <c r="I2" s="141" t="s">
        <v>3</v>
      </c>
      <c r="J2" s="142"/>
    </row>
    <row r="3" spans="2:14" ht="15.75" thickBot="1" x14ac:dyDescent="0.3">
      <c r="B3" s="139" t="s">
        <v>33</v>
      </c>
      <c r="C3" s="140"/>
      <c r="D3" s="47"/>
      <c r="E3" s="47"/>
      <c r="I3" s="7">
        <v>2.5</v>
      </c>
      <c r="J3" s="6" t="s">
        <v>4</v>
      </c>
    </row>
    <row r="4" spans="2:14" ht="15.75" thickBot="1" x14ac:dyDescent="0.3">
      <c r="B4" s="139" t="s">
        <v>99</v>
      </c>
      <c r="C4" s="140"/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43" t="s">
        <v>21</v>
      </c>
      <c r="E5" s="144"/>
      <c r="F5" s="145"/>
      <c r="G5" s="125" t="s">
        <v>19</v>
      </c>
      <c r="H5" s="126"/>
      <c r="I5" s="127"/>
      <c r="J5" s="1"/>
      <c r="K5" s="1"/>
    </row>
    <row r="6" spans="2:14" x14ac:dyDescent="0.25">
      <c r="B6" s="136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7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7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7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7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8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25" t="s">
        <v>20</v>
      </c>
      <c r="H12" s="126"/>
      <c r="I12" s="127"/>
      <c r="J12" s="41"/>
      <c r="K12" s="41"/>
    </row>
    <row r="13" spans="2:14" x14ac:dyDescent="0.25">
      <c r="B13" s="128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29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29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29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30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31" t="s">
        <v>23</v>
      </c>
      <c r="E18" s="131"/>
      <c r="F18" s="131"/>
      <c r="G18" s="131"/>
      <c r="H18" s="131"/>
      <c r="I18" s="132"/>
      <c r="J18" s="133" t="s">
        <v>22</v>
      </c>
      <c r="K18" s="134"/>
      <c r="L18" s="4"/>
    </row>
    <row r="19" spans="2:15" ht="15" customHeight="1" x14ac:dyDescent="0.25">
      <c r="B19" s="121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2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2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2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2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2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3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91" t="s">
        <v>58</v>
      </c>
      <c r="D32" s="92"/>
      <c r="E32" s="92"/>
      <c r="F32" s="92"/>
      <c r="G32" s="93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91"/>
      <c r="D33" s="92"/>
      <c r="E33" s="92"/>
      <c r="F33" s="92"/>
      <c r="G33" s="93"/>
      <c r="H33" s="48"/>
      <c r="I33" s="48"/>
      <c r="J33" s="50"/>
      <c r="K33" s="50"/>
      <c r="L33" s="3"/>
      <c r="O33" s="2"/>
    </row>
    <row r="34" spans="2:15" ht="21.75" thickBot="1" x14ac:dyDescent="0.3">
      <c r="B34" s="135" t="s">
        <v>27</v>
      </c>
      <c r="C34" s="135"/>
      <c r="D34" s="153" t="s">
        <v>98</v>
      </c>
      <c r="E34" s="153"/>
      <c r="F34" s="153"/>
      <c r="G34" s="153"/>
      <c r="H34" s="153"/>
      <c r="I34" s="153"/>
      <c r="J34" s="153"/>
      <c r="K34" s="153"/>
      <c r="L34" s="3"/>
      <c r="O34" s="2"/>
    </row>
    <row r="35" spans="2:15" ht="15" customHeight="1" x14ac:dyDescent="0.25">
      <c r="B35" s="121" t="s">
        <v>28</v>
      </c>
      <c r="C35" s="10" t="s">
        <v>29</v>
      </c>
      <c r="D35" s="109">
        <v>300</v>
      </c>
      <c r="E35" s="110">
        <v>300</v>
      </c>
      <c r="F35" s="110">
        <v>300</v>
      </c>
      <c r="G35" s="109">
        <v>300</v>
      </c>
      <c r="H35" s="111">
        <v>300</v>
      </c>
      <c r="I35" s="112">
        <v>300</v>
      </c>
      <c r="J35" s="15">
        <f t="shared" ref="J35:K35" si="9">J19+J20</f>
        <v>300</v>
      </c>
      <c r="K35" s="16">
        <f t="shared" si="9"/>
        <v>300</v>
      </c>
      <c r="L35" s="3"/>
    </row>
    <row r="36" spans="2:15" ht="15" customHeight="1" x14ac:dyDescent="0.25">
      <c r="B36" s="122"/>
      <c r="C36" s="12" t="s">
        <v>30</v>
      </c>
      <c r="D36" s="113">
        <v>17.5</v>
      </c>
      <c r="E36" s="114">
        <v>17.5</v>
      </c>
      <c r="F36" s="115">
        <v>17.5</v>
      </c>
      <c r="G36" s="113">
        <v>17.5</v>
      </c>
      <c r="H36" s="114">
        <v>17.5</v>
      </c>
      <c r="I36" s="116">
        <v>17.5</v>
      </c>
      <c r="J36" s="60">
        <v>17.5</v>
      </c>
      <c r="K36" s="61">
        <v>17.5</v>
      </c>
      <c r="L36" s="3"/>
    </row>
    <row r="37" spans="2:15" x14ac:dyDescent="0.25">
      <c r="B37" s="122"/>
      <c r="C37" s="11" t="s">
        <v>31</v>
      </c>
      <c r="D37" s="117">
        <v>300</v>
      </c>
      <c r="E37" s="118">
        <v>300</v>
      </c>
      <c r="F37" s="118">
        <v>300</v>
      </c>
      <c r="G37" s="117">
        <v>300</v>
      </c>
      <c r="H37" s="119">
        <v>300</v>
      </c>
      <c r="I37" s="120">
        <v>300</v>
      </c>
      <c r="J37" s="17">
        <v>300</v>
      </c>
      <c r="K37" s="18">
        <v>300</v>
      </c>
      <c r="L37" s="4"/>
    </row>
    <row r="38" spans="2:15" x14ac:dyDescent="0.25">
      <c r="B38" s="122"/>
      <c r="C38" s="11" t="s">
        <v>32</v>
      </c>
      <c r="D38" s="57">
        <v>17.5</v>
      </c>
      <c r="E38" s="58">
        <v>17.5</v>
      </c>
      <c r="F38" s="59">
        <v>17.5</v>
      </c>
      <c r="G38" s="57">
        <v>17.5</v>
      </c>
      <c r="H38" s="58">
        <v>17.5</v>
      </c>
      <c r="I38" s="72">
        <v>17.5</v>
      </c>
      <c r="J38" s="60">
        <v>17.5</v>
      </c>
      <c r="K38" s="61">
        <v>17.5</v>
      </c>
      <c r="L38" s="5"/>
    </row>
    <row r="39" spans="2:15" x14ac:dyDescent="0.25">
      <c r="B39" s="122"/>
      <c r="C39" s="12" t="s">
        <v>41</v>
      </c>
      <c r="D39" s="68">
        <f>D37*D38</f>
        <v>5250</v>
      </c>
      <c r="E39" s="69">
        <f t="shared" ref="E39:K39" si="10">E37*E38</f>
        <v>5250</v>
      </c>
      <c r="F39" s="70">
        <f t="shared" si="10"/>
        <v>5250</v>
      </c>
      <c r="G39" s="68">
        <f t="shared" si="10"/>
        <v>5250</v>
      </c>
      <c r="H39" s="69">
        <f t="shared" si="10"/>
        <v>5250</v>
      </c>
      <c r="I39" s="71">
        <f t="shared" si="10"/>
        <v>5250</v>
      </c>
      <c r="J39" s="19">
        <f>J37*J38</f>
        <v>5250</v>
      </c>
      <c r="K39" s="21">
        <f t="shared" si="10"/>
        <v>5250</v>
      </c>
      <c r="L39" s="5"/>
    </row>
    <row r="40" spans="2:15" ht="15.75" thickBot="1" x14ac:dyDescent="0.3">
      <c r="B40" s="123"/>
      <c r="C40" s="14" t="s">
        <v>47</v>
      </c>
      <c r="D40" s="73">
        <f t="shared" ref="D40:I40" si="11">(D36*D35)-(D37*D38)</f>
        <v>0</v>
      </c>
      <c r="E40" s="74">
        <f t="shared" si="11"/>
        <v>0</v>
      </c>
      <c r="F40" s="74">
        <f t="shared" si="11"/>
        <v>0</v>
      </c>
      <c r="G40" s="73">
        <f t="shared" si="11"/>
        <v>0</v>
      </c>
      <c r="H40" s="75">
        <f t="shared" si="11"/>
        <v>0</v>
      </c>
      <c r="I40" s="76">
        <f t="shared" si="11"/>
        <v>0</v>
      </c>
      <c r="J40" s="77">
        <f>(J35*J36)-(J37*J38)</f>
        <v>0</v>
      </c>
      <c r="K40" s="78">
        <f t="shared" ref="K40" si="12">(K35*K36)-(K37*K38)</f>
        <v>0</v>
      </c>
      <c r="L40" s="3"/>
    </row>
    <row r="41" spans="2:15" x14ac:dyDescent="0.25">
      <c r="B41" s="51"/>
      <c r="C41" s="39"/>
      <c r="D41" s="101"/>
      <c r="E41" s="48"/>
      <c r="F41" s="48"/>
      <c r="G41" s="101"/>
      <c r="H41" s="48"/>
      <c r="I41" s="48"/>
      <c r="J41" s="102"/>
      <c r="K41" s="50"/>
      <c r="L41" s="3"/>
      <c r="O41" s="2"/>
    </row>
    <row r="42" spans="2:15" x14ac:dyDescent="0.25">
      <c r="C42" s="85" t="s">
        <v>41</v>
      </c>
      <c r="D42" s="79">
        <f>SUM(D39:K39)</f>
        <v>42000</v>
      </c>
      <c r="G42" s="79"/>
      <c r="J42" s="79"/>
    </row>
    <row r="43" spans="2:15" x14ac:dyDescent="0.25">
      <c r="C43" s="85" t="s">
        <v>42</v>
      </c>
      <c r="D43" s="79">
        <f>MAX(0,D27+D28+SUM(D40:K40))</f>
        <v>1000</v>
      </c>
      <c r="G43" s="100"/>
      <c r="J43" s="79"/>
    </row>
    <row r="44" spans="2:15" x14ac:dyDescent="0.25">
      <c r="C44" s="85" t="s">
        <v>55</v>
      </c>
      <c r="D44" s="79">
        <f>SUM(D42:D43)</f>
        <v>43000</v>
      </c>
      <c r="G44" s="79"/>
      <c r="J44" s="79"/>
    </row>
    <row r="45" spans="2:15" ht="15.75" thickBot="1" x14ac:dyDescent="0.3">
      <c r="D45" s="124" t="s">
        <v>49</v>
      </c>
      <c r="E45" s="124"/>
      <c r="F45" s="124"/>
      <c r="G45" s="124"/>
      <c r="H45" s="124"/>
      <c r="I45" s="124"/>
      <c r="J45" s="124"/>
      <c r="K45" s="124"/>
    </row>
    <row r="46" spans="2:15" ht="15" customHeight="1" x14ac:dyDescent="0.25">
      <c r="B46" s="121" t="s">
        <v>35</v>
      </c>
      <c r="C46" s="10" t="s">
        <v>36</v>
      </c>
      <c r="D46" s="109">
        <v>300</v>
      </c>
      <c r="E46" s="110">
        <v>300</v>
      </c>
      <c r="F46" s="110">
        <v>300</v>
      </c>
      <c r="G46" s="109">
        <v>300</v>
      </c>
      <c r="H46" s="111">
        <v>300</v>
      </c>
      <c r="I46" s="112">
        <v>300</v>
      </c>
      <c r="J46" s="15">
        <v>300</v>
      </c>
      <c r="K46" s="16">
        <v>300</v>
      </c>
      <c r="L46" s="3"/>
    </row>
    <row r="47" spans="2:15" ht="15" customHeight="1" x14ac:dyDescent="0.25">
      <c r="B47" s="122"/>
      <c r="C47" s="12" t="s">
        <v>37</v>
      </c>
      <c r="D47" s="113">
        <v>17.5</v>
      </c>
      <c r="E47" s="114">
        <v>17.5</v>
      </c>
      <c r="F47" s="115">
        <v>17.5</v>
      </c>
      <c r="G47" s="113">
        <v>17.5</v>
      </c>
      <c r="H47" s="114">
        <v>17.5</v>
      </c>
      <c r="I47" s="116">
        <v>17.5</v>
      </c>
      <c r="J47" s="60">
        <v>17.5</v>
      </c>
      <c r="K47" s="61">
        <v>17.5</v>
      </c>
      <c r="L47" s="3"/>
    </row>
    <row r="48" spans="2:15" x14ac:dyDescent="0.25">
      <c r="B48" s="122"/>
      <c r="C48" s="11" t="s">
        <v>40</v>
      </c>
      <c r="D48" s="25">
        <v>10</v>
      </c>
      <c r="E48" s="55">
        <v>10</v>
      </c>
      <c r="F48" s="55">
        <v>50</v>
      </c>
      <c r="G48" s="25">
        <v>160</v>
      </c>
      <c r="H48" s="26">
        <v>160</v>
      </c>
      <c r="I48" s="27">
        <v>200</v>
      </c>
      <c r="J48" s="17">
        <v>300</v>
      </c>
      <c r="K48" s="18">
        <v>300</v>
      </c>
      <c r="L48" s="4"/>
    </row>
    <row r="49" spans="2:12" x14ac:dyDescent="0.25">
      <c r="B49" s="122"/>
      <c r="C49" s="11" t="s">
        <v>38</v>
      </c>
      <c r="D49" s="57">
        <v>17.5</v>
      </c>
      <c r="E49" s="58">
        <v>17.5</v>
      </c>
      <c r="F49" s="59">
        <v>17.5</v>
      </c>
      <c r="G49" s="57">
        <v>17.5</v>
      </c>
      <c r="H49" s="58">
        <v>17.5</v>
      </c>
      <c r="I49" s="72">
        <v>17.5</v>
      </c>
      <c r="J49" s="60">
        <v>17.5</v>
      </c>
      <c r="K49" s="61">
        <v>17.5</v>
      </c>
      <c r="L49" s="5"/>
    </row>
    <row r="50" spans="2:12" x14ac:dyDescent="0.25">
      <c r="B50" s="122"/>
      <c r="C50" s="12" t="s">
        <v>39</v>
      </c>
      <c r="D50" s="68">
        <f t="shared" ref="D50:K50" si="13">D49*(D48-D37)</f>
        <v>-5075</v>
      </c>
      <c r="E50" s="69">
        <f t="shared" si="13"/>
        <v>-5075</v>
      </c>
      <c r="F50" s="70">
        <f t="shared" si="13"/>
        <v>-4375</v>
      </c>
      <c r="G50" s="68">
        <f t="shared" si="13"/>
        <v>-2450</v>
      </c>
      <c r="H50" s="69">
        <f t="shared" si="13"/>
        <v>-2450</v>
      </c>
      <c r="I50" s="71">
        <f t="shared" si="13"/>
        <v>-1750</v>
      </c>
      <c r="J50" s="19">
        <f t="shared" si="13"/>
        <v>0</v>
      </c>
      <c r="K50" s="21">
        <f t="shared" si="13"/>
        <v>0</v>
      </c>
      <c r="L50" s="5"/>
    </row>
    <row r="51" spans="2:12" ht="15.75" thickBot="1" x14ac:dyDescent="0.3">
      <c r="B51" s="123"/>
      <c r="C51" s="14" t="s">
        <v>46</v>
      </c>
      <c r="D51" s="73">
        <f>(D47*D48)</f>
        <v>175</v>
      </c>
      <c r="E51" s="74">
        <f t="shared" ref="E51:K51" si="14">(E47*E48)</f>
        <v>175</v>
      </c>
      <c r="F51" s="74">
        <f t="shared" si="14"/>
        <v>875</v>
      </c>
      <c r="G51" s="73">
        <f t="shared" si="14"/>
        <v>2800</v>
      </c>
      <c r="H51" s="75">
        <f t="shared" si="14"/>
        <v>2800</v>
      </c>
      <c r="I51" s="76">
        <f t="shared" si="14"/>
        <v>3500</v>
      </c>
      <c r="J51" s="77">
        <f t="shared" si="14"/>
        <v>5250</v>
      </c>
      <c r="K51" s="78">
        <f t="shared" si="14"/>
        <v>5250</v>
      </c>
      <c r="L51" s="3"/>
    </row>
    <row r="52" spans="2:12" x14ac:dyDescent="0.25">
      <c r="D52" s="101"/>
      <c r="E52" s="48"/>
      <c r="F52" s="48"/>
      <c r="G52" s="101"/>
      <c r="H52" s="48"/>
      <c r="I52" s="48"/>
      <c r="J52" s="102"/>
    </row>
    <row r="53" spans="2:12" x14ac:dyDescent="0.25">
      <c r="C53" s="39" t="s">
        <v>44</v>
      </c>
      <c r="D53" s="79">
        <f>SUM(D50:K50)</f>
        <v>-21175</v>
      </c>
      <c r="G53" s="79"/>
      <c r="J53" s="79"/>
    </row>
    <row r="54" spans="2:12" x14ac:dyDescent="0.25">
      <c r="C54" s="39" t="s">
        <v>45</v>
      </c>
      <c r="D54" s="79">
        <f>MAX(0,D27+D28+SUM(D51:K51)-D53-D42-D43)</f>
        <v>0</v>
      </c>
      <c r="G54" s="79"/>
      <c r="J54" s="79"/>
    </row>
    <row r="55" spans="2:12" x14ac:dyDescent="0.25">
      <c r="C55" s="39" t="s">
        <v>56</v>
      </c>
      <c r="D55" s="79">
        <f>SUM(D53:D54)</f>
        <v>-21175</v>
      </c>
      <c r="G55" s="79"/>
      <c r="J55" s="79"/>
    </row>
    <row r="56" spans="2:12" x14ac:dyDescent="0.25">
      <c r="C56" s="39"/>
    </row>
    <row r="57" spans="2:12" x14ac:dyDescent="0.25">
      <c r="C57" s="39" t="s">
        <v>100</v>
      </c>
      <c r="D57" s="79">
        <f>D44+D55</f>
        <v>21825</v>
      </c>
    </row>
    <row r="58" spans="2:12" x14ac:dyDescent="0.25">
      <c r="C58" s="39" t="s">
        <v>101</v>
      </c>
      <c r="D58" s="79">
        <f>D31</f>
        <v>24700</v>
      </c>
    </row>
    <row r="59" spans="2:12" x14ac:dyDescent="0.25">
      <c r="C59" s="39"/>
    </row>
    <row r="60" spans="2:12" x14ac:dyDescent="0.25">
      <c r="B60" t="s">
        <v>43</v>
      </c>
    </row>
    <row r="61" spans="2:12" x14ac:dyDescent="0.25">
      <c r="B61" t="s">
        <v>48</v>
      </c>
    </row>
  </sheetData>
  <mergeCells count="17">
    <mergeCell ref="B2:C2"/>
    <mergeCell ref="I2:J2"/>
    <mergeCell ref="B3:C3"/>
    <mergeCell ref="D5:F5"/>
    <mergeCell ref="G5:I5"/>
    <mergeCell ref="B35:B40"/>
    <mergeCell ref="D45:K45"/>
    <mergeCell ref="B46:B51"/>
    <mergeCell ref="D34:K34"/>
    <mergeCell ref="B4:C4"/>
    <mergeCell ref="G12:I12"/>
    <mergeCell ref="B13:B17"/>
    <mergeCell ref="D18:I18"/>
    <mergeCell ref="J18:K18"/>
    <mergeCell ref="B19:B25"/>
    <mergeCell ref="B34:C34"/>
    <mergeCell ref="B6:B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showGridLines="0" tabSelected="1" zoomScale="150" zoomScaleNormal="150" workbookViewId="0">
      <selection activeCell="D55" sqref="D55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39" t="s">
        <v>24</v>
      </c>
      <c r="C2" s="140"/>
      <c r="D2" s="47"/>
      <c r="E2" s="47"/>
      <c r="I2" s="141" t="s">
        <v>3</v>
      </c>
      <c r="J2" s="142"/>
    </row>
    <row r="3" spans="2:14" ht="15.75" thickBot="1" x14ac:dyDescent="0.3">
      <c r="B3" s="139" t="s">
        <v>33</v>
      </c>
      <c r="C3" s="140"/>
      <c r="D3" s="47"/>
      <c r="E3" s="47"/>
      <c r="I3" s="7">
        <v>2.5</v>
      </c>
      <c r="J3" s="6" t="s">
        <v>4</v>
      </c>
    </row>
    <row r="4" spans="2:14" ht="15.75" thickBot="1" x14ac:dyDescent="0.3">
      <c r="B4" s="139" t="s">
        <v>102</v>
      </c>
      <c r="C4" s="140"/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43" t="s">
        <v>21</v>
      </c>
      <c r="E5" s="144"/>
      <c r="F5" s="145"/>
      <c r="G5" s="125" t="s">
        <v>19</v>
      </c>
      <c r="H5" s="126"/>
      <c r="I5" s="127"/>
      <c r="J5" s="1"/>
      <c r="K5" s="1"/>
    </row>
    <row r="6" spans="2:14" x14ac:dyDescent="0.25">
      <c r="B6" s="136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7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7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7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7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8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25" t="s">
        <v>20</v>
      </c>
      <c r="H12" s="126"/>
      <c r="I12" s="127"/>
      <c r="J12" s="41"/>
      <c r="K12" s="41"/>
    </row>
    <row r="13" spans="2:14" x14ac:dyDescent="0.25">
      <c r="B13" s="128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29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29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29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30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31" t="s">
        <v>23</v>
      </c>
      <c r="E18" s="131"/>
      <c r="F18" s="131"/>
      <c r="G18" s="131"/>
      <c r="H18" s="131"/>
      <c r="I18" s="132"/>
      <c r="J18" s="133" t="s">
        <v>22</v>
      </c>
      <c r="K18" s="134"/>
      <c r="L18" s="4"/>
    </row>
    <row r="19" spans="2:15" ht="15" customHeight="1" x14ac:dyDescent="0.25">
      <c r="B19" s="121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2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2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2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2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2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3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91" t="s">
        <v>58</v>
      </c>
      <c r="D32" s="92"/>
      <c r="E32" s="92"/>
      <c r="F32" s="92"/>
      <c r="G32" s="93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91"/>
      <c r="D33" s="92"/>
      <c r="E33" s="92"/>
      <c r="F33" s="92"/>
      <c r="G33" s="93"/>
      <c r="H33" s="48"/>
      <c r="I33" s="48"/>
      <c r="J33" s="50"/>
      <c r="K33" s="50"/>
      <c r="L33" s="3"/>
      <c r="O33" s="2"/>
    </row>
    <row r="34" spans="2:15" ht="21.75" thickBot="1" x14ac:dyDescent="0.3">
      <c r="B34" s="135" t="s">
        <v>27</v>
      </c>
      <c r="C34" s="135"/>
      <c r="D34" s="153" t="s">
        <v>103</v>
      </c>
      <c r="E34" s="153"/>
      <c r="F34" s="153"/>
      <c r="G34" s="153"/>
      <c r="H34" s="153"/>
      <c r="I34" s="153"/>
      <c r="J34" s="153" t="s">
        <v>104</v>
      </c>
      <c r="K34" s="153"/>
      <c r="L34" s="3"/>
      <c r="O34" s="2"/>
    </row>
    <row r="35" spans="2:15" ht="15" customHeight="1" x14ac:dyDescent="0.25">
      <c r="B35" s="121" t="s">
        <v>28</v>
      </c>
      <c r="C35" s="10" t="s">
        <v>29</v>
      </c>
      <c r="D35" s="109">
        <v>0</v>
      </c>
      <c r="E35" s="110">
        <v>0</v>
      </c>
      <c r="F35" s="110">
        <v>0</v>
      </c>
      <c r="G35" s="109">
        <v>0</v>
      </c>
      <c r="H35" s="111">
        <v>0</v>
      </c>
      <c r="I35" s="112">
        <v>0</v>
      </c>
      <c r="J35" s="15">
        <f t="shared" ref="J35:K35" si="9">J19+J20</f>
        <v>300</v>
      </c>
      <c r="K35" s="16">
        <f t="shared" si="9"/>
        <v>300</v>
      </c>
      <c r="L35" s="3"/>
    </row>
    <row r="36" spans="2:15" ht="15" customHeight="1" x14ac:dyDescent="0.25">
      <c r="B36" s="122"/>
      <c r="C36" s="12" t="s">
        <v>30</v>
      </c>
      <c r="D36" s="113">
        <v>17.5</v>
      </c>
      <c r="E36" s="114">
        <v>17.5</v>
      </c>
      <c r="F36" s="115">
        <v>17.5</v>
      </c>
      <c r="G36" s="113">
        <v>17.5</v>
      </c>
      <c r="H36" s="114">
        <v>17.5</v>
      </c>
      <c r="I36" s="116">
        <v>17.5</v>
      </c>
      <c r="J36" s="60">
        <v>17.5</v>
      </c>
      <c r="K36" s="61">
        <v>17.5</v>
      </c>
      <c r="L36" s="3"/>
    </row>
    <row r="37" spans="2:15" x14ac:dyDescent="0.25">
      <c r="B37" s="122"/>
      <c r="C37" s="11" t="s">
        <v>31</v>
      </c>
      <c r="D37" s="117">
        <v>0</v>
      </c>
      <c r="E37" s="118">
        <v>0</v>
      </c>
      <c r="F37" s="118">
        <v>0</v>
      </c>
      <c r="G37" s="117">
        <v>0</v>
      </c>
      <c r="H37" s="119">
        <v>0</v>
      </c>
      <c r="I37" s="120">
        <v>0</v>
      </c>
      <c r="J37" s="17">
        <v>300</v>
      </c>
      <c r="K37" s="18">
        <v>300</v>
      </c>
      <c r="L37" s="4"/>
    </row>
    <row r="38" spans="2:15" x14ac:dyDescent="0.25">
      <c r="B38" s="122"/>
      <c r="C38" s="11" t="s">
        <v>32</v>
      </c>
      <c r="D38" s="57">
        <v>17.5</v>
      </c>
      <c r="E38" s="58">
        <v>17.5</v>
      </c>
      <c r="F38" s="59">
        <v>17.5</v>
      </c>
      <c r="G38" s="57">
        <v>17.5</v>
      </c>
      <c r="H38" s="58">
        <v>17.5</v>
      </c>
      <c r="I38" s="72">
        <v>17.5</v>
      </c>
      <c r="J38" s="60">
        <v>17.5</v>
      </c>
      <c r="K38" s="61">
        <v>17.5</v>
      </c>
      <c r="L38" s="5"/>
    </row>
    <row r="39" spans="2:15" x14ac:dyDescent="0.25">
      <c r="B39" s="122"/>
      <c r="C39" s="12" t="s">
        <v>41</v>
      </c>
      <c r="D39" s="68">
        <f>D37*D38</f>
        <v>0</v>
      </c>
      <c r="E39" s="69">
        <f t="shared" ref="E39:K39" si="10">E37*E38</f>
        <v>0</v>
      </c>
      <c r="F39" s="70">
        <f t="shared" si="10"/>
        <v>0</v>
      </c>
      <c r="G39" s="68">
        <f t="shared" si="10"/>
        <v>0</v>
      </c>
      <c r="H39" s="69">
        <f t="shared" si="10"/>
        <v>0</v>
      </c>
      <c r="I39" s="71">
        <f t="shared" si="10"/>
        <v>0</v>
      </c>
      <c r="J39" s="19">
        <f>J37*J38</f>
        <v>5250</v>
      </c>
      <c r="K39" s="21">
        <f t="shared" si="10"/>
        <v>5250</v>
      </c>
      <c r="L39" s="5"/>
    </row>
    <row r="40" spans="2:15" ht="15.75" thickBot="1" x14ac:dyDescent="0.3">
      <c r="B40" s="123"/>
      <c r="C40" s="14" t="s">
        <v>47</v>
      </c>
      <c r="D40" s="73">
        <f t="shared" ref="D40:I40" si="11">(D36*D35)-(D37*D38)</f>
        <v>0</v>
      </c>
      <c r="E40" s="74">
        <f t="shared" si="11"/>
        <v>0</v>
      </c>
      <c r="F40" s="74">
        <f t="shared" si="11"/>
        <v>0</v>
      </c>
      <c r="G40" s="73">
        <f t="shared" si="11"/>
        <v>0</v>
      </c>
      <c r="H40" s="75">
        <f t="shared" si="11"/>
        <v>0</v>
      </c>
      <c r="I40" s="76">
        <f t="shared" si="11"/>
        <v>0</v>
      </c>
      <c r="J40" s="77">
        <f>(J35*J36)-(J37*J38)</f>
        <v>0</v>
      </c>
      <c r="K40" s="78">
        <f t="shared" ref="K40" si="12">(K35*K36)-(K37*K38)</f>
        <v>0</v>
      </c>
      <c r="L40" s="3"/>
    </row>
    <row r="41" spans="2:15" x14ac:dyDescent="0.25">
      <c r="B41" s="51"/>
      <c r="C41" s="39"/>
      <c r="D41" s="101"/>
      <c r="E41" s="48"/>
      <c r="F41" s="48"/>
      <c r="G41" s="101"/>
      <c r="H41" s="48"/>
      <c r="I41" s="48"/>
      <c r="J41" s="102"/>
      <c r="K41" s="50"/>
      <c r="L41" s="3"/>
      <c r="O41" s="2"/>
    </row>
    <row r="42" spans="2:15" x14ac:dyDescent="0.25">
      <c r="C42" s="85" t="s">
        <v>41</v>
      </c>
      <c r="D42" s="79">
        <f>SUM(J39:K39)</f>
        <v>10500</v>
      </c>
      <c r="G42" s="79"/>
      <c r="J42" s="79"/>
    </row>
    <row r="43" spans="2:15" x14ac:dyDescent="0.25">
      <c r="C43" s="85" t="s">
        <v>42</v>
      </c>
      <c r="D43" s="79">
        <f>MAX(0,D27+D28+SUM(D40:K40))</f>
        <v>1000</v>
      </c>
      <c r="G43" s="100"/>
      <c r="J43" s="79"/>
    </row>
    <row r="44" spans="2:15" x14ac:dyDescent="0.25">
      <c r="C44" s="85" t="s">
        <v>55</v>
      </c>
      <c r="D44" s="79">
        <f>SUM(D42:D43)</f>
        <v>11500</v>
      </c>
      <c r="G44" s="79"/>
      <c r="J44" s="79"/>
    </row>
    <row r="45" spans="2:15" ht="15.75" thickBot="1" x14ac:dyDescent="0.3">
      <c r="D45" s="108"/>
      <c r="E45" s="108"/>
      <c r="F45" s="108"/>
      <c r="G45" s="108"/>
      <c r="H45" s="108"/>
      <c r="I45" s="108"/>
      <c r="J45" s="124" t="s">
        <v>105</v>
      </c>
      <c r="K45" s="124"/>
    </row>
    <row r="46" spans="2:15" ht="15" customHeight="1" x14ac:dyDescent="0.25">
      <c r="B46" s="121" t="s">
        <v>35</v>
      </c>
      <c r="C46" s="10" t="s">
        <v>36</v>
      </c>
      <c r="D46" s="109">
        <v>0</v>
      </c>
      <c r="E46" s="110">
        <v>0</v>
      </c>
      <c r="F46" s="110">
        <v>0</v>
      </c>
      <c r="G46" s="109">
        <v>0</v>
      </c>
      <c r="H46" s="111">
        <v>0</v>
      </c>
      <c r="I46" s="112">
        <v>0</v>
      </c>
      <c r="J46" s="15">
        <v>300</v>
      </c>
      <c r="K46" s="16">
        <v>300</v>
      </c>
      <c r="L46" s="3"/>
    </row>
    <row r="47" spans="2:15" ht="15" customHeight="1" x14ac:dyDescent="0.25">
      <c r="B47" s="122"/>
      <c r="C47" s="12" t="s">
        <v>37</v>
      </c>
      <c r="D47" s="113">
        <v>17.5</v>
      </c>
      <c r="E47" s="114">
        <v>17.5</v>
      </c>
      <c r="F47" s="115">
        <v>17.5</v>
      </c>
      <c r="G47" s="113">
        <v>17.5</v>
      </c>
      <c r="H47" s="114">
        <v>17.5</v>
      </c>
      <c r="I47" s="116">
        <v>17.5</v>
      </c>
      <c r="J47" s="60">
        <v>17.5</v>
      </c>
      <c r="K47" s="61">
        <v>17.5</v>
      </c>
      <c r="L47" s="3"/>
    </row>
    <row r="48" spans="2:15" x14ac:dyDescent="0.25">
      <c r="B48" s="122"/>
      <c r="C48" s="11" t="s">
        <v>40</v>
      </c>
      <c r="D48" s="25">
        <v>10</v>
      </c>
      <c r="E48" s="55">
        <v>10</v>
      </c>
      <c r="F48" s="55">
        <v>50</v>
      </c>
      <c r="G48" s="25">
        <v>160</v>
      </c>
      <c r="H48" s="26">
        <v>160</v>
      </c>
      <c r="I48" s="27">
        <v>200</v>
      </c>
      <c r="J48" s="17">
        <v>300</v>
      </c>
      <c r="K48" s="18">
        <v>300</v>
      </c>
      <c r="L48" s="4"/>
    </row>
    <row r="49" spans="2:12" x14ac:dyDescent="0.25">
      <c r="B49" s="122"/>
      <c r="C49" s="11" t="s">
        <v>38</v>
      </c>
      <c r="D49" s="57">
        <v>17.5</v>
      </c>
      <c r="E49" s="58">
        <v>17.5</v>
      </c>
      <c r="F49" s="59">
        <v>17.5</v>
      </c>
      <c r="G49" s="57">
        <v>17.5</v>
      </c>
      <c r="H49" s="58">
        <v>17.5</v>
      </c>
      <c r="I49" s="72">
        <v>17.5</v>
      </c>
      <c r="J49" s="60">
        <v>17.5</v>
      </c>
      <c r="K49" s="61">
        <v>17.5</v>
      </c>
      <c r="L49" s="5"/>
    </row>
    <row r="50" spans="2:12" x14ac:dyDescent="0.25">
      <c r="B50" s="122"/>
      <c r="C50" s="12" t="s">
        <v>39</v>
      </c>
      <c r="D50" s="68">
        <f t="shared" ref="D50:K50" si="13">D49*(D48-D37)</f>
        <v>175</v>
      </c>
      <c r="E50" s="69">
        <f t="shared" si="13"/>
        <v>175</v>
      </c>
      <c r="F50" s="70">
        <f t="shared" si="13"/>
        <v>875</v>
      </c>
      <c r="G50" s="68">
        <f t="shared" si="13"/>
        <v>2800</v>
      </c>
      <c r="H50" s="69">
        <f t="shared" si="13"/>
        <v>2800</v>
      </c>
      <c r="I50" s="71">
        <f t="shared" si="13"/>
        <v>3500</v>
      </c>
      <c r="J50" s="19">
        <f t="shared" si="13"/>
        <v>0</v>
      </c>
      <c r="K50" s="21">
        <f t="shared" si="13"/>
        <v>0</v>
      </c>
      <c r="L50" s="5"/>
    </row>
    <row r="51" spans="2:12" ht="15.75" thickBot="1" x14ac:dyDescent="0.3">
      <c r="B51" s="123"/>
      <c r="C51" s="14" t="s">
        <v>46</v>
      </c>
      <c r="D51" s="73">
        <f>(D47*D48)</f>
        <v>175</v>
      </c>
      <c r="E51" s="74">
        <f t="shared" ref="E51:K51" si="14">(E47*E48)</f>
        <v>175</v>
      </c>
      <c r="F51" s="74">
        <f t="shared" si="14"/>
        <v>875</v>
      </c>
      <c r="G51" s="73">
        <f t="shared" si="14"/>
        <v>2800</v>
      </c>
      <c r="H51" s="75">
        <f t="shared" si="14"/>
        <v>2800</v>
      </c>
      <c r="I51" s="76">
        <f t="shared" si="14"/>
        <v>3500</v>
      </c>
      <c r="J51" s="77">
        <f t="shared" si="14"/>
        <v>5250</v>
      </c>
      <c r="K51" s="78">
        <f t="shared" si="14"/>
        <v>5250</v>
      </c>
      <c r="L51" s="3"/>
    </row>
    <row r="52" spans="2:12" x14ac:dyDescent="0.25">
      <c r="D52" s="101"/>
      <c r="E52" s="48"/>
      <c r="F52" s="48"/>
      <c r="G52" s="101"/>
      <c r="H52" s="48"/>
      <c r="I52" s="48"/>
      <c r="J52" s="102"/>
    </row>
    <row r="53" spans="2:12" x14ac:dyDescent="0.25">
      <c r="C53" s="39" t="s">
        <v>44</v>
      </c>
      <c r="D53" s="79">
        <f>SUM(D50:K50)</f>
        <v>10325</v>
      </c>
      <c r="G53" s="79"/>
      <c r="J53" s="79"/>
    </row>
    <row r="54" spans="2:12" x14ac:dyDescent="0.25">
      <c r="C54" s="39" t="s">
        <v>45</v>
      </c>
      <c r="D54" s="79">
        <f>MAX(0,D27+D28+SUM(J51:K51)-D53-D42-D43)</f>
        <v>0</v>
      </c>
      <c r="G54" s="79"/>
      <c r="J54" s="79"/>
    </row>
    <row r="55" spans="2:12" x14ac:dyDescent="0.25">
      <c r="C55" s="39" t="s">
        <v>56</v>
      </c>
      <c r="D55" s="79">
        <f>SUM(D53:D54)</f>
        <v>10325</v>
      </c>
      <c r="G55" s="79"/>
      <c r="J55" s="79"/>
    </row>
    <row r="56" spans="2:12" x14ac:dyDescent="0.25">
      <c r="C56" s="39"/>
    </row>
    <row r="57" spans="2:12" x14ac:dyDescent="0.25">
      <c r="C57" s="39" t="s">
        <v>100</v>
      </c>
      <c r="D57" s="79">
        <f>D44+D55</f>
        <v>21825</v>
      </c>
    </row>
    <row r="58" spans="2:12" x14ac:dyDescent="0.25">
      <c r="C58" s="39" t="s">
        <v>101</v>
      </c>
      <c r="D58" s="79">
        <f>D31</f>
        <v>24700</v>
      </c>
    </row>
    <row r="59" spans="2:12" x14ac:dyDescent="0.25">
      <c r="C59" s="39"/>
    </row>
    <row r="60" spans="2:12" x14ac:dyDescent="0.25">
      <c r="B60" t="s">
        <v>43</v>
      </c>
    </row>
    <row r="61" spans="2:12" x14ac:dyDescent="0.25">
      <c r="B61" t="s">
        <v>48</v>
      </c>
    </row>
  </sheetData>
  <mergeCells count="18">
    <mergeCell ref="B34:C34"/>
    <mergeCell ref="B35:B40"/>
    <mergeCell ref="B46:B51"/>
    <mergeCell ref="J34:K34"/>
    <mergeCell ref="D34:I34"/>
    <mergeCell ref="J45:K45"/>
    <mergeCell ref="B6:B11"/>
    <mergeCell ref="G12:I12"/>
    <mergeCell ref="B13:B17"/>
    <mergeCell ref="D18:I18"/>
    <mergeCell ref="J18:K18"/>
    <mergeCell ref="B19:B25"/>
    <mergeCell ref="B2:C2"/>
    <mergeCell ref="I2:J2"/>
    <mergeCell ref="B3:C3"/>
    <mergeCell ref="B4:C4"/>
    <mergeCell ref="D5:F5"/>
    <mergeCell ref="G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Start-Up with 1 Soak Cost(PJM)</vt:lpstr>
      <vt:lpstr>SU with 1 Soak Cost 2 Days(PJM)</vt:lpstr>
      <vt:lpstr>Delayed Soak Example</vt:lpstr>
      <vt:lpstr>Faster Soak Example</vt:lpstr>
      <vt:lpstr>OptOut Price Based</vt:lpstr>
      <vt:lpstr>OptOutCost Based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Endress</dc:creator>
  <cp:lastModifiedBy>_</cp:lastModifiedBy>
  <dcterms:created xsi:type="dcterms:W3CDTF">2018-01-18T19:23:28Z</dcterms:created>
  <dcterms:modified xsi:type="dcterms:W3CDTF">2020-02-06T16:34:21Z</dcterms:modified>
</cp:coreProperties>
</file>