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65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<sst xmlns="http://schemas.openxmlformats.org/spreadsheetml/2006/main" count="69" uniqueCount="54">
  <si>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Wind Reactive Power Tariff Projects in PJM</t>
  </si>
  <si>
    <t>Wind Plant</t>
  </si>
  <si>
    <t>Docket No.</t>
  </si>
  <si>
    <t>Capacity (MW)</t>
  </si>
  <si>
    <t>Filing Date</t>
  </si>
  <si>
    <t>COD</t>
  </si>
  <si>
    <t>Settlers Trail</t>
  </si>
  <si>
    <t>ER18-642</t>
  </si>
  <si>
    <t>Location</t>
  </si>
  <si>
    <t>Illinois</t>
  </si>
  <si>
    <t>Interconnect Voltage (kV)</t>
  </si>
  <si>
    <t>Radford's Run</t>
  </si>
  <si>
    <t>ER18-1215</t>
  </si>
  <si>
    <t>Pioneer Trail</t>
  </si>
  <si>
    <t>ER18-1473</t>
  </si>
  <si>
    <t>Hilltopper</t>
  </si>
  <si>
    <t>ER19-878</t>
  </si>
  <si>
    <t>Wildcat I</t>
  </si>
  <si>
    <t>ER19-1077</t>
  </si>
  <si>
    <t>Indiana</t>
  </si>
  <si>
    <t>New Creek Wind</t>
  </si>
  <si>
    <t>ER19-2745</t>
  </si>
  <si>
    <t>West Virginia</t>
  </si>
  <si>
    <t>PF</t>
  </si>
  <si>
    <t>Reactive Power Allocation Factor</t>
  </si>
  <si>
    <t>WTG Capital Cost (a)</t>
  </si>
  <si>
    <t>WTG Cost Allocated to Gen/Exc (b)</t>
  </si>
  <si>
    <t>Gen/Exc Cost (a)*(b)=(c)</t>
  </si>
  <si>
    <t>AEE Capital Cost (d)</t>
  </si>
  <si>
    <t>AEE Allocated to support of Gen/Exc (e)</t>
  </si>
  <si>
    <t>AEE Capital Cost Supporting Gen/Exc (d)*(e)=(f)</t>
  </si>
  <si>
    <t>GSU Cost (g)</t>
  </si>
  <si>
    <t>Static Reactive Component Costs</t>
  </si>
  <si>
    <t>Gen/Exc &amp; AEE supporting Gen/Exc (c)+(f)</t>
  </si>
  <si>
    <t>Gen/Exc &amp; AEE Allocated to Reactive Power Prod</t>
  </si>
  <si>
    <t>GSU Cost Allocated to Reactive Power Prod</t>
  </si>
  <si>
    <t>Balance of Plant Cost</t>
  </si>
  <si>
    <t>BOP Allocator</t>
  </si>
  <si>
    <t>BOP Cost Allocated to Reactive Power Prod</t>
  </si>
  <si>
    <t>Total Prod Plant Investment Allocated to Reactive Power Prod</t>
  </si>
  <si>
    <t>AEE Supporting Gen/Exc Cost per MW</t>
  </si>
  <si>
    <t>GSU Cost per MW</t>
  </si>
  <si>
    <t>Balance of Plant Cost per MW</t>
  </si>
  <si>
    <t>Fixed Charge Rate</t>
  </si>
  <si>
    <t>Annual Fixed Capability Component</t>
  </si>
  <si>
    <t>Average</t>
  </si>
  <si>
    <t>WTG Capital Cost per MW</t>
  </si>
  <si>
    <t>Lexington Chenoa</t>
  </si>
  <si>
    <t>ER20-2148</t>
  </si>
  <si>
    <t>Paulding IV</t>
  </si>
  <si>
    <t>ER20-2503</t>
  </si>
  <si>
    <t>Ohio</t>
  </si>
  <si>
    <t>Lone Tree</t>
  </si>
  <si>
    <t>ER20-2593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</si>
</sst>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 wrapText="1"/>
    </xf>
    <xf numFmtId="164" fontId="0" fillId="0" borderId="0" xfId="44" applyNumberFormat="1" applyFont="1" applyAlignment="1">
      <alignment/>
    </xf>
    <xf numFmtId="165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65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0" borderId="0" xfId="57" applyNumberFormat="1" applyFont="1" applyAlignment="1">
      <alignment/>
    </xf>
    <xf numFmtId="9" fontId="0" fillId="0" borderId="0" xfId="57" applyNumberFormat="1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11.57421875" style="0" bestFit="1" customWidth="1"/>
    <col min="3" max="3" width="10.140625" style="0" customWidth="1"/>
    <col min="4" max="4" width="11.57421875" style="0" bestFit="1" customWidth="1"/>
    <col min="5" max="5" width="11.140625" style="0" bestFit="1" customWidth="1"/>
    <col min="6" max="6" width="10.140625" style="0" customWidth="1"/>
    <col min="7" max="7" width="13.57421875" style="0" bestFit="1" customWidth="1"/>
    <col min="8" max="8" width="11.421875" style="0" bestFit="1" customWidth="1"/>
    <col min="9" max="9" width="15.57421875" style="0" bestFit="1" customWidth="1"/>
    <col min="10" max="10" width="10.8515625" style="0" bestFit="1" customWidth="1"/>
    <col min="11" max="12" width="14.57421875" style="0" bestFit="1" customWidth="1"/>
    <col min="13" max="13" width="10.140625" style="0" customWidth="1"/>
    <col min="14" max="14" width="12.00390625" style="0" bestFit="1" customWidth="1"/>
    <col min="15" max="16" width="12.00390625" style="0" customWidth="1"/>
    <col min="17" max="17" width="13.57421875" style="0" customWidth="1"/>
    <col min="18" max="18" width="12.00390625" style="0" customWidth="1"/>
    <col min="19" max="19" width="11.00390625" style="0" bestFit="1" customWidth="1"/>
    <col min="20" max="20" width="11.00390625" style="0" customWidth="1"/>
    <col min="21" max="24" width="12.8515625" style="0" customWidth="1"/>
    <col min="26" max="26" width="10.8515625" style="0" customWidth="1"/>
    <col min="27" max="27" width="9.8515625" style="0" customWidth="1"/>
  </cols>
  <sheetData>
    <row r="1" ht="15">
      <c r="A1" t="s">
        <v>0</v>
      </c>
    </row>
    <row r="3" spans="1:27" ht="90">
      <c r="A3" s="9" t="s">
        <v>1</v>
      </c>
      <c r="B3" s="9" t="s">
        <v>2</v>
      </c>
      <c r="C3" s="9" t="s">
        <v>4</v>
      </c>
      <c r="D3" s="9" t="s">
        <v>8</v>
      </c>
      <c r="E3" s="10" t="s">
        <v>3</v>
      </c>
      <c r="F3" s="10" t="s">
        <v>23</v>
      </c>
      <c r="G3" s="9" t="s">
        <v>5</v>
      </c>
      <c r="H3" s="10" t="s">
        <v>10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0" t="s">
        <v>30</v>
      </c>
      <c r="O3" s="10" t="s">
        <v>33</v>
      </c>
      <c r="P3" s="10" t="s">
        <v>24</v>
      </c>
      <c r="Q3" s="10" t="s">
        <v>34</v>
      </c>
      <c r="R3" s="10" t="s">
        <v>32</v>
      </c>
      <c r="S3" s="10" t="s">
        <v>31</v>
      </c>
      <c r="T3" s="10" t="s">
        <v>35</v>
      </c>
      <c r="U3" s="10" t="s">
        <v>36</v>
      </c>
      <c r="V3" s="10" t="s">
        <v>37</v>
      </c>
      <c r="W3" s="10" t="s">
        <v>38</v>
      </c>
      <c r="X3" s="10" t="s">
        <v>39</v>
      </c>
      <c r="Y3" s="11" t="s">
        <v>43</v>
      </c>
      <c r="Z3" s="11" t="s">
        <v>44</v>
      </c>
      <c r="AA3" s="11"/>
    </row>
    <row r="4" spans="1:27" ht="15">
      <c r="A4" t="s">
        <v>6</v>
      </c>
      <c r="B4" t="s">
        <v>7</v>
      </c>
      <c r="C4" s="1">
        <v>43112</v>
      </c>
      <c r="D4" t="s">
        <v>9</v>
      </c>
      <c r="E4">
        <v>150.4</v>
      </c>
      <c r="F4">
        <v>0.9</v>
      </c>
      <c r="G4" s="2">
        <v>40817</v>
      </c>
      <c r="H4">
        <v>138</v>
      </c>
      <c r="I4" s="5">
        <v>217375827</v>
      </c>
      <c r="J4" s="3">
        <v>0.0785</v>
      </c>
      <c r="K4" s="5">
        <v>17055382</v>
      </c>
      <c r="L4" s="5">
        <v>18717830</v>
      </c>
      <c r="M4" s="12">
        <v>0.91</v>
      </c>
      <c r="N4" s="5">
        <v>16998268</v>
      </c>
      <c r="O4" s="5">
        <v>34053651</v>
      </c>
      <c r="P4" s="6">
        <v>0.19</v>
      </c>
      <c r="Q4" s="5">
        <v>7163230</v>
      </c>
      <c r="R4" s="5">
        <v>0</v>
      </c>
      <c r="S4" s="5">
        <v>2430948</v>
      </c>
      <c r="T4" s="5">
        <v>461880</v>
      </c>
      <c r="U4" s="5">
        <v>236746701</v>
      </c>
      <c r="V4" s="8">
        <v>0.0033</v>
      </c>
      <c r="W4" s="5">
        <v>787057</v>
      </c>
      <c r="X4" s="5">
        <v>8412167</v>
      </c>
      <c r="Y4" s="8">
        <v>0.1225</v>
      </c>
      <c r="Z4" s="5">
        <v>1030432.11</v>
      </c>
      <c r="AA4" s="5"/>
    </row>
    <row r="5" spans="1:27" ht="15">
      <c r="A5" t="s">
        <v>11</v>
      </c>
      <c r="B5" t="s">
        <v>12</v>
      </c>
      <c r="C5" s="1">
        <v>43188</v>
      </c>
      <c r="D5" t="s">
        <v>9</v>
      </c>
      <c r="E5">
        <v>305.8</v>
      </c>
      <c r="F5">
        <v>0.94</v>
      </c>
      <c r="G5" s="2">
        <v>43070</v>
      </c>
      <c r="H5">
        <v>345</v>
      </c>
      <c r="I5" s="5">
        <v>365120006</v>
      </c>
      <c r="J5" s="3">
        <v>0.11999999999999998</v>
      </c>
      <c r="K5" s="5">
        <v>43814400.66697337</v>
      </c>
      <c r="L5" s="5">
        <v>26192676</v>
      </c>
      <c r="M5" s="12">
        <v>0.81</v>
      </c>
      <c r="N5" s="5">
        <v>21184646</v>
      </c>
      <c r="O5" s="5">
        <v>64999046</v>
      </c>
      <c r="P5" s="8">
        <v>0.1148</v>
      </c>
      <c r="Q5" s="5">
        <v>7461478</v>
      </c>
      <c r="R5" s="5">
        <v>2875058</v>
      </c>
      <c r="S5" s="5">
        <v>6824896</v>
      </c>
      <c r="T5" s="5">
        <v>783455</v>
      </c>
      <c r="U5" s="5">
        <v>423387250</v>
      </c>
      <c r="V5" s="8">
        <v>0.0016</v>
      </c>
      <c r="W5" s="5">
        <v>692262</v>
      </c>
      <c r="X5" s="5">
        <v>9267233</v>
      </c>
      <c r="Y5" s="8">
        <v>0.121</v>
      </c>
      <c r="Z5" s="5">
        <v>1121089.08</v>
      </c>
      <c r="AA5" s="5"/>
    </row>
    <row r="6" spans="1:27" ht="15">
      <c r="A6" t="s">
        <v>13</v>
      </c>
      <c r="B6" t="s">
        <v>14</v>
      </c>
      <c r="C6" s="1">
        <v>43220</v>
      </c>
      <c r="D6" t="s">
        <v>9</v>
      </c>
      <c r="E6">
        <v>150</v>
      </c>
      <c r="F6">
        <v>0.9</v>
      </c>
      <c r="G6" s="2">
        <v>40909</v>
      </c>
      <c r="H6">
        <v>138</v>
      </c>
      <c r="I6" s="5">
        <v>200484011</v>
      </c>
      <c r="J6" s="3">
        <v>0.0737</v>
      </c>
      <c r="K6" s="5">
        <v>14778976</v>
      </c>
      <c r="L6" s="5">
        <v>13255188</v>
      </c>
      <c r="M6" s="12">
        <v>0.94</v>
      </c>
      <c r="N6" s="5">
        <v>12398745</v>
      </c>
      <c r="O6" s="5">
        <v>27177721</v>
      </c>
      <c r="P6" s="6">
        <v>0.19</v>
      </c>
      <c r="Q6" s="5">
        <v>5635068</v>
      </c>
      <c r="R6" s="5">
        <v>0</v>
      </c>
      <c r="S6" s="5">
        <v>2194213</v>
      </c>
      <c r="T6" s="5">
        <v>416901</v>
      </c>
      <c r="U6" s="5">
        <v>225783536</v>
      </c>
      <c r="V6" s="8">
        <v>0.0047</v>
      </c>
      <c r="W6" s="5">
        <v>1050854</v>
      </c>
      <c r="X6" s="5">
        <v>7102823</v>
      </c>
      <c r="Y6" s="8">
        <v>0.1164</v>
      </c>
      <c r="Z6" s="5">
        <v>826926.09</v>
      </c>
      <c r="AA6" s="5"/>
    </row>
    <row r="7" spans="1:27" ht="15">
      <c r="A7" t="s">
        <v>15</v>
      </c>
      <c r="B7" t="s">
        <v>16</v>
      </c>
      <c r="C7" s="1">
        <v>43494</v>
      </c>
      <c r="D7" t="s">
        <v>9</v>
      </c>
      <c r="E7">
        <v>185</v>
      </c>
      <c r="F7">
        <v>0.9</v>
      </c>
      <c r="G7" s="2">
        <v>43435</v>
      </c>
      <c r="H7">
        <v>345</v>
      </c>
      <c r="I7" s="5">
        <v>239711219</v>
      </c>
      <c r="J7" s="3">
        <v>0.1437</v>
      </c>
      <c r="K7" s="5">
        <v>34457623</v>
      </c>
      <c r="L7" s="5">
        <v>31485245</v>
      </c>
      <c r="M7" s="12">
        <v>0.95</v>
      </c>
      <c r="N7" s="5">
        <v>29806299</v>
      </c>
      <c r="O7" s="5">
        <v>64263922</v>
      </c>
      <c r="P7" s="6">
        <v>0.19</v>
      </c>
      <c r="Q7" s="5">
        <v>12210145</v>
      </c>
      <c r="R7" s="5">
        <v>1166740</v>
      </c>
      <c r="S7" s="5">
        <v>3892000</v>
      </c>
      <c r="T7" s="5">
        <v>739480</v>
      </c>
      <c r="U7" s="5">
        <v>313451830</v>
      </c>
      <c r="V7" s="8">
        <v>0.0009</v>
      </c>
      <c r="W7" s="5">
        <v>272788</v>
      </c>
      <c r="X7" s="5">
        <v>14389153</v>
      </c>
      <c r="Y7" s="8">
        <v>0.1082</v>
      </c>
      <c r="Z7" s="5">
        <v>1557078.06</v>
      </c>
      <c r="AA7" s="5"/>
    </row>
    <row r="8" spans="1:27" ht="15">
      <c r="A8" t="s">
        <v>17</v>
      </c>
      <c r="B8" t="s">
        <v>18</v>
      </c>
      <c r="C8" s="1">
        <v>43515</v>
      </c>
      <c r="D8" t="s">
        <v>19</v>
      </c>
      <c r="E8">
        <v>200</v>
      </c>
      <c r="F8">
        <v>0.9</v>
      </c>
      <c r="G8" s="2">
        <v>41244</v>
      </c>
      <c r="H8">
        <v>138</v>
      </c>
      <c r="I8" s="5">
        <v>331805842</v>
      </c>
      <c r="J8" s="3">
        <v>0.0472</v>
      </c>
      <c r="K8" s="5">
        <v>15661236</v>
      </c>
      <c r="L8" s="5">
        <v>24881856</v>
      </c>
      <c r="M8" s="12">
        <v>0.93</v>
      </c>
      <c r="N8" s="5">
        <v>23099642</v>
      </c>
      <c r="O8" s="5">
        <v>38760877</v>
      </c>
      <c r="P8" s="6">
        <v>0.19</v>
      </c>
      <c r="Q8" s="5">
        <v>7364567</v>
      </c>
      <c r="R8" s="5">
        <v>841369</v>
      </c>
      <c r="S8" s="5">
        <v>2738987</v>
      </c>
      <c r="T8" s="5">
        <v>520408</v>
      </c>
      <c r="U8" s="5">
        <v>393934804</v>
      </c>
      <c r="V8" s="8">
        <v>0.0049</v>
      </c>
      <c r="W8" s="5">
        <v>1930281</v>
      </c>
      <c r="X8" s="5">
        <v>9815255</v>
      </c>
      <c r="Y8" s="8">
        <v>0.0999</v>
      </c>
      <c r="Z8" s="5">
        <v>980740.39</v>
      </c>
      <c r="AA8" s="5"/>
    </row>
    <row r="9" spans="1:27" ht="15">
      <c r="A9" t="s">
        <v>20</v>
      </c>
      <c r="B9" t="s">
        <v>21</v>
      </c>
      <c r="C9" s="1">
        <v>43712</v>
      </c>
      <c r="D9" t="s">
        <v>22</v>
      </c>
      <c r="E9">
        <v>102.5</v>
      </c>
      <c r="F9">
        <v>0.95</v>
      </c>
      <c r="G9" s="2">
        <v>42705</v>
      </c>
      <c r="H9">
        <v>500</v>
      </c>
      <c r="I9" s="5">
        <v>146836576</v>
      </c>
      <c r="J9" s="3">
        <v>0.141</v>
      </c>
      <c r="K9" s="5">
        <v>20703957</v>
      </c>
      <c r="L9" s="5">
        <v>18210397</v>
      </c>
      <c r="M9" s="12">
        <v>0.75</v>
      </c>
      <c r="N9" s="5">
        <v>13593324</v>
      </c>
      <c r="O9" s="5">
        <v>34297281</v>
      </c>
      <c r="P9" s="8">
        <v>0.0975</v>
      </c>
      <c r="Q9" s="5">
        <v>3343985</v>
      </c>
      <c r="R9" s="5">
        <v>0</v>
      </c>
      <c r="S9" s="5">
        <v>2195517</v>
      </c>
      <c r="T9" s="5">
        <v>214063</v>
      </c>
      <c r="U9" s="5">
        <v>148975429</v>
      </c>
      <c r="V9" s="8">
        <v>0.0058</v>
      </c>
      <c r="W9" s="5">
        <v>857517</v>
      </c>
      <c r="X9" s="5">
        <v>4415565</v>
      </c>
      <c r="Y9" s="8">
        <v>0.1264</v>
      </c>
      <c r="Z9" s="5">
        <v>558176.11</v>
      </c>
      <c r="AA9" s="5"/>
    </row>
    <row r="10" spans="1:27" ht="15">
      <c r="A10" t="s">
        <v>47</v>
      </c>
      <c r="B10" t="s">
        <v>48</v>
      </c>
      <c r="C10" s="1">
        <v>44006</v>
      </c>
      <c r="D10" t="s">
        <v>9</v>
      </c>
      <c r="E10">
        <v>205.2</v>
      </c>
      <c r="F10">
        <v>0.9</v>
      </c>
      <c r="G10" s="2">
        <v>43800</v>
      </c>
      <c r="H10">
        <v>345</v>
      </c>
      <c r="I10" s="5">
        <v>246194557</v>
      </c>
      <c r="J10" s="3">
        <v>0.064</v>
      </c>
      <c r="K10" s="5">
        <v>15756452</v>
      </c>
      <c r="L10" s="5">
        <v>14622038</v>
      </c>
      <c r="M10" s="12">
        <v>0.86</v>
      </c>
      <c r="N10" s="5">
        <v>12608789</v>
      </c>
      <c r="O10" s="5">
        <v>28365240</v>
      </c>
      <c r="P10" s="13">
        <v>0.19</v>
      </c>
      <c r="Q10" s="5">
        <v>5389396</v>
      </c>
      <c r="R10" s="5">
        <v>789822</v>
      </c>
      <c r="S10" s="5">
        <v>2377576</v>
      </c>
      <c r="T10" s="5">
        <v>451739</v>
      </c>
      <c r="U10" s="5">
        <v>272039197</v>
      </c>
      <c r="V10" s="8">
        <v>0.0031</v>
      </c>
      <c r="W10" s="5">
        <v>854888</v>
      </c>
      <c r="X10" s="5">
        <v>6696023</v>
      </c>
      <c r="Y10" s="8">
        <v>0.1244</v>
      </c>
      <c r="Z10" s="5">
        <v>833084.64</v>
      </c>
      <c r="AA10" s="5"/>
    </row>
    <row r="11" spans="1:27" ht="15">
      <c r="A11" t="s">
        <v>49</v>
      </c>
      <c r="B11" t="s">
        <v>50</v>
      </c>
      <c r="C11" s="1">
        <v>44035</v>
      </c>
      <c r="D11" t="s">
        <v>51</v>
      </c>
      <c r="E11">
        <v>126</v>
      </c>
      <c r="F11">
        <v>0.903</v>
      </c>
      <c r="G11" s="2">
        <v>43831</v>
      </c>
      <c r="H11">
        <v>138</v>
      </c>
      <c r="I11" s="5">
        <v>144102675</v>
      </c>
      <c r="J11" s="3">
        <v>0.065</v>
      </c>
      <c r="K11" s="5">
        <f>1844514+7493339</f>
        <v>9337853</v>
      </c>
      <c r="L11" s="5">
        <v>15865391</v>
      </c>
      <c r="M11" s="12">
        <v>0.833</v>
      </c>
      <c r="N11" s="5">
        <f>2642415+10569658</f>
        <v>13212073</v>
      </c>
      <c r="O11" s="5">
        <f>4486929+18062997</f>
        <v>22549926</v>
      </c>
      <c r="P11" s="12">
        <v>0.185</v>
      </c>
      <c r="Q11" s="5">
        <f>828247+3334267</f>
        <v>4162514</v>
      </c>
      <c r="R11" s="5">
        <v>1095903</v>
      </c>
      <c r="S11" s="5">
        <v>2064097</v>
      </c>
      <c r="T11" s="5">
        <v>381014</v>
      </c>
      <c r="U11" s="5">
        <v>162644758</v>
      </c>
      <c r="V11" s="8">
        <v>0.0038</v>
      </c>
      <c r="W11" s="5">
        <v>610374</v>
      </c>
      <c r="X11" s="5">
        <v>6249804</v>
      </c>
      <c r="Y11" s="8">
        <v>0.1107</v>
      </c>
      <c r="Z11" s="5">
        <v>691974.71</v>
      </c>
      <c r="AA11" s="5"/>
    </row>
    <row r="12" spans="1:27" ht="15">
      <c r="A12" t="s">
        <v>52</v>
      </c>
      <c r="B12" t="s">
        <v>53</v>
      </c>
      <c r="C12" s="1">
        <v>44097</v>
      </c>
      <c r="D12" t="s">
        <v>9</v>
      </c>
      <c r="E12">
        <v>88.68</v>
      </c>
      <c r="F12">
        <v>0.87</v>
      </c>
      <c r="G12" s="2">
        <v>44136</v>
      </c>
      <c r="H12">
        <v>138</v>
      </c>
      <c r="I12" s="5">
        <v>94234111</v>
      </c>
      <c r="J12" s="3">
        <v>0.13</v>
      </c>
      <c r="K12" s="5">
        <f>11029481+1220954</f>
        <v>12250435</v>
      </c>
      <c r="L12" s="5">
        <v>13852181</v>
      </c>
      <c r="M12" s="12">
        <v>0.788</v>
      </c>
      <c r="N12" s="5">
        <v>10912474</v>
      </c>
      <c r="O12" s="5">
        <f>20918910+2243998</f>
        <v>23162908</v>
      </c>
      <c r="P12" s="12">
        <v>0.243</v>
      </c>
      <c r="Q12" s="5">
        <f>5085387+426360</f>
        <v>5511747</v>
      </c>
      <c r="R12" s="5">
        <v>0</v>
      </c>
      <c r="S12" s="5">
        <v>1596081</v>
      </c>
      <c r="T12" s="5">
        <v>303255</v>
      </c>
      <c r="U12" s="5">
        <v>101445340</v>
      </c>
      <c r="V12" s="8">
        <v>0.0051</v>
      </c>
      <c r="W12" s="5">
        <v>516277</v>
      </c>
      <c r="X12" s="5">
        <v>6331279</v>
      </c>
      <c r="Y12" s="8">
        <v>0.1269</v>
      </c>
      <c r="Z12" s="5">
        <v>803489.87</v>
      </c>
      <c r="AA12" s="5"/>
    </row>
    <row r="13" spans="5:24" ht="15">
      <c r="E13">
        <f>SUM(E4:E12)</f>
        <v>1513.5800000000002</v>
      </c>
      <c r="F13">
        <f>AVERAGE(F4:F12)</f>
        <v>0.907</v>
      </c>
      <c r="M13">
        <f>AVERAGE(M4:M12)</f>
        <v>0.8634444444444446</v>
      </c>
      <c r="R13" s="14">
        <f>SUM(R4:R12)/E13*100</f>
        <v>447210.7189577029</v>
      </c>
      <c r="W13" s="4"/>
      <c r="X13" s="4"/>
    </row>
    <row r="15" spans="1:12" ht="75">
      <c r="A15" s="9" t="s">
        <v>1</v>
      </c>
      <c r="B15" s="10" t="s">
        <v>46</v>
      </c>
      <c r="C15" s="10" t="s">
        <v>40</v>
      </c>
      <c r="D15" s="10" t="s">
        <v>41</v>
      </c>
      <c r="E15" s="10" t="s">
        <v>42</v>
      </c>
      <c r="F15" s="10"/>
      <c r="G15" s="10"/>
      <c r="H15" s="10"/>
      <c r="I15" s="10"/>
      <c r="J15" s="10"/>
      <c r="K15" s="10"/>
      <c r="L15" s="10"/>
    </row>
    <row r="16" spans="1:12" ht="15">
      <c r="A16" t="s">
        <v>6</v>
      </c>
      <c r="B16" s="7">
        <f>I4/E4</f>
        <v>1445317.9986702127</v>
      </c>
      <c r="C16" s="7">
        <v>113020.39893617021</v>
      </c>
      <c r="D16" s="14">
        <f>S4/E4</f>
        <v>16163.218085106382</v>
      </c>
      <c r="E16" s="7">
        <v>1574113.7034574468</v>
      </c>
      <c r="F16" s="7"/>
      <c r="G16" s="7"/>
      <c r="H16" s="7"/>
      <c r="I16" s="7"/>
      <c r="J16" s="7"/>
      <c r="K16" s="7"/>
      <c r="L16" s="7"/>
    </row>
    <row r="17" spans="1:12" ht="15">
      <c r="A17" t="s">
        <v>11</v>
      </c>
      <c r="B17" s="7">
        <f>I5/E5</f>
        <v>1193983.0150425115</v>
      </c>
      <c r="C17" s="7">
        <v>69276.14780902551</v>
      </c>
      <c r="D17" s="14">
        <f aca="true" t="shared" si="0" ref="D17:D24">S5/E5</f>
        <v>22318.168737737084</v>
      </c>
      <c r="E17" s="7">
        <v>1384523.3812949639</v>
      </c>
      <c r="F17" s="7"/>
      <c r="G17" s="7"/>
      <c r="H17" s="7"/>
      <c r="I17" s="7"/>
      <c r="J17" s="7"/>
      <c r="K17" s="7"/>
      <c r="L17" s="7"/>
    </row>
    <row r="18" spans="1:12" ht="15">
      <c r="A18" t="s">
        <v>13</v>
      </c>
      <c r="B18" s="7">
        <f>I6/E6</f>
        <v>1336560.0733333332</v>
      </c>
      <c r="C18" s="7">
        <v>82658.3</v>
      </c>
      <c r="D18" s="14">
        <f t="shared" si="0"/>
        <v>14628.086666666666</v>
      </c>
      <c r="E18" s="7">
        <v>1505223.5733333332</v>
      </c>
      <c r="F18" s="7"/>
      <c r="G18" s="7"/>
      <c r="H18" s="7"/>
      <c r="I18" s="7"/>
      <c r="J18" s="7"/>
      <c r="K18" s="7"/>
      <c r="L18" s="7"/>
    </row>
    <row r="19" spans="1:12" ht="15">
      <c r="A19" t="s">
        <v>15</v>
      </c>
      <c r="B19" s="7">
        <f>I7/E7</f>
        <v>1295736.318918919</v>
      </c>
      <c r="C19" s="7">
        <v>161115.12972972973</v>
      </c>
      <c r="D19" s="14">
        <f t="shared" si="0"/>
        <v>21037.837837837837</v>
      </c>
      <c r="E19" s="7">
        <v>1694334.2162162163</v>
      </c>
      <c r="F19" s="7"/>
      <c r="G19" s="7"/>
      <c r="H19" s="7"/>
      <c r="I19" s="7"/>
      <c r="J19" s="7"/>
      <c r="K19" s="7"/>
      <c r="L19" s="7"/>
    </row>
    <row r="20" spans="1:12" ht="15">
      <c r="A20" t="s">
        <v>17</v>
      </c>
      <c r="B20" s="7">
        <f>I8/E8</f>
        <v>1659029.21</v>
      </c>
      <c r="C20" s="7">
        <v>115498.21</v>
      </c>
      <c r="D20" s="14">
        <f t="shared" si="0"/>
        <v>13694.935</v>
      </c>
      <c r="E20" s="7">
        <v>1969674.02</v>
      </c>
      <c r="F20" s="7"/>
      <c r="G20" s="7"/>
      <c r="H20" s="7"/>
      <c r="I20" s="7"/>
      <c r="J20" s="7"/>
      <c r="K20" s="7"/>
      <c r="L20" s="7"/>
    </row>
    <row r="21" spans="1:12" ht="15">
      <c r="A21" t="s">
        <v>20</v>
      </c>
      <c r="B21" s="7">
        <f>I9/E9</f>
        <v>1432551.9609756097</v>
      </c>
      <c r="C21" s="7">
        <v>132617.79512195123</v>
      </c>
      <c r="D21" s="14">
        <f t="shared" si="0"/>
        <v>21419.678048780486</v>
      </c>
      <c r="E21" s="7">
        <v>1453418.8195121952</v>
      </c>
      <c r="F21" s="7"/>
      <c r="G21" s="7"/>
      <c r="H21" s="7"/>
      <c r="I21" s="7"/>
      <c r="J21" s="7"/>
      <c r="K21" s="7"/>
      <c r="L21" s="7"/>
    </row>
    <row r="22" spans="1:12" ht="15">
      <c r="A22" t="s">
        <v>47</v>
      </c>
      <c r="B22" s="7">
        <f>I10/E10</f>
        <v>1199778.5428849903</v>
      </c>
      <c r="C22" s="7">
        <v>61446.34015594542</v>
      </c>
      <c r="D22" s="14">
        <f t="shared" si="0"/>
        <v>11586.62768031189</v>
      </c>
      <c r="E22" s="7">
        <v>1325727.0808966863</v>
      </c>
      <c r="F22" s="7"/>
      <c r="G22" s="7"/>
      <c r="H22" s="7"/>
      <c r="I22" s="7"/>
      <c r="J22" s="7"/>
      <c r="K22" s="7"/>
      <c r="L22" s="7"/>
    </row>
    <row r="23" spans="1:12" ht="15">
      <c r="A23" t="s">
        <v>49</v>
      </c>
      <c r="B23" s="7">
        <f>I11/E11</f>
        <v>1143672.0238095238</v>
      </c>
      <c r="C23" s="7">
        <v>104857.72222222222</v>
      </c>
      <c r="D23" s="14">
        <f t="shared" si="0"/>
        <v>16381.722222222223</v>
      </c>
      <c r="E23" s="7">
        <v>1290831.4126984128</v>
      </c>
      <c r="F23" s="7"/>
      <c r="G23" s="7"/>
      <c r="H23" s="7"/>
      <c r="I23" s="7"/>
      <c r="J23" s="7"/>
      <c r="K23" s="7"/>
      <c r="L23" s="7"/>
    </row>
    <row r="24" spans="1:12" ht="15">
      <c r="A24" t="s">
        <v>52</v>
      </c>
      <c r="B24" s="7">
        <f>I12/E12</f>
        <v>1062630.9314388812</v>
      </c>
      <c r="C24" s="7">
        <v>123054.51059990977</v>
      </c>
      <c r="D24" s="14">
        <f t="shared" si="0"/>
        <v>17998.20703653586</v>
      </c>
      <c r="E24" s="7">
        <v>1143948.3536310329</v>
      </c>
      <c r="F24" s="7"/>
      <c r="G24" s="7"/>
      <c r="H24" s="7"/>
      <c r="I24" s="7"/>
      <c r="J24" s="7"/>
      <c r="K24" s="7"/>
      <c r="L24" s="7"/>
    </row>
    <row r="26" spans="1:12" ht="15">
      <c r="A26" t="s">
        <v>45</v>
      </c>
      <c r="B26" s="7">
        <f>AVERAGE(B16:B24)</f>
        <v>1307695.5638971091</v>
      </c>
      <c r="C26" s="7">
        <v>107060.5060638838</v>
      </c>
      <c r="D26" s="7">
        <f>AVERAGE(D16:D24)</f>
        <v>17247.609035022047</v>
      </c>
      <c r="E26" s="7">
        <v>1482421.6178933652</v>
      </c>
      <c r="F26" s="7"/>
      <c r="G26" s="7"/>
      <c r="H26" s="7"/>
      <c r="I26" s="7"/>
      <c r="J26" s="7"/>
      <c r="K26" s="7"/>
      <c r="L2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Simpson</dc:creator>
  <cp:keywords/>
  <dc:description/>
  <cp:lastModifiedBy>Risa Holland</cp:lastModifiedBy>
  <dcterms:created xsi:type="dcterms:W3CDTF">2022-06-29T17:02:28Z</dcterms:created>
  <dcterms:modified xsi:type="dcterms:W3CDTF">2022-07-06T16:26:15Z</dcterms:modified>
  <cp:category/>
  <cp:version/>
  <cp:contentType/>
  <cp:contentStatus/>
</cp:coreProperties>
</file>