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p\shares\home\bhavam\My Documents\F-BHAVARAJU AUCTION BACKUP\RPM AUCTIONS\2020-2021\2020-2021 3rd IA\"/>
    </mc:Choice>
  </mc:AlternateContent>
  <bookViews>
    <workbookView xWindow="285" yWindow="180" windowWidth="15450" windowHeight="11700"/>
  </bookViews>
  <sheets>
    <sheet name="2020-21 Excess Commit MW" sheetId="13" r:id="rId1"/>
    <sheet name="Calculation of Excess Commit MW" sheetId="14" r:id="rId2"/>
  </sheets>
  <definedNames>
    <definedName name="_xlnm.Print_Area" localSheetId="0">'2020-21 Excess Commit MW'!$A$2:$G$45</definedName>
    <definedName name="_xlnm.Print_Area" localSheetId="1">'Calculation of Excess Commit MW'!$A$1:$F$69</definedName>
  </definedNames>
  <calcPr calcId="162913"/>
</workbook>
</file>

<file path=xl/calcChain.xml><?xml version="1.0" encoding="utf-8"?>
<calcChain xmlns="http://schemas.openxmlformats.org/spreadsheetml/2006/main">
  <c r="B21" i="13" l="1"/>
  <c r="B6" i="13"/>
  <c r="B49" i="14" l="1"/>
  <c r="B48" i="14"/>
  <c r="B47" i="14"/>
  <c r="B46" i="14"/>
  <c r="B45" i="14"/>
  <c r="B44" i="14"/>
  <c r="B42" i="14"/>
  <c r="B41" i="14"/>
  <c r="B40" i="14"/>
  <c r="B36" i="14"/>
  <c r="B35" i="14"/>
  <c r="E68" i="14" l="1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C35" i="14"/>
  <c r="C49" i="14"/>
  <c r="C48" i="14"/>
  <c r="D48" i="14" s="1"/>
  <c r="D49" i="14" l="1"/>
  <c r="D10" i="14" l="1"/>
  <c r="D9" i="14"/>
  <c r="D8" i="14"/>
  <c r="B28" i="14"/>
  <c r="B39" i="14" s="1"/>
  <c r="B19" i="14"/>
  <c r="B37" i="14" s="1"/>
  <c r="B11" i="14"/>
  <c r="B43" i="14" s="1"/>
  <c r="B50" i="14" l="1"/>
  <c r="C28" i="14"/>
  <c r="C19" i="14"/>
  <c r="C11" i="14"/>
  <c r="D11" i="14" s="1"/>
  <c r="E3" i="14" l="1"/>
  <c r="E2" i="14"/>
  <c r="E4" i="14" l="1"/>
  <c r="D29" i="14"/>
  <c r="B31" i="14" l="1"/>
  <c r="C31" i="14" l="1"/>
  <c r="C47" i="14" l="1"/>
  <c r="D47" i="14" s="1"/>
  <c r="C46" i="14"/>
  <c r="D46" i="14" s="1"/>
  <c r="C45" i="14"/>
  <c r="C44" i="14"/>
  <c r="C42" i="14"/>
  <c r="C41" i="14"/>
  <c r="D41" i="14" s="1"/>
  <c r="C40" i="14"/>
  <c r="C36" i="14"/>
  <c r="D35" i="14"/>
  <c r="C39" i="14"/>
  <c r="C37" i="14"/>
  <c r="C43" i="14"/>
  <c r="D36" i="14" l="1"/>
  <c r="C50" i="14"/>
  <c r="D45" i="14"/>
  <c r="D40" i="14" l="1"/>
  <c r="D12" i="14"/>
  <c r="D21" i="14"/>
  <c r="D16" i="14"/>
  <c r="D39" i="14"/>
  <c r="D19" i="14"/>
  <c r="D30" i="14"/>
  <c r="D27" i="14"/>
  <c r="D26" i="14"/>
  <c r="D25" i="14"/>
  <c r="D24" i="14"/>
  <c r="D23" i="14"/>
  <c r="D22" i="14"/>
  <c r="D20" i="14"/>
  <c r="D18" i="14"/>
  <c r="D17" i="14"/>
  <c r="D15" i="14"/>
  <c r="D14" i="14"/>
  <c r="D13" i="14"/>
  <c r="D42" i="14"/>
  <c r="D38" i="14" l="1"/>
  <c r="D44" i="14"/>
  <c r="D37" i="14"/>
  <c r="D28" i="14"/>
  <c r="D31" i="14" s="1"/>
  <c r="D43" i="14"/>
  <c r="D50" i="14" l="1"/>
  <c r="E35" i="14" s="1"/>
  <c r="E41" i="14"/>
  <c r="B60" i="14" s="1"/>
  <c r="E47" i="14"/>
  <c r="B66" i="14" s="1"/>
  <c r="E43" i="14"/>
  <c r="E45" i="14"/>
  <c r="B64" i="14" s="1"/>
  <c r="E42" i="14"/>
  <c r="B61" i="14" s="1"/>
  <c r="E38" i="14" l="1"/>
  <c r="E21" i="14"/>
  <c r="E9" i="14"/>
  <c r="E11" i="14"/>
  <c r="B27" i="13" s="1"/>
  <c r="E49" i="14"/>
  <c r="B68" i="14" s="1"/>
  <c r="E48" i="14"/>
  <c r="B67" i="14" s="1"/>
  <c r="E18" i="14"/>
  <c r="E36" i="14"/>
  <c r="E40" i="14"/>
  <c r="B59" i="14" s="1"/>
  <c r="E46" i="14"/>
  <c r="B65" i="14" s="1"/>
  <c r="E37" i="14"/>
  <c r="E39" i="14"/>
  <c r="E44" i="14"/>
  <c r="B63" i="14" s="1"/>
  <c r="E26" i="14"/>
  <c r="E14" i="14"/>
  <c r="B8" i="13" s="1"/>
  <c r="E20" i="14"/>
  <c r="E27" i="14"/>
  <c r="E15" i="14"/>
  <c r="B58" i="14" l="1"/>
  <c r="E28" i="14"/>
  <c r="B31" i="13" s="1"/>
  <c r="E50" i="14"/>
  <c r="B54" i="14" s="1"/>
  <c r="E8" i="14"/>
  <c r="E19" i="14"/>
  <c r="B29" i="13" s="1"/>
  <c r="B13" i="13" s="1"/>
  <c r="B56" i="14"/>
  <c r="B55" i="14"/>
  <c r="E23" i="14"/>
  <c r="E25" i="14"/>
  <c r="E30" i="14"/>
  <c r="B22" i="13" s="1"/>
  <c r="E13" i="14"/>
  <c r="B7" i="13" s="1"/>
  <c r="E22" i="14"/>
  <c r="B15" i="13" s="1"/>
  <c r="B62" i="14"/>
  <c r="B57" i="14"/>
  <c r="E10" i="14"/>
  <c r="B5" i="13" s="1"/>
  <c r="E24" i="14"/>
  <c r="B17" i="13" s="1"/>
  <c r="E16" i="14"/>
  <c r="B10" i="13" s="1"/>
  <c r="E17" i="14"/>
  <c r="B11" i="13" s="1"/>
  <c r="B18" i="13"/>
  <c r="E29" i="14"/>
  <c r="E12" i="14"/>
  <c r="B28" i="13" s="1"/>
  <c r="B12" i="13"/>
  <c r="B4" i="13"/>
  <c r="B9" i="13"/>
  <c r="B23" i="13" l="1"/>
  <c r="E31" i="14"/>
</calcChain>
</file>

<file path=xl/sharedStrings.xml><?xml version="1.0" encoding="utf-8"?>
<sst xmlns="http://schemas.openxmlformats.org/spreadsheetml/2006/main" count="206" uniqueCount="85">
  <si>
    <t>Zone</t>
  </si>
  <si>
    <t>PECO</t>
  </si>
  <si>
    <t>BGE</t>
  </si>
  <si>
    <t>JCPL</t>
  </si>
  <si>
    <t>METED</t>
  </si>
  <si>
    <t>PEPCO</t>
  </si>
  <si>
    <t>RECO</t>
  </si>
  <si>
    <t>APS</t>
  </si>
  <si>
    <t xml:space="preserve"> </t>
  </si>
  <si>
    <t>DOM</t>
  </si>
  <si>
    <t>AEP</t>
  </si>
  <si>
    <t>COMED</t>
  </si>
  <si>
    <t>PENELEC</t>
  </si>
  <si>
    <t>PPL</t>
  </si>
  <si>
    <t>PSEG</t>
  </si>
  <si>
    <t>Reduction in Peak Load Forecast [MW]</t>
  </si>
  <si>
    <t>DLCO</t>
  </si>
  <si>
    <t>Reduction in Reliability Requirement [MW]</t>
  </si>
  <si>
    <t>Final Reliability Requirement [MW]</t>
  </si>
  <si>
    <t>RTO</t>
  </si>
  <si>
    <t>MAAC</t>
  </si>
  <si>
    <t>EMAAC</t>
  </si>
  <si>
    <t>SWMAAC</t>
  </si>
  <si>
    <t>PSNORTH</t>
  </si>
  <si>
    <t>LDA</t>
  </si>
  <si>
    <t>Total</t>
  </si>
  <si>
    <t>DPLSOUTH</t>
  </si>
  <si>
    <t>Rest of DPL</t>
  </si>
  <si>
    <t>Rest of PSEG</t>
  </si>
  <si>
    <t>Location</t>
  </si>
  <si>
    <t>Rest of RTO</t>
  </si>
  <si>
    <t>Rest of EMAAC</t>
  </si>
  <si>
    <t>Rest of MAAC</t>
  </si>
  <si>
    <t>Allocation of Excess Commitment Credit to LDA [MW]</t>
  </si>
  <si>
    <t xml:space="preserve">Confirmation that Amount Allocated to LDA does not exceed Reduction in LDA Reliability Requirement </t>
  </si>
  <si>
    <t>Excess Commitment Credit Allocation to each LDA</t>
  </si>
  <si>
    <t>Excess Commitment Credits Allocation based on Reduction in LDA Peak Load Forecast</t>
  </si>
  <si>
    <t>ATSI</t>
  </si>
  <si>
    <t>AE</t>
  </si>
  <si>
    <t>DAYTON</t>
  </si>
  <si>
    <t>Rest of  SWMAAC</t>
  </si>
  <si>
    <t>BRA Reliability Requirement    [MW]</t>
  </si>
  <si>
    <t>DEOK</t>
  </si>
  <si>
    <t>EKPC</t>
  </si>
  <si>
    <t>ATSI-C</t>
  </si>
  <si>
    <t>Rest of ATSI</t>
  </si>
  <si>
    <t>Zone/ Subzone</t>
  </si>
  <si>
    <t>Preliminary Zonal Peak Load Forecast less FRR Load [MW]</t>
  </si>
  <si>
    <t>Final Zonal Peak Load Forecast less FRR Load [MW]</t>
  </si>
  <si>
    <t>ATSI-CLEVELAND</t>
  </si>
  <si>
    <t>RTO Total</t>
  </si>
  <si>
    <t>PJM Sell Offers less PJM Buy Bids in 3rd Incremental Auction (1)</t>
  </si>
  <si>
    <t>Cleared PJM Sell Offers less Cleared PJM Buy Bids in 3rd Incremental Auction (2)</t>
  </si>
  <si>
    <t>PPL *</t>
  </si>
  <si>
    <t>Zonal Allocation of Excess Commitment Credits [MW]</t>
  </si>
  <si>
    <t>Subzonal Allocation of Excess Commitment Credits [MW]</t>
  </si>
  <si>
    <t>Subzone</t>
  </si>
  <si>
    <t>Notes:</t>
  </si>
  <si>
    <t>Excess Commitment Credits for Allocation (1) - (2)</t>
  </si>
  <si>
    <t xml:space="preserve"> Allocation of Excess Commitment Credit [MW]</t>
  </si>
  <si>
    <t>Excess Commitment Credits Allocation to Zone or Sub-Zone, CP [MW]</t>
  </si>
  <si>
    <t xml:space="preserve">  </t>
  </si>
  <si>
    <t>PSNORTH *</t>
  </si>
  <si>
    <t>DPLSOUTH *</t>
  </si>
  <si>
    <t>PEPCO *</t>
  </si>
  <si>
    <t>* Excess Commitment Credits in PSNORTH, DPLSOUTH, PEPCO, and PPL will be set to zero MWs since the Reliability Requirement in these LDAs increased.</t>
  </si>
  <si>
    <t>CERA #120891319</t>
  </si>
  <si>
    <t>All LSEs in a zone will receive a pro-rata share (based on Daily UCAP obligation as of 6/1/2020) of the Excess Commitment Credits assigned to such zone.</t>
  </si>
  <si>
    <r>
      <t>AE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</si>
  <si>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The zonal allocation of Excess Commitment Credits to the AE zone is 0 MW due to Zonal Peak Load Forecast increase in AE zone.</t>
    </r>
  </si>
  <si>
    <r>
      <t>ATSI</t>
    </r>
    <r>
      <rPr>
        <vertAlign val="superscript"/>
        <sz val="10"/>
        <rFont val="Arial"/>
        <family val="2"/>
      </rPr>
      <t>2</t>
    </r>
  </si>
  <si>
    <r>
      <t>DPL</t>
    </r>
    <r>
      <rPr>
        <vertAlign val="superscript"/>
        <sz val="10"/>
        <rFont val="Arial"/>
        <family val="2"/>
      </rPr>
      <t>3</t>
    </r>
  </si>
  <si>
    <r>
      <t>EKPC</t>
    </r>
    <r>
      <rPr>
        <vertAlign val="superscript"/>
        <sz val="10"/>
        <rFont val="Arial"/>
        <family val="2"/>
      </rPr>
      <t>4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</si>
  <si>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The zonal allocation of Excess Commitment Credits to the EKPC zone is 0 MW due to Zonal Peak Load Forecast increase in EKPC zone.</t>
    </r>
  </si>
  <si>
    <r>
      <t>METED</t>
    </r>
    <r>
      <rPr>
        <vertAlign val="superscript"/>
        <sz val="10"/>
        <rFont val="Arial"/>
        <family val="2"/>
      </rPr>
      <t>5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</si>
  <si>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>The zonal allocation of Excess Commitment Credits to the METED zone is 0 MW due to Zonal Peak Load Forecast increase in METED zone.</t>
    </r>
  </si>
  <si>
    <r>
      <t>PEPCO</t>
    </r>
    <r>
      <rPr>
        <vertAlign val="superscript"/>
        <sz val="10"/>
        <rFont val="Arial"/>
        <family val="2"/>
      </rPr>
      <t>6</t>
    </r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</si>
  <si>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 xml:space="preserve">The zonal allocation of Excess Commitment Credits to the PEPCO zone is 0 MW due to Reliability Requirement increase in PEPCO LDA. </t>
    </r>
  </si>
  <si>
    <r>
      <t>PPL</t>
    </r>
    <r>
      <rPr>
        <vertAlign val="superscript"/>
        <sz val="10"/>
        <rFont val="Arial"/>
        <family val="2"/>
      </rPr>
      <t>7</t>
    </r>
  </si>
  <si>
    <r>
      <t>PSEG</t>
    </r>
    <r>
      <rPr>
        <vertAlign val="superscript"/>
        <sz val="10"/>
        <rFont val="Arial"/>
        <family val="2"/>
      </rPr>
      <t>8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</si>
  <si>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 xml:space="preserve">The zonal allocation of Excess Commitment Credits to the PPL zone is 0 MW due to Reliability Requirement increase in PPL LDA. 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</si>
  <si>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LSEs in ATSI Zone will receive a pro-rata share (based on Daily UCAP obligation as of 6/1/2020) of the Excess Commitment Credits assigned to both the ATSI-CLEVELAND subzone and the Rest of ATSI subzone.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</si>
  <si>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LSEs in DPL Zone will receive a pro-rata share (based on Daily UCAP obligation as of 6/1/2020) of the Excess Commitment Credits assigned to the Rest of DPL subzone. The allocation of Excess Commitment Credits to DPLSOUTH LDA is 0 MW due to Reliability Requirement increase in DPLSOUTH LDA.</t>
    </r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</si>
  <si>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>LSEs in PSEG Zone will receive a pro-rata share (based on Daily UCAP obligation as of 6/1/2020) of the Excess Commitment Credits assigned to the Rest of PSEG subzone.  The allocation of Excess Commitment Credits to the PSNORTH subzone is 0 due to Reliability Requirement increase in PSNORTH LDA.</t>
    </r>
  </si>
  <si>
    <t>Dated:  4/15/2020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</si>
</sst>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&quot;$&quot;#,##0.00"/>
    <numFmt numFmtId="166" formatCode="#,##0.0"/>
    <numFmt numFmtId="167" formatCode="_(* #,##0.0_);_(* \(#,##0.0\);_(* &quot;-&quot;??_);_(@_)"/>
    <numFmt numFmtId="168" formatCode="_(* #,##0.0_);_(* \(#,##0.0\);_(* &quot;-&quot;?_);_(@_)"/>
    <numFmt numFmtId="169" formatCode="0.0_);[Red]\(0.0\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164" fontId="2" fillId="0" borderId="0" xfId="0" applyNumberFormat="1" applyFont="1" applyBorder="1"/>
    <xf numFmtId="165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Border="1"/>
    <xf numFmtId="164" fontId="1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66" fontId="2" fillId="0" borderId="0" xfId="0" applyNumberFormat="1" applyFont="1"/>
    <xf numFmtId="0" fontId="1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166" fontId="1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7" fontId="2" fillId="0" borderId="1" xfId="1" applyNumberFormat="1" applyFont="1" applyBorder="1" applyAlignment="1">
      <alignment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/>
    <xf numFmtId="0" fontId="1" fillId="5" borderId="0" xfId="0" applyFont="1" applyFill="1" applyBorder="1"/>
    <xf numFmtId="0" fontId="2" fillId="5" borderId="0" xfId="0" applyFont="1" applyFill="1" applyBorder="1" applyAlignment="1">
      <alignment horizontal="center" vertical="center" wrapText="1"/>
    </xf>
    <xf numFmtId="164" fontId="1" fillId="5" borderId="0" xfId="0" applyNumberFormat="1" applyFont="1" applyFill="1" applyBorder="1" applyAlignment="1">
      <alignment horizontal="center"/>
    </xf>
    <xf numFmtId="164" fontId="6" fillId="0" borderId="0" xfId="0" applyNumberFormat="1" applyFont="1" applyBorder="1" applyAlignment="1">
      <alignment vertical="center"/>
    </xf>
    <xf numFmtId="0" fontId="7" fillId="0" borderId="0" xfId="0" applyFont="1"/>
    <xf numFmtId="167" fontId="1" fillId="0" borderId="1" xfId="1" applyNumberFormat="1" applyFont="1" applyBorder="1" applyAlignment="1">
      <alignment horizontal="right" vertical="center"/>
    </xf>
    <xf numFmtId="164" fontId="1" fillId="0" borderId="1" xfId="1" applyNumberFormat="1" applyFont="1" applyBorder="1" applyAlignment="1">
      <alignment horizontal="right" vertical="center"/>
    </xf>
    <xf numFmtId="167" fontId="2" fillId="0" borderId="1" xfId="1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0" borderId="1" xfId="1" applyNumberFormat="1" applyFont="1" applyBorder="1" applyAlignment="1">
      <alignment vertical="center"/>
    </xf>
    <xf numFmtId="169" fontId="1" fillId="0" borderId="1" xfId="1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7" fontId="1" fillId="0" borderId="1" xfId="1" applyNumberFormat="1" applyFont="1" applyFill="1" applyBorder="1" applyAlignment="1">
      <alignment horizontal="right" vertical="center" wrapText="1"/>
    </xf>
    <xf numFmtId="167" fontId="5" fillId="0" borderId="1" xfId="1" applyNumberFormat="1" applyFont="1" applyFill="1" applyBorder="1" applyAlignment="1">
      <alignment horizontal="right" vertical="center" wrapText="1"/>
    </xf>
    <xf numFmtId="168" fontId="1" fillId="0" borderId="0" xfId="0" applyNumberFormat="1" applyFont="1"/>
    <xf numFmtId="169" fontId="1" fillId="0" borderId="1" xfId="1" applyNumberFormat="1" applyFon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7" fontId="0" fillId="0" borderId="1" xfId="1" applyNumberFormat="1" applyFont="1" applyBorder="1" applyAlignment="1"/>
    <xf numFmtId="164" fontId="0" fillId="0" borderId="1" xfId="0" applyNumberFormat="1" applyBorder="1" applyAlignment="1"/>
    <xf numFmtId="0" fontId="1" fillId="0" borderId="0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9" fontId="1" fillId="0" borderId="0" xfId="0" applyNumberFormat="1" applyFont="1"/>
    <xf numFmtId="167" fontId="1" fillId="0" borderId="0" xfId="0" applyNumberFormat="1" applyFont="1"/>
    <xf numFmtId="0" fontId="2" fillId="0" borderId="0" xfId="0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view="pageLayout" zoomScale="120" zoomScaleNormal="100" zoomScalePageLayoutView="120" workbookViewId="0">
      <selection activeCell="A2" sqref="A2"/>
    </sheetView>
  </sheetViews>
  <sheetFormatPr defaultColWidth="9.140625" defaultRowHeight="12.75" x14ac:dyDescent="0.2"/>
  <cols>
    <col min="1" max="1" width="20.42578125" style="1" customWidth="1"/>
    <col min="2" max="2" width="20" style="1" customWidth="1"/>
    <col min="3" max="4" width="19.85546875" style="1" customWidth="1"/>
    <col min="5" max="6" width="17.85546875" style="1" customWidth="1"/>
    <col min="7" max="7" width="7.85546875" style="1" customWidth="1"/>
    <col min="8" max="8" width="17.85546875" style="1" customWidth="1"/>
    <col min="9" max="9" width="20.42578125" style="1" customWidth="1"/>
    <col min="10" max="10" width="20.7109375" style="1" customWidth="1"/>
    <col min="11" max="11" width="15.7109375" style="1" customWidth="1"/>
    <col min="12" max="12" width="16.7109375" style="1" customWidth="1"/>
    <col min="13" max="13" width="15.7109375" style="1" customWidth="1"/>
    <col min="14" max="16384" width="9.140625" style="1"/>
  </cols>
  <sheetData>
    <row r="1" spans="1:4" x14ac:dyDescent="0.2">
      <c r="A1" s="7"/>
      <c r="B1" s="8"/>
      <c r="C1" s="9"/>
    </row>
    <row r="2" spans="1:4" ht="63" x14ac:dyDescent="0.25">
      <c r="A2" s="16" t="s">
        <v>0</v>
      </c>
      <c r="B2" s="58" t="s">
        <v>54</v>
      </c>
      <c r="C2" s="59"/>
      <c r="D2" s="59"/>
    </row>
    <row r="3" spans="1:4" ht="15" customHeight="1" x14ac:dyDescent="0.2">
      <c r="A3" s="18" t="s">
        <v>68</v>
      </c>
      <c r="B3" s="35">
        <v>0</v>
      </c>
    </row>
    <row r="4" spans="1:4" ht="15" customHeight="1" x14ac:dyDescent="0.2">
      <c r="A4" s="18" t="s">
        <v>10</v>
      </c>
      <c r="B4" s="34">
        <f>'Calculation of Excess Commit MW'!E9</f>
        <v>184.49797144960576</v>
      </c>
    </row>
    <row r="5" spans="1:4" ht="15" customHeight="1" x14ac:dyDescent="0.2">
      <c r="A5" s="18" t="s">
        <v>7</v>
      </c>
      <c r="B5" s="34">
        <f>'Calculation of Excess Commit MW'!E10</f>
        <v>100.12337953871958</v>
      </c>
    </row>
    <row r="6" spans="1:4" ht="15" customHeight="1" x14ac:dyDescent="0.2">
      <c r="A6" s="18" t="s">
        <v>70</v>
      </c>
      <c r="B6" s="34">
        <f>B27+B28</f>
        <v>253.64589483142259</v>
      </c>
      <c r="C6" s="50" t="s">
        <v>8</v>
      </c>
    </row>
    <row r="7" spans="1:4" ht="15" customHeight="1" x14ac:dyDescent="0.2">
      <c r="A7" s="18" t="s">
        <v>2</v>
      </c>
      <c r="B7" s="34">
        <f>'Calculation of Excess Commit MW'!E13</f>
        <v>142.67581584267541</v>
      </c>
    </row>
    <row r="8" spans="1:4" ht="15" customHeight="1" x14ac:dyDescent="0.2">
      <c r="A8" s="18" t="s">
        <v>11</v>
      </c>
      <c r="B8" s="34">
        <f>'Calculation of Excess Commit MW'!E14</f>
        <v>698.36057228256902</v>
      </c>
    </row>
    <row r="9" spans="1:4" ht="15" customHeight="1" x14ac:dyDescent="0.2">
      <c r="A9" s="18" t="s">
        <v>39</v>
      </c>
      <c r="B9" s="34">
        <f>'Calculation of Excess Commit MW'!E15</f>
        <v>85.104872607911645</v>
      </c>
    </row>
    <row r="10" spans="1:4" ht="15" customHeight="1" x14ac:dyDescent="0.2">
      <c r="A10" s="18" t="s">
        <v>42</v>
      </c>
      <c r="B10" s="34">
        <f>'Calculation of Excess Commit MW'!E16</f>
        <v>89.081016835677374</v>
      </c>
    </row>
    <row r="11" spans="1:4" ht="15" customHeight="1" x14ac:dyDescent="0.2">
      <c r="A11" s="18" t="s">
        <v>16</v>
      </c>
      <c r="B11" s="34">
        <f>'Calculation of Excess Commit MW'!E17</f>
        <v>50.478870517437784</v>
      </c>
    </row>
    <row r="12" spans="1:4" ht="15" customHeight="1" x14ac:dyDescent="0.2">
      <c r="A12" s="18" t="s">
        <v>9</v>
      </c>
      <c r="B12" s="34">
        <f>'Calculation of Excess Commit MW'!E18</f>
        <v>105.96391001181156</v>
      </c>
    </row>
    <row r="13" spans="1:4" ht="15" customHeight="1" x14ac:dyDescent="0.2">
      <c r="A13" s="18" t="s">
        <v>71</v>
      </c>
      <c r="B13" s="34">
        <f>B29+B30</f>
        <v>56.605253239112955</v>
      </c>
      <c r="C13" s="6" t="s">
        <v>8</v>
      </c>
    </row>
    <row r="14" spans="1:4" ht="15" customHeight="1" x14ac:dyDescent="0.2">
      <c r="A14" s="18" t="s">
        <v>72</v>
      </c>
      <c r="B14" s="35">
        <v>0</v>
      </c>
      <c r="C14" s="6"/>
    </row>
    <row r="15" spans="1:4" ht="15" customHeight="1" x14ac:dyDescent="0.2">
      <c r="A15" s="18" t="s">
        <v>3</v>
      </c>
      <c r="B15" s="34">
        <f>'Calculation of Excess Commit MW'!E22</f>
        <v>59.656846975153755</v>
      </c>
    </row>
    <row r="16" spans="1:4" ht="15" customHeight="1" x14ac:dyDescent="0.2">
      <c r="A16" s="18" t="s">
        <v>74</v>
      </c>
      <c r="B16" s="35">
        <v>0</v>
      </c>
    </row>
    <row r="17" spans="1:4" ht="15" customHeight="1" x14ac:dyDescent="0.2">
      <c r="A17" s="18" t="s">
        <v>1</v>
      </c>
      <c r="B17" s="34">
        <f>'Calculation of Excess Commit MW'!E24</f>
        <v>64.663015952089722</v>
      </c>
    </row>
    <row r="18" spans="1:4" ht="15" customHeight="1" x14ac:dyDescent="0.2">
      <c r="A18" s="18" t="s">
        <v>12</v>
      </c>
      <c r="B18" s="34">
        <f>'Calculation of Excess Commit MW'!E25</f>
        <v>11.681060946183951</v>
      </c>
    </row>
    <row r="19" spans="1:4" ht="15" customHeight="1" x14ac:dyDescent="0.2">
      <c r="A19" s="18" t="s">
        <v>76</v>
      </c>
      <c r="B19" s="35">
        <v>0</v>
      </c>
    </row>
    <row r="20" spans="1:4" ht="15" customHeight="1" x14ac:dyDescent="0.2">
      <c r="A20" s="18" t="s">
        <v>78</v>
      </c>
      <c r="B20" s="35">
        <v>0</v>
      </c>
      <c r="C20" s="32" t="s">
        <v>8</v>
      </c>
    </row>
    <row r="21" spans="1:4" ht="15" customHeight="1" x14ac:dyDescent="0.2">
      <c r="A21" s="18" t="s">
        <v>79</v>
      </c>
      <c r="B21" s="34">
        <f>B31+B32</f>
        <v>92.925718374055123</v>
      </c>
    </row>
    <row r="22" spans="1:4" ht="15" customHeight="1" x14ac:dyDescent="0.2">
      <c r="A22" s="18" t="s">
        <v>6</v>
      </c>
      <c r="B22" s="34">
        <f>'Calculation of Excess Commit MW'!E30</f>
        <v>2.0859037403899912</v>
      </c>
    </row>
    <row r="23" spans="1:4" ht="15" customHeight="1" x14ac:dyDescent="0.2">
      <c r="A23" s="13"/>
      <c r="B23" s="36">
        <f>SUM(B3:B22)</f>
        <v>1997.5501031448164</v>
      </c>
    </row>
    <row r="24" spans="1:4" x14ac:dyDescent="0.2">
      <c r="C24" s="6" t="s">
        <v>8</v>
      </c>
      <c r="D24" s="6"/>
    </row>
    <row r="26" spans="1:4" ht="78.75" x14ac:dyDescent="0.25">
      <c r="A26" s="16" t="s">
        <v>56</v>
      </c>
      <c r="B26" s="58" t="s">
        <v>55</v>
      </c>
    </row>
    <row r="27" spans="1:4" ht="15" customHeight="1" x14ac:dyDescent="0.2">
      <c r="A27" s="18" t="s">
        <v>45</v>
      </c>
      <c r="B27" s="23">
        <f>'Calculation of Excess Commit MW'!E11</f>
        <v>165.79730787955162</v>
      </c>
      <c r="C27" s="6" t="s">
        <v>8</v>
      </c>
      <c r="D27" s="6" t="s">
        <v>8</v>
      </c>
    </row>
    <row r="28" spans="1:4" ht="15" customHeight="1" x14ac:dyDescent="0.2">
      <c r="A28" s="18" t="s">
        <v>49</v>
      </c>
      <c r="B28" s="23">
        <f>'Calculation of Excess Commit MW'!E12</f>
        <v>87.848586951870956</v>
      </c>
    </row>
    <row r="29" spans="1:4" ht="15" customHeight="1" x14ac:dyDescent="0.2">
      <c r="A29" s="18" t="s">
        <v>27</v>
      </c>
      <c r="B29" s="23">
        <f>'Calculation of Excess Commit MW'!E19</f>
        <v>56.605253239112955</v>
      </c>
    </row>
    <row r="30" spans="1:4" ht="15" customHeight="1" x14ac:dyDescent="0.2">
      <c r="A30" s="18" t="s">
        <v>26</v>
      </c>
      <c r="B30" s="23">
        <v>0</v>
      </c>
    </row>
    <row r="31" spans="1:4" ht="15" customHeight="1" x14ac:dyDescent="0.2">
      <c r="A31" s="18" t="s">
        <v>28</v>
      </c>
      <c r="B31" s="23">
        <f>'Calculation of Excess Commit MW'!E28</f>
        <v>92.925718374055123</v>
      </c>
    </row>
    <row r="32" spans="1:4" ht="15" customHeight="1" x14ac:dyDescent="0.2">
      <c r="A32" s="18" t="s">
        <v>23</v>
      </c>
      <c r="B32" s="35">
        <v>0</v>
      </c>
    </row>
    <row r="33" spans="1:7" ht="15" customHeight="1" x14ac:dyDescent="0.2">
      <c r="A33" s="37"/>
      <c r="B33" s="38"/>
      <c r="C33" s="38"/>
      <c r="D33" s="38"/>
    </row>
    <row r="34" spans="1:7" x14ac:dyDescent="0.2">
      <c r="A34" s="39" t="s">
        <v>57</v>
      </c>
    </row>
    <row r="35" spans="1:7" ht="14.25" customHeight="1" x14ac:dyDescent="0.2">
      <c r="A35" s="67" t="s">
        <v>67</v>
      </c>
      <c r="B35" s="67"/>
      <c r="C35" s="67"/>
      <c r="D35" s="67"/>
      <c r="E35" s="67"/>
      <c r="F35" s="67"/>
      <c r="G35" s="67"/>
    </row>
    <row r="36" spans="1:7" ht="14.25" customHeight="1" x14ac:dyDescent="0.2">
      <c r="A36" s="68" t="s">
        <v>69</v>
      </c>
      <c r="B36" s="68"/>
      <c r="C36" s="68"/>
      <c r="D36" s="68"/>
      <c r="E36" s="68"/>
      <c r="F36" s="68"/>
      <c r="G36" s="68"/>
    </row>
    <row r="37" spans="1:7" ht="42.6" customHeight="1" x14ac:dyDescent="0.2">
      <c r="A37" s="69" t="s">
        <v>81</v>
      </c>
      <c r="B37" s="69"/>
      <c r="C37" s="69"/>
      <c r="D37" s="69"/>
      <c r="E37" s="69"/>
      <c r="F37" s="69"/>
      <c r="G37" s="69"/>
    </row>
    <row r="38" spans="1:7" ht="43.15" customHeight="1" x14ac:dyDescent="0.2">
      <c r="A38" s="69" t="s">
        <v>82</v>
      </c>
      <c r="B38" s="69"/>
      <c r="C38" s="69"/>
      <c r="D38" s="69"/>
      <c r="E38" s="69"/>
      <c r="F38" s="69"/>
      <c r="G38" s="69"/>
    </row>
    <row r="39" spans="1:7" ht="14.25" customHeight="1" x14ac:dyDescent="0.2">
      <c r="A39" s="68" t="s">
        <v>73</v>
      </c>
      <c r="B39" s="68"/>
      <c r="C39" s="68"/>
      <c r="D39" s="68"/>
      <c r="E39" s="68"/>
      <c r="F39" s="68"/>
      <c r="G39" s="68"/>
    </row>
    <row r="40" spans="1:7" ht="14.25" customHeight="1" x14ac:dyDescent="0.2">
      <c r="A40" s="68" t="s">
        <v>75</v>
      </c>
      <c r="B40" s="68"/>
      <c r="C40" s="68"/>
      <c r="D40" s="68"/>
      <c r="E40" s="68"/>
      <c r="F40" s="68"/>
      <c r="G40" s="68"/>
    </row>
    <row r="41" spans="1:7" ht="14.25" customHeight="1" x14ac:dyDescent="0.2">
      <c r="A41" s="68" t="s">
        <v>77</v>
      </c>
      <c r="B41" s="68"/>
      <c r="C41" s="68"/>
      <c r="D41" s="68"/>
      <c r="E41" s="68"/>
      <c r="F41" s="68"/>
      <c r="G41" s="68"/>
    </row>
    <row r="42" spans="1:7" ht="14.25" customHeight="1" x14ac:dyDescent="0.2">
      <c r="A42" s="68" t="s">
        <v>80</v>
      </c>
      <c r="B42" s="68"/>
      <c r="C42" s="68"/>
      <c r="D42" s="68"/>
      <c r="E42" s="68"/>
      <c r="F42" s="68"/>
      <c r="G42" s="68"/>
    </row>
    <row r="43" spans="1:7" ht="45" customHeight="1" x14ac:dyDescent="0.2">
      <c r="A43" s="69" t="s">
        <v>83</v>
      </c>
      <c r="B43" s="69"/>
      <c r="C43" s="69"/>
      <c r="D43" s="69"/>
      <c r="E43" s="69"/>
      <c r="F43" s="69"/>
      <c r="G43" s="69"/>
    </row>
    <row r="44" spans="1:7" x14ac:dyDescent="0.2">
      <c r="A44" s="33" t="s">
        <v>66</v>
      </c>
    </row>
    <row r="45" spans="1:7" x14ac:dyDescent="0.2">
      <c r="A45" s="33" t="s">
        <v>84</v>
      </c>
    </row>
  </sheetData>
  <mergeCells count="9">
    <mergeCell ref="A35:G35"/>
    <mergeCell ref="A36:G36"/>
    <mergeCell ref="A40:G40"/>
    <mergeCell ref="A41:G41"/>
    <mergeCell ref="A43:G43"/>
    <mergeCell ref="A37:G37"/>
    <mergeCell ref="A38:G38"/>
    <mergeCell ref="A39:G39"/>
    <mergeCell ref="A42:G42"/>
  </mergeCells>
  <pageMargins left="0.5" right="0.5" top="0.5" bottom="0.5" header="0" footer="0"/>
  <pageSetup scale="78" orientation="portrait" horizontalDpi="4294967295" verticalDpi="4294967295" r:id="rId1"/>
  <headerFooter>
    <oddHeader xml:space="preserve">&amp;L&amp;"Arial,Bold"&amp;14Zonal Allocation of 2020/2021 Delivery Year Excess Commitment Credits&amp;"Arial,Regular"&amp;10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view="pageLayout" topLeftCell="A49" zoomScale="120" zoomScaleNormal="100" zoomScalePageLayoutView="120" workbookViewId="0">
      <selection activeCell="E50" sqref="E50"/>
    </sheetView>
  </sheetViews>
  <sheetFormatPr defaultColWidth="0.28515625" defaultRowHeight="12.75" x14ac:dyDescent="0.2"/>
  <cols>
    <col min="1" max="1" width="16.7109375" style="1" customWidth="1"/>
    <col min="2" max="2" width="18" style="1" customWidth="1"/>
    <col min="3" max="3" width="17.7109375" style="1" customWidth="1"/>
    <col min="4" max="4" width="15.7109375" style="1" customWidth="1"/>
    <col min="5" max="7" width="18.7109375" style="1" customWidth="1"/>
    <col min="8" max="8" width="17.7109375" style="1" customWidth="1"/>
    <col min="9" max="11" width="10.7109375" style="1" customWidth="1"/>
    <col min="12" max="16384" width="0.28515625" style="1"/>
  </cols>
  <sheetData>
    <row r="1" spans="1:8" ht="20.100000000000001" customHeight="1" x14ac:dyDescent="0.2">
      <c r="A1" s="13"/>
      <c r="B1" s="13"/>
      <c r="C1" s="13"/>
      <c r="D1" s="13"/>
      <c r="E1" s="60" t="s">
        <v>50</v>
      </c>
      <c r="F1" s="64"/>
      <c r="G1" s="64"/>
      <c r="H1" s="64"/>
    </row>
    <row r="2" spans="1:8" ht="15" customHeight="1" x14ac:dyDescent="0.2">
      <c r="A2" s="40"/>
      <c r="B2" s="24"/>
      <c r="C2" s="24"/>
      <c r="D2" s="25" t="s">
        <v>51</v>
      </c>
      <c r="E2" s="14">
        <f>3999-915.7</f>
        <v>3083.3</v>
      </c>
      <c r="F2" s="65"/>
      <c r="G2" s="65"/>
      <c r="H2" s="65"/>
    </row>
    <row r="3" spans="1:8" ht="15" customHeight="1" x14ac:dyDescent="0.2">
      <c r="A3" s="40"/>
      <c r="B3" s="24"/>
      <c r="C3" s="24"/>
      <c r="D3" s="25" t="s">
        <v>52</v>
      </c>
      <c r="E3" s="14">
        <f>1976.8-915.7</f>
        <v>1061.0999999999999</v>
      </c>
      <c r="F3" s="65"/>
      <c r="G3" s="65"/>
      <c r="H3" s="65"/>
    </row>
    <row r="4" spans="1:8" ht="15" customHeight="1" x14ac:dyDescent="0.2">
      <c r="A4" s="26"/>
      <c r="B4" s="27"/>
      <c r="C4" s="27"/>
      <c r="D4" s="41" t="s">
        <v>58</v>
      </c>
      <c r="E4" s="15">
        <f>E2-E3</f>
        <v>2022.2000000000003</v>
      </c>
      <c r="F4" s="66"/>
      <c r="G4" s="66"/>
      <c r="H4" s="66"/>
    </row>
    <row r="5" spans="1:8" x14ac:dyDescent="0.2">
      <c r="B5" s="7"/>
      <c r="C5" s="8"/>
      <c r="D5" s="9"/>
    </row>
    <row r="6" spans="1:8" ht="15.75" x14ac:dyDescent="0.25">
      <c r="A6" s="11" t="s">
        <v>36</v>
      </c>
    </row>
    <row r="7" spans="1:8" ht="63.75" x14ac:dyDescent="0.2">
      <c r="A7" s="16" t="s">
        <v>46</v>
      </c>
      <c r="B7" s="17" t="s">
        <v>47</v>
      </c>
      <c r="C7" s="17" t="s">
        <v>48</v>
      </c>
      <c r="D7" s="17" t="s">
        <v>15</v>
      </c>
      <c r="E7" s="17" t="s">
        <v>60</v>
      </c>
      <c r="F7" s="17" t="s">
        <v>29</v>
      </c>
    </row>
    <row r="8" spans="1:8" ht="15" customHeight="1" x14ac:dyDescent="0.2">
      <c r="A8" s="18" t="s">
        <v>38</v>
      </c>
      <c r="B8" s="28">
        <v>2368</v>
      </c>
      <c r="C8" s="28">
        <v>2444</v>
      </c>
      <c r="D8" s="43">
        <f>B8-C8</f>
        <v>-76</v>
      </c>
      <c r="E8" s="51">
        <f>E$37*$D8/$D$37</f>
        <v>-31.705736853927863</v>
      </c>
      <c r="F8" s="18" t="s">
        <v>31</v>
      </c>
    </row>
    <row r="9" spans="1:8" ht="15" customHeight="1" x14ac:dyDescent="0.2">
      <c r="A9" s="18" t="s">
        <v>10</v>
      </c>
      <c r="B9" s="28">
        <v>11007.346792114695</v>
      </c>
      <c r="C9" s="28">
        <v>10565.097306011585</v>
      </c>
      <c r="D9" s="43">
        <f>B9-C9</f>
        <v>442.24948610311003</v>
      </c>
      <c r="E9" s="51">
        <f>E$35*$D9/$D$35</f>
        <v>184.49797144960576</v>
      </c>
      <c r="F9" s="18" t="s">
        <v>30</v>
      </c>
    </row>
    <row r="10" spans="1:8" ht="15" customHeight="1" x14ac:dyDescent="0.2">
      <c r="A10" s="18" t="s">
        <v>7</v>
      </c>
      <c r="B10" s="28">
        <v>8617</v>
      </c>
      <c r="C10" s="28">
        <v>8377</v>
      </c>
      <c r="D10" s="43">
        <f>B10-C10</f>
        <v>240</v>
      </c>
      <c r="E10" s="51">
        <f>E$35*$D10/$D$35</f>
        <v>100.12337953871958</v>
      </c>
      <c r="F10" s="18" t="s">
        <v>30</v>
      </c>
    </row>
    <row r="11" spans="1:8" ht="15" customHeight="1" x14ac:dyDescent="0.2">
      <c r="A11" s="18" t="s">
        <v>45</v>
      </c>
      <c r="B11" s="28">
        <f>12508-B12</f>
        <v>8322.8231999999989</v>
      </c>
      <c r="C11" s="28">
        <f>11900-C12</f>
        <v>7925.4</v>
      </c>
      <c r="D11" s="43">
        <f>B11-C11</f>
        <v>397.42319999999927</v>
      </c>
      <c r="E11" s="51">
        <f>E$43*$D11/$D$43</f>
        <v>165.79730787955162</v>
      </c>
      <c r="F11" s="18" t="s">
        <v>45</v>
      </c>
    </row>
    <row r="12" spans="1:8" ht="15" customHeight="1" x14ac:dyDescent="0.2">
      <c r="A12" s="18" t="s">
        <v>49</v>
      </c>
      <c r="B12" s="28">
        <v>4185.1768000000002</v>
      </c>
      <c r="C12" s="42">
        <v>3974.6000000000004</v>
      </c>
      <c r="D12" s="43">
        <f>B12-C12</f>
        <v>210.57679999999982</v>
      </c>
      <c r="E12" s="51">
        <f>E$44*$D12/$D$44</f>
        <v>87.848586951870956</v>
      </c>
      <c r="F12" s="18" t="s">
        <v>44</v>
      </c>
    </row>
    <row r="13" spans="1:8" ht="15" customHeight="1" x14ac:dyDescent="0.2">
      <c r="A13" s="18" t="s">
        <v>2</v>
      </c>
      <c r="B13" s="28">
        <v>6566</v>
      </c>
      <c r="C13" s="28">
        <v>6224</v>
      </c>
      <c r="D13" s="43">
        <f t="shared" ref="D13:D30" si="0">B13-C13</f>
        <v>342</v>
      </c>
      <c r="E13" s="51">
        <f>E$46*$D13/$D$46</f>
        <v>142.67581584267541</v>
      </c>
      <c r="F13" s="18" t="s">
        <v>2</v>
      </c>
    </row>
    <row r="14" spans="1:8" ht="15" customHeight="1" x14ac:dyDescent="0.2">
      <c r="A14" s="18" t="s">
        <v>11</v>
      </c>
      <c r="B14" s="28">
        <v>21589</v>
      </c>
      <c r="C14" s="28">
        <v>19915</v>
      </c>
      <c r="D14" s="43">
        <f t="shared" si="0"/>
        <v>1674</v>
      </c>
      <c r="E14" s="51">
        <f>E$45*$D14/$D$45</f>
        <v>698.36057228256902</v>
      </c>
      <c r="F14" s="18" t="s">
        <v>11</v>
      </c>
    </row>
    <row r="15" spans="1:8" ht="15" customHeight="1" x14ac:dyDescent="0.2">
      <c r="A15" s="18" t="s">
        <v>39</v>
      </c>
      <c r="B15" s="28">
        <v>3305</v>
      </c>
      <c r="C15" s="28">
        <v>3101</v>
      </c>
      <c r="D15" s="43">
        <f t="shared" si="0"/>
        <v>204</v>
      </c>
      <c r="E15" s="51">
        <f>E$35*$D15/$D$35</f>
        <v>85.104872607911645</v>
      </c>
      <c r="F15" s="18" t="s">
        <v>39</v>
      </c>
      <c r="H15" s="62" t="s">
        <v>8</v>
      </c>
    </row>
    <row r="16" spans="1:8" ht="15" customHeight="1" x14ac:dyDescent="0.2">
      <c r="A16" s="18" t="s">
        <v>42</v>
      </c>
      <c r="B16" s="28">
        <v>4467.4717529880472</v>
      </c>
      <c r="C16" s="28">
        <v>4253.9407661290315</v>
      </c>
      <c r="D16" s="43">
        <f t="shared" si="0"/>
        <v>213.53098685901568</v>
      </c>
      <c r="E16" s="51">
        <f>E$35*$D16/$D$35</f>
        <v>89.081016835677374</v>
      </c>
      <c r="F16" s="18" t="s">
        <v>42</v>
      </c>
      <c r="H16" s="63" t="s">
        <v>8</v>
      </c>
    </row>
    <row r="17" spans="1:6" ht="15" customHeight="1" x14ac:dyDescent="0.2">
      <c r="A17" s="18" t="s">
        <v>16</v>
      </c>
      <c r="B17" s="28">
        <v>2771</v>
      </c>
      <c r="C17" s="28">
        <v>2650</v>
      </c>
      <c r="D17" s="43">
        <f t="shared" si="0"/>
        <v>121</v>
      </c>
      <c r="E17" s="51">
        <f>E$35*$D17/$D$35</f>
        <v>50.478870517437784</v>
      </c>
      <c r="F17" s="18" t="s">
        <v>30</v>
      </c>
    </row>
    <row r="18" spans="1:6" ht="15" customHeight="1" x14ac:dyDescent="0.2">
      <c r="A18" s="18" t="s">
        <v>9</v>
      </c>
      <c r="B18" s="28">
        <v>19428</v>
      </c>
      <c r="C18" s="28">
        <v>19174</v>
      </c>
      <c r="D18" s="43">
        <f t="shared" si="0"/>
        <v>254</v>
      </c>
      <c r="E18" s="51">
        <f>E$35*$D18/$D$35</f>
        <v>105.96391001181156</v>
      </c>
      <c r="F18" s="18" t="s">
        <v>30</v>
      </c>
    </row>
    <row r="19" spans="1:6" ht="15" customHeight="1" x14ac:dyDescent="0.2">
      <c r="A19" s="18" t="s">
        <v>27</v>
      </c>
      <c r="B19" s="28">
        <f>3844-B20</f>
        <v>1606.4076</v>
      </c>
      <c r="C19" s="28">
        <f>3836-C20</f>
        <v>1470.7223999999997</v>
      </c>
      <c r="D19" s="43">
        <f t="shared" si="0"/>
        <v>135.68520000000035</v>
      </c>
      <c r="E19" s="51">
        <f>E$37*$D19/$D$37</f>
        <v>56.605253239112955</v>
      </c>
      <c r="F19" s="18" t="s">
        <v>31</v>
      </c>
    </row>
    <row r="20" spans="1:6" ht="15" customHeight="1" x14ac:dyDescent="0.2">
      <c r="A20" s="18" t="s">
        <v>26</v>
      </c>
      <c r="B20" s="28">
        <v>2237.5924</v>
      </c>
      <c r="C20" s="42">
        <v>2365.2776000000003</v>
      </c>
      <c r="D20" s="43">
        <f t="shared" si="0"/>
        <v>-127.68520000000035</v>
      </c>
      <c r="E20" s="51">
        <f>E$41*$D20/$D$41</f>
        <v>-53.267807254488964</v>
      </c>
      <c r="F20" s="18" t="s">
        <v>26</v>
      </c>
    </row>
    <row r="21" spans="1:6" ht="15" customHeight="1" x14ac:dyDescent="0.2">
      <c r="A21" s="18" t="s">
        <v>43</v>
      </c>
      <c r="B21" s="28">
        <v>2112.5368085106379</v>
      </c>
      <c r="C21" s="28">
        <v>2166.0178571428573</v>
      </c>
      <c r="D21" s="43">
        <f t="shared" si="0"/>
        <v>-53.481048632219427</v>
      </c>
      <c r="E21" s="51">
        <f>E$35*$D21/$D$35</f>
        <v>-22.311263876385105</v>
      </c>
      <c r="F21" s="18" t="s">
        <v>30</v>
      </c>
    </row>
    <row r="22" spans="1:6" ht="15" customHeight="1" x14ac:dyDescent="0.2">
      <c r="A22" s="18" t="s">
        <v>3</v>
      </c>
      <c r="B22" s="28">
        <v>5815</v>
      </c>
      <c r="C22" s="28">
        <v>5672</v>
      </c>
      <c r="D22" s="43">
        <f t="shared" si="0"/>
        <v>143</v>
      </c>
      <c r="E22" s="51">
        <f>E$37*$D22/$D$37</f>
        <v>59.656846975153755</v>
      </c>
      <c r="F22" s="18" t="s">
        <v>31</v>
      </c>
    </row>
    <row r="23" spans="1:6" ht="15" customHeight="1" x14ac:dyDescent="0.2">
      <c r="A23" s="18" t="s">
        <v>4</v>
      </c>
      <c r="B23" s="28">
        <v>2865</v>
      </c>
      <c r="C23" s="28">
        <v>2891</v>
      </c>
      <c r="D23" s="43">
        <f t="shared" si="0"/>
        <v>-26</v>
      </c>
      <c r="E23" s="51">
        <f>E$36*$D23/$D$36</f>
        <v>-10.846699450027955</v>
      </c>
      <c r="F23" s="18" t="s">
        <v>32</v>
      </c>
    </row>
    <row r="24" spans="1:6" ht="15" customHeight="1" x14ac:dyDescent="0.2">
      <c r="A24" s="18" t="s">
        <v>1</v>
      </c>
      <c r="B24" s="28">
        <v>8305</v>
      </c>
      <c r="C24" s="28">
        <v>8150</v>
      </c>
      <c r="D24" s="43">
        <f t="shared" si="0"/>
        <v>155</v>
      </c>
      <c r="E24" s="51">
        <f>E$37*$D24/$D$37</f>
        <v>64.663015952089722</v>
      </c>
      <c r="F24" s="18" t="s">
        <v>31</v>
      </c>
    </row>
    <row r="25" spans="1:6" ht="15" customHeight="1" x14ac:dyDescent="0.2">
      <c r="A25" s="18" t="s">
        <v>12</v>
      </c>
      <c r="B25" s="28">
        <v>2771</v>
      </c>
      <c r="C25" s="28">
        <v>2743</v>
      </c>
      <c r="D25" s="43">
        <f t="shared" si="0"/>
        <v>28</v>
      </c>
      <c r="E25" s="51">
        <f>E$36*$D25/$D$36</f>
        <v>11.681060946183951</v>
      </c>
      <c r="F25" s="18" t="s">
        <v>32</v>
      </c>
    </row>
    <row r="26" spans="1:6" ht="15" customHeight="1" x14ac:dyDescent="0.2">
      <c r="A26" s="18" t="s">
        <v>5</v>
      </c>
      <c r="B26" s="28">
        <v>6278</v>
      </c>
      <c r="C26" s="28">
        <v>5911</v>
      </c>
      <c r="D26" s="43">
        <f t="shared" si="0"/>
        <v>367</v>
      </c>
      <c r="E26" s="51">
        <f>E$42*$D26/$D$42</f>
        <v>153.10533454462538</v>
      </c>
      <c r="F26" s="18" t="s">
        <v>5</v>
      </c>
    </row>
    <row r="27" spans="1:6" ht="15" customHeight="1" x14ac:dyDescent="0.2">
      <c r="A27" s="18" t="s">
        <v>13</v>
      </c>
      <c r="B27" s="28">
        <v>7071</v>
      </c>
      <c r="C27" s="28">
        <v>7020</v>
      </c>
      <c r="D27" s="43">
        <f t="shared" si="0"/>
        <v>51</v>
      </c>
      <c r="E27" s="51">
        <f>E$47*$D27/$D$47</f>
        <v>21.276218151977911</v>
      </c>
      <c r="F27" s="18" t="s">
        <v>13</v>
      </c>
    </row>
    <row r="28" spans="1:6" ht="15" customHeight="1" x14ac:dyDescent="0.2">
      <c r="A28" s="18" t="s">
        <v>28</v>
      </c>
      <c r="B28" s="28">
        <f>9641-B29</f>
        <v>4833.0333000000001</v>
      </c>
      <c r="C28" s="28">
        <f>9494-C29</f>
        <v>4610.2864</v>
      </c>
      <c r="D28" s="43">
        <f t="shared" si="0"/>
        <v>222.7469000000001</v>
      </c>
      <c r="E28" s="51">
        <f>E$39*$D28/$D$39</f>
        <v>92.925718374055123</v>
      </c>
      <c r="F28" s="18" t="s">
        <v>28</v>
      </c>
    </row>
    <row r="29" spans="1:6" ht="15" customHeight="1" x14ac:dyDescent="0.2">
      <c r="A29" s="18" t="s">
        <v>23</v>
      </c>
      <c r="B29" s="28">
        <v>4807.9666999999999</v>
      </c>
      <c r="C29" s="42">
        <v>4883.7136</v>
      </c>
      <c r="D29" s="43">
        <f t="shared" si="0"/>
        <v>-75.746900000000096</v>
      </c>
      <c r="E29" s="51">
        <f>E$40*$D29/$D$40</f>
        <v>-31.600148406589369</v>
      </c>
      <c r="F29" s="18" t="s">
        <v>23</v>
      </c>
    </row>
    <row r="30" spans="1:6" ht="15" customHeight="1" x14ac:dyDescent="0.2">
      <c r="A30" s="18" t="s">
        <v>6</v>
      </c>
      <c r="B30" s="28">
        <v>385</v>
      </c>
      <c r="C30" s="28">
        <v>380</v>
      </c>
      <c r="D30" s="43">
        <f t="shared" si="0"/>
        <v>5</v>
      </c>
      <c r="E30" s="51">
        <f>E$37*$D30/$D$37</f>
        <v>2.0859037403899912</v>
      </c>
      <c r="F30" s="18" t="s">
        <v>31</v>
      </c>
    </row>
    <row r="31" spans="1:6" ht="15" customHeight="1" x14ac:dyDescent="0.2">
      <c r="A31" s="13"/>
      <c r="B31" s="19">
        <f>SUM(B8:B30)</f>
        <v>141714.35535361338</v>
      </c>
      <c r="C31" s="19">
        <f>SUM(C8:C30)</f>
        <v>136867.05592928347</v>
      </c>
      <c r="D31" s="19">
        <f>SUM(D8:D30)</f>
        <v>4847.2994243299054</v>
      </c>
      <c r="E31" s="19">
        <f>SUM(E8:E30)</f>
        <v>2022.2000000000003</v>
      </c>
    </row>
    <row r="32" spans="1:6" x14ac:dyDescent="0.2">
      <c r="B32" s="5"/>
      <c r="C32" s="3" t="s">
        <v>8</v>
      </c>
      <c r="D32" s="4" t="s">
        <v>8</v>
      </c>
      <c r="E32" s="2"/>
    </row>
    <row r="33" spans="1:7" ht="15.75" x14ac:dyDescent="0.25">
      <c r="A33" s="12" t="s">
        <v>35</v>
      </c>
      <c r="G33" s="10"/>
    </row>
    <row r="34" spans="1:7" ht="60" customHeight="1" x14ac:dyDescent="0.2">
      <c r="A34" s="20" t="s">
        <v>24</v>
      </c>
      <c r="B34" s="17" t="s">
        <v>47</v>
      </c>
      <c r="C34" s="17" t="s">
        <v>48</v>
      </c>
      <c r="D34" s="17" t="s">
        <v>15</v>
      </c>
      <c r="E34" s="61" t="s">
        <v>33</v>
      </c>
    </row>
    <row r="35" spans="1:7" ht="15" customHeight="1" x14ac:dyDescent="0.2">
      <c r="A35" s="21" t="s">
        <v>30</v>
      </c>
      <c r="B35" s="44">
        <f>B9+B10+B17+B18+B21</f>
        <v>43935.883600625333</v>
      </c>
      <c r="C35" s="44">
        <f>C9+C10+C17+C18+C21</f>
        <v>42932.115163154442</v>
      </c>
      <c r="D35" s="52">
        <f>B35-C35</f>
        <v>1003.7684374708915</v>
      </c>
      <c r="E35" s="52">
        <f t="shared" ref="E35:E49" si="1">$E$4*D35/$D$50</f>
        <v>418.75286764118994</v>
      </c>
    </row>
    <row r="36" spans="1:7" ht="15" customHeight="1" x14ac:dyDescent="0.2">
      <c r="A36" s="21" t="s">
        <v>32</v>
      </c>
      <c r="B36" s="44">
        <f>B23+B25</f>
        <v>5636</v>
      </c>
      <c r="C36" s="44">
        <f>C23+C25</f>
        <v>5634</v>
      </c>
      <c r="D36" s="52">
        <f>B36-C36</f>
        <v>2</v>
      </c>
      <c r="E36" s="52">
        <f t="shared" si="1"/>
        <v>0.83436149615599653</v>
      </c>
    </row>
    <row r="37" spans="1:7" ht="15" customHeight="1" x14ac:dyDescent="0.2">
      <c r="A37" s="21" t="s">
        <v>31</v>
      </c>
      <c r="B37" s="44">
        <f>B8+B19+B22+B24+B30</f>
        <v>18479.407599999999</v>
      </c>
      <c r="C37" s="44">
        <f>C8+C19+C22+C24+C30</f>
        <v>18116.722399999999</v>
      </c>
      <c r="D37" s="52">
        <f t="shared" ref="D37:D42" si="2">B37-C37</f>
        <v>362.6851999999999</v>
      </c>
      <c r="E37" s="52">
        <f t="shared" si="1"/>
        <v>151.30528305281837</v>
      </c>
    </row>
    <row r="38" spans="1:7" ht="15" customHeight="1" x14ac:dyDescent="0.2">
      <c r="A38" s="21" t="s">
        <v>40</v>
      </c>
      <c r="B38" s="44">
        <v>0</v>
      </c>
      <c r="C38" s="44">
        <v>0</v>
      </c>
      <c r="D38" s="52">
        <f t="shared" si="2"/>
        <v>0</v>
      </c>
      <c r="E38" s="52">
        <f t="shared" si="1"/>
        <v>0</v>
      </c>
    </row>
    <row r="39" spans="1:7" ht="15" customHeight="1" x14ac:dyDescent="0.2">
      <c r="A39" s="21" t="s">
        <v>28</v>
      </c>
      <c r="B39" s="44">
        <f>B28</f>
        <v>4833.0333000000001</v>
      </c>
      <c r="C39" s="44">
        <f>C28</f>
        <v>4610.2864</v>
      </c>
      <c r="D39" s="52">
        <f t="shared" si="2"/>
        <v>222.7469000000001</v>
      </c>
      <c r="E39" s="52">
        <f t="shared" si="1"/>
        <v>92.925718374055123</v>
      </c>
    </row>
    <row r="40" spans="1:7" ht="15" customHeight="1" x14ac:dyDescent="0.2">
      <c r="A40" s="21" t="s">
        <v>23</v>
      </c>
      <c r="B40" s="44">
        <f>B29</f>
        <v>4807.9666999999999</v>
      </c>
      <c r="C40" s="44">
        <f>C29</f>
        <v>4883.7136</v>
      </c>
      <c r="D40" s="52">
        <f t="shared" si="2"/>
        <v>-75.746900000000096</v>
      </c>
      <c r="E40" s="52">
        <f t="shared" si="1"/>
        <v>-31.600148406589366</v>
      </c>
    </row>
    <row r="41" spans="1:7" ht="15" customHeight="1" x14ac:dyDescent="0.2">
      <c r="A41" s="22" t="s">
        <v>26</v>
      </c>
      <c r="B41" s="46">
        <f>B20</f>
        <v>2237.5924</v>
      </c>
      <c r="C41" s="46">
        <f>C20</f>
        <v>2365.2776000000003</v>
      </c>
      <c r="D41" s="52">
        <f t="shared" si="2"/>
        <v>-127.68520000000035</v>
      </c>
      <c r="E41" s="52">
        <f t="shared" si="1"/>
        <v>-53.267807254488964</v>
      </c>
    </row>
    <row r="42" spans="1:7" ht="15" customHeight="1" x14ac:dyDescent="0.2">
      <c r="A42" s="22" t="s">
        <v>5</v>
      </c>
      <c r="B42" s="46">
        <f>B26</f>
        <v>6278</v>
      </c>
      <c r="C42" s="46">
        <f>C26</f>
        <v>5911</v>
      </c>
      <c r="D42" s="52">
        <f t="shared" si="2"/>
        <v>367</v>
      </c>
      <c r="E42" s="52">
        <f t="shared" si="1"/>
        <v>153.10533454462538</v>
      </c>
    </row>
    <row r="43" spans="1:7" ht="15" customHeight="1" x14ac:dyDescent="0.2">
      <c r="A43" s="22" t="s">
        <v>45</v>
      </c>
      <c r="B43" s="46">
        <f>B11</f>
        <v>8322.8231999999989</v>
      </c>
      <c r="C43" s="46">
        <f>C11</f>
        <v>7925.4</v>
      </c>
      <c r="D43" s="52">
        <f>B43-C43</f>
        <v>397.42319999999927</v>
      </c>
      <c r="E43" s="52">
        <f t="shared" si="1"/>
        <v>165.79730787955162</v>
      </c>
    </row>
    <row r="44" spans="1:7" ht="15" customHeight="1" x14ac:dyDescent="0.2">
      <c r="A44" s="22" t="s">
        <v>49</v>
      </c>
      <c r="B44" s="46">
        <f>B12</f>
        <v>4185.1768000000002</v>
      </c>
      <c r="C44" s="46">
        <f>C12</f>
        <v>3974.6000000000004</v>
      </c>
      <c r="D44" s="52">
        <f>B44-C44</f>
        <v>210.57679999999982</v>
      </c>
      <c r="E44" s="52">
        <f t="shared" si="1"/>
        <v>87.848586951870956</v>
      </c>
    </row>
    <row r="45" spans="1:7" ht="15" customHeight="1" x14ac:dyDescent="0.2">
      <c r="A45" s="22" t="s">
        <v>11</v>
      </c>
      <c r="B45" s="46">
        <f>B14</f>
        <v>21589</v>
      </c>
      <c r="C45" s="46">
        <f>C14</f>
        <v>19915</v>
      </c>
      <c r="D45" s="52">
        <f t="shared" ref="D45" si="3">B45-C45</f>
        <v>1674</v>
      </c>
      <c r="E45" s="52">
        <f t="shared" si="1"/>
        <v>698.36057228256902</v>
      </c>
    </row>
    <row r="46" spans="1:7" ht="15" customHeight="1" x14ac:dyDescent="0.2">
      <c r="A46" s="22" t="s">
        <v>2</v>
      </c>
      <c r="B46" s="46">
        <f>B13</f>
        <v>6566</v>
      </c>
      <c r="C46" s="46">
        <f>C13</f>
        <v>6224</v>
      </c>
      <c r="D46" s="52">
        <f>B46-C46</f>
        <v>342</v>
      </c>
      <c r="E46" s="52">
        <f t="shared" si="1"/>
        <v>142.67581584267541</v>
      </c>
    </row>
    <row r="47" spans="1:7" ht="15" customHeight="1" x14ac:dyDescent="0.2">
      <c r="A47" s="22" t="s">
        <v>13</v>
      </c>
      <c r="B47" s="46">
        <f>B27</f>
        <v>7071</v>
      </c>
      <c r="C47" s="46">
        <f>C27</f>
        <v>7020</v>
      </c>
      <c r="D47" s="52">
        <f>B47-C47</f>
        <v>51</v>
      </c>
      <c r="E47" s="52">
        <f t="shared" si="1"/>
        <v>21.276218151977911</v>
      </c>
    </row>
    <row r="48" spans="1:7" ht="15" customHeight="1" x14ac:dyDescent="0.2">
      <c r="A48" s="22" t="s">
        <v>39</v>
      </c>
      <c r="B48" s="46">
        <f>B15</f>
        <v>3305</v>
      </c>
      <c r="C48" s="46">
        <f>C15</f>
        <v>3101</v>
      </c>
      <c r="D48" s="52">
        <f>B48-C48</f>
        <v>204</v>
      </c>
      <c r="E48" s="52">
        <f t="shared" si="1"/>
        <v>85.104872607911645</v>
      </c>
    </row>
    <row r="49" spans="1:12" ht="15" customHeight="1" x14ac:dyDescent="0.2">
      <c r="A49" s="22" t="s">
        <v>42</v>
      </c>
      <c r="B49" s="46">
        <f>B16</f>
        <v>4467.4717529880472</v>
      </c>
      <c r="C49" s="46">
        <f>C16</f>
        <v>4253.9407661290315</v>
      </c>
      <c r="D49" s="52">
        <f>B49-C49</f>
        <v>213.53098685901568</v>
      </c>
      <c r="E49" s="52">
        <f t="shared" si="1"/>
        <v>89.081016835677389</v>
      </c>
    </row>
    <row r="50" spans="1:12" ht="15" customHeight="1" x14ac:dyDescent="0.2">
      <c r="A50" s="22" t="s">
        <v>25</v>
      </c>
      <c r="B50" s="47">
        <f>SUM(B35:B49)</f>
        <v>141714.35535361338</v>
      </c>
      <c r="C50" s="47">
        <f>SUM(C35:C49)</f>
        <v>136867.05592928347</v>
      </c>
      <c r="D50" s="47">
        <f>SUM(D35:D49)</f>
        <v>4847.2994243299054</v>
      </c>
      <c r="E50" s="47">
        <f>SUM(E35:E49)</f>
        <v>2022.2000000000005</v>
      </c>
    </row>
    <row r="52" spans="1:12" ht="15.75" x14ac:dyDescent="0.25">
      <c r="A52" s="12" t="s">
        <v>34</v>
      </c>
      <c r="G52" s="10"/>
      <c r="H52" s="29"/>
    </row>
    <row r="53" spans="1:12" ht="60" customHeight="1" x14ac:dyDescent="0.2">
      <c r="A53" s="20" t="s">
        <v>24</v>
      </c>
      <c r="B53" s="17" t="s">
        <v>59</v>
      </c>
      <c r="C53" s="17" t="s">
        <v>41</v>
      </c>
      <c r="D53" s="17" t="s">
        <v>18</v>
      </c>
      <c r="E53" s="17" t="s">
        <v>17</v>
      </c>
      <c r="H53" s="30"/>
    </row>
    <row r="54" spans="1:12" ht="15" customHeight="1" x14ac:dyDescent="0.2">
      <c r="A54" s="21" t="s">
        <v>19</v>
      </c>
      <c r="B54" s="45">
        <f>E50</f>
        <v>2022.2000000000005</v>
      </c>
      <c r="C54" s="55">
        <v>154355.30000000002</v>
      </c>
      <c r="D54" s="56">
        <v>148938.6</v>
      </c>
      <c r="E54" s="48">
        <f t="shared" ref="E54:E68" si="4">C54-D54</f>
        <v>5416.7000000000116</v>
      </c>
      <c r="F54" s="53" t="s">
        <v>8</v>
      </c>
      <c r="G54" s="54" t="s">
        <v>8</v>
      </c>
      <c r="H54" s="31" t="s">
        <v>8</v>
      </c>
      <c r="I54" s="1" t="s">
        <v>8</v>
      </c>
      <c r="J54" s="1" t="s">
        <v>8</v>
      </c>
      <c r="K54" s="1" t="s">
        <v>8</v>
      </c>
      <c r="L54" s="1" t="s">
        <v>8</v>
      </c>
    </row>
    <row r="55" spans="1:12" ht="15" customHeight="1" x14ac:dyDescent="0.2">
      <c r="A55" s="21" t="s">
        <v>20</v>
      </c>
      <c r="B55" s="45">
        <f>E36+E37+E38+E39+E40+E41+E42+E46+E47</f>
        <v>477.25477580122981</v>
      </c>
      <c r="C55" s="55">
        <v>66385</v>
      </c>
      <c r="D55" s="56">
        <v>64594</v>
      </c>
      <c r="E55" s="48">
        <f t="shared" si="4"/>
        <v>1791</v>
      </c>
      <c r="F55" s="53" t="s">
        <v>8</v>
      </c>
      <c r="G55" s="54" t="s">
        <v>8</v>
      </c>
      <c r="H55" s="31" t="s">
        <v>8</v>
      </c>
      <c r="I55" s="1" t="s">
        <v>8</v>
      </c>
      <c r="J55" s="1" t="s">
        <v>8</v>
      </c>
      <c r="K55" s="1" t="s">
        <v>8</v>
      </c>
      <c r="L55" s="1" t="s">
        <v>8</v>
      </c>
    </row>
    <row r="56" spans="1:12" ht="15" customHeight="1" x14ac:dyDescent="0.2">
      <c r="A56" s="21" t="s">
        <v>21</v>
      </c>
      <c r="B56" s="45">
        <f>E37+E39+E40+E41</f>
        <v>159.36304576579516</v>
      </c>
      <c r="C56" s="55">
        <v>36921</v>
      </c>
      <c r="D56" s="56">
        <v>36286</v>
      </c>
      <c r="E56" s="48">
        <f t="shared" si="4"/>
        <v>635</v>
      </c>
      <c r="F56" s="53" t="s">
        <v>8</v>
      </c>
      <c r="G56" s="54" t="s">
        <v>8</v>
      </c>
      <c r="H56" s="31" t="s">
        <v>8</v>
      </c>
    </row>
    <row r="57" spans="1:12" ht="15" customHeight="1" x14ac:dyDescent="0.2">
      <c r="A57" s="21" t="s">
        <v>22</v>
      </c>
      <c r="B57" s="45">
        <f>E38+E42+E46</f>
        <v>295.78115038730078</v>
      </c>
      <c r="C57" s="55">
        <v>15486</v>
      </c>
      <c r="D57" s="56">
        <v>15102</v>
      </c>
      <c r="E57" s="48">
        <f t="shared" si="4"/>
        <v>384</v>
      </c>
      <c r="F57" s="53" t="s">
        <v>8</v>
      </c>
      <c r="G57" s="54" t="s">
        <v>8</v>
      </c>
      <c r="H57" s="31" t="s">
        <v>8</v>
      </c>
    </row>
    <row r="58" spans="1:12" ht="15" customHeight="1" x14ac:dyDescent="0.2">
      <c r="A58" s="21" t="s">
        <v>14</v>
      </c>
      <c r="B58" s="45">
        <f>E39+E40</f>
        <v>61.325569967465754</v>
      </c>
      <c r="C58" s="55">
        <v>11797</v>
      </c>
      <c r="D58" s="56">
        <v>11573</v>
      </c>
      <c r="E58" s="48">
        <f t="shared" si="4"/>
        <v>224</v>
      </c>
      <c r="F58" s="53" t="s">
        <v>8</v>
      </c>
      <c r="G58" s="54" t="s">
        <v>8</v>
      </c>
      <c r="H58" s="31" t="s">
        <v>8</v>
      </c>
    </row>
    <row r="59" spans="1:12" ht="15" customHeight="1" x14ac:dyDescent="0.2">
      <c r="A59" s="21" t="s">
        <v>62</v>
      </c>
      <c r="B59" s="52">
        <f>E40</f>
        <v>-31.600148406589366</v>
      </c>
      <c r="C59" s="55">
        <v>6023</v>
      </c>
      <c r="D59" s="56">
        <v>6096</v>
      </c>
      <c r="E59" s="49">
        <f t="shared" si="4"/>
        <v>-73</v>
      </c>
      <c r="F59" s="53" t="s">
        <v>61</v>
      </c>
      <c r="G59" s="54" t="s">
        <v>8</v>
      </c>
      <c r="H59" s="31" t="s">
        <v>8</v>
      </c>
    </row>
    <row r="60" spans="1:12" ht="15" customHeight="1" x14ac:dyDescent="0.2">
      <c r="A60" s="22" t="s">
        <v>63</v>
      </c>
      <c r="B60" s="52">
        <f>E41</f>
        <v>-53.267807254488964</v>
      </c>
      <c r="C60" s="55">
        <v>2999</v>
      </c>
      <c r="D60" s="56">
        <v>3138</v>
      </c>
      <c r="E60" s="49">
        <f t="shared" si="4"/>
        <v>-139</v>
      </c>
      <c r="F60" s="53" t="s">
        <v>8</v>
      </c>
      <c r="G60" s="54" t="s">
        <v>8</v>
      </c>
      <c r="H60" s="31" t="s">
        <v>8</v>
      </c>
    </row>
    <row r="61" spans="1:12" ht="15" customHeight="1" x14ac:dyDescent="0.2">
      <c r="A61" s="22" t="s">
        <v>64</v>
      </c>
      <c r="B61" s="45">
        <f>E42</f>
        <v>153.10533454462538</v>
      </c>
      <c r="C61" s="55">
        <v>7978</v>
      </c>
      <c r="D61" s="56">
        <v>7996</v>
      </c>
      <c r="E61" s="49">
        <f t="shared" si="4"/>
        <v>-18</v>
      </c>
      <c r="F61" s="53" t="s">
        <v>8</v>
      </c>
      <c r="G61" s="54" t="s">
        <v>8</v>
      </c>
      <c r="H61" s="31" t="s">
        <v>8</v>
      </c>
    </row>
    <row r="62" spans="1:12" ht="15" customHeight="1" x14ac:dyDescent="0.2">
      <c r="A62" s="22" t="s">
        <v>37</v>
      </c>
      <c r="B62" s="45">
        <f>E43+E44</f>
        <v>253.64589483142259</v>
      </c>
      <c r="C62" s="55">
        <v>15610</v>
      </c>
      <c r="D62" s="56">
        <v>14676</v>
      </c>
      <c r="E62" s="48">
        <f t="shared" si="4"/>
        <v>934</v>
      </c>
      <c r="F62" s="53" t="s">
        <v>8</v>
      </c>
      <c r="G62" s="54" t="s">
        <v>8</v>
      </c>
      <c r="H62" s="31" t="s">
        <v>8</v>
      </c>
    </row>
    <row r="63" spans="1:12" ht="15" customHeight="1" x14ac:dyDescent="0.2">
      <c r="A63" s="22" t="s">
        <v>49</v>
      </c>
      <c r="B63" s="45">
        <f t="shared" ref="B63:B68" si="5">E44</f>
        <v>87.848586951870956</v>
      </c>
      <c r="C63" s="55">
        <v>5865</v>
      </c>
      <c r="D63" s="56">
        <v>5553</v>
      </c>
      <c r="E63" s="48">
        <f t="shared" si="4"/>
        <v>312</v>
      </c>
      <c r="F63" s="53" t="s">
        <v>8</v>
      </c>
      <c r="G63" s="54" t="s">
        <v>8</v>
      </c>
      <c r="H63" s="31" t="s">
        <v>8</v>
      </c>
    </row>
    <row r="64" spans="1:12" ht="15" customHeight="1" x14ac:dyDescent="0.2">
      <c r="A64" s="22" t="s">
        <v>11</v>
      </c>
      <c r="B64" s="45">
        <f t="shared" si="5"/>
        <v>698.36057228256902</v>
      </c>
      <c r="C64" s="55">
        <v>26224</v>
      </c>
      <c r="D64" s="56">
        <v>24345</v>
      </c>
      <c r="E64" s="48">
        <f t="shared" si="4"/>
        <v>1879</v>
      </c>
      <c r="F64" s="53" t="s">
        <v>8</v>
      </c>
      <c r="G64" s="54" t="s">
        <v>8</v>
      </c>
      <c r="H64" s="31" t="s">
        <v>8</v>
      </c>
    </row>
    <row r="65" spans="1:8" ht="15" customHeight="1" x14ac:dyDescent="0.2">
      <c r="A65" s="22" t="s">
        <v>2</v>
      </c>
      <c r="B65" s="45">
        <f t="shared" si="5"/>
        <v>142.67581584267541</v>
      </c>
      <c r="C65" s="55">
        <v>8132</v>
      </c>
      <c r="D65" s="56">
        <v>7636</v>
      </c>
      <c r="E65" s="48">
        <f t="shared" si="4"/>
        <v>496</v>
      </c>
      <c r="F65" s="53" t="s">
        <v>8</v>
      </c>
      <c r="G65" s="54" t="s">
        <v>8</v>
      </c>
      <c r="H65" s="31" t="s">
        <v>8</v>
      </c>
    </row>
    <row r="66" spans="1:8" ht="15" customHeight="1" x14ac:dyDescent="0.2">
      <c r="A66" s="22" t="s">
        <v>53</v>
      </c>
      <c r="B66" s="45">
        <f t="shared" si="5"/>
        <v>21.276218151977911</v>
      </c>
      <c r="C66" s="55">
        <v>9829</v>
      </c>
      <c r="D66" s="56">
        <v>10272</v>
      </c>
      <c r="E66" s="49">
        <f t="shared" si="4"/>
        <v>-443</v>
      </c>
      <c r="F66" s="53" t="s">
        <v>8</v>
      </c>
      <c r="G66" s="54" t="s">
        <v>8</v>
      </c>
      <c r="H66" s="31" t="s">
        <v>8</v>
      </c>
    </row>
    <row r="67" spans="1:8" ht="15" customHeight="1" x14ac:dyDescent="0.2">
      <c r="A67" s="22" t="s">
        <v>39</v>
      </c>
      <c r="B67" s="45">
        <f t="shared" si="5"/>
        <v>85.104872607911645</v>
      </c>
      <c r="C67" s="55">
        <v>4027</v>
      </c>
      <c r="D67" s="56">
        <v>3751</v>
      </c>
      <c r="E67" s="48">
        <f t="shared" si="4"/>
        <v>276</v>
      </c>
      <c r="F67" s="53" t="s">
        <v>61</v>
      </c>
      <c r="G67" s="54" t="s">
        <v>8</v>
      </c>
      <c r="H67" s="31" t="s">
        <v>8</v>
      </c>
    </row>
    <row r="68" spans="1:8" ht="15" customHeight="1" x14ac:dyDescent="0.2">
      <c r="A68" s="22" t="s">
        <v>42</v>
      </c>
      <c r="B68" s="45">
        <f t="shared" si="5"/>
        <v>89.081016835677389</v>
      </c>
      <c r="C68" s="55">
        <v>7102.3487999999998</v>
      </c>
      <c r="D68" s="56">
        <v>6892.9634999999998</v>
      </c>
      <c r="E68" s="48">
        <f t="shared" si="4"/>
        <v>209.38529999999992</v>
      </c>
      <c r="F68" s="53" t="s">
        <v>8</v>
      </c>
      <c r="G68" s="54" t="s">
        <v>8</v>
      </c>
      <c r="H68" s="31" t="s">
        <v>8</v>
      </c>
    </row>
    <row r="69" spans="1:8" ht="37.15" customHeight="1" x14ac:dyDescent="0.2">
      <c r="A69" s="70" t="s">
        <v>65</v>
      </c>
      <c r="B69" s="70"/>
      <c r="C69" s="70"/>
      <c r="D69" s="70"/>
      <c r="E69" s="70"/>
      <c r="F69" s="57"/>
      <c r="G69" s="57"/>
      <c r="H69" s="57"/>
    </row>
  </sheetData>
  <mergeCells count="1">
    <mergeCell ref="A69:E69"/>
  </mergeCells>
  <pageMargins left="0.45" right="0.45" top="0.5" bottom="0.5" header="0" footer="0.05"/>
  <pageSetup scale="56" orientation="portrait" horizontalDpi="4294967295" verticalDpi="4294967295" r:id="rId1"/>
  <headerFooter>
    <oddHeader>&amp;L&amp;"Arial,Bold"&amp;14Calculation of 2020/2021
 Delivery Year Excess Commitment Credits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Excess Commit MW</vt:lpstr>
      <vt:lpstr>Calculation of Excess Commit MW</vt:lpstr>
      <vt:lpstr>'2020-21 Excess Commit MW'!Print_Area</vt:lpstr>
      <vt:lpstr>'Calculation of Excess Commit MW'!Print_Area</vt:lpstr>
    </vt:vector>
  </TitlesOfParts>
  <Company>PJM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Keech</dc:creator>
  <cp:lastModifiedBy>Bhavaraju, Murty P.</cp:lastModifiedBy>
  <cp:lastPrinted>2020-03-30T19:34:38Z</cp:lastPrinted>
  <dcterms:created xsi:type="dcterms:W3CDTF">2007-03-21T19:37:11Z</dcterms:created>
  <dcterms:modified xsi:type="dcterms:W3CDTF">2020-04-15T15:34:49Z</dcterms:modified>
</cp:coreProperties>
</file>